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127"/>
  <workbookPr showInkAnnotation="0" codeName="ThisWorkbook" defaultThemeVersion="124226"/>
  <mc:AlternateContent xmlns:mc="http://schemas.openxmlformats.org/markup-compatibility/2006">
    <mc:Choice Requires="x15">
      <x15ac:absPath xmlns:x15ac="http://schemas.microsoft.com/office/spreadsheetml/2010/11/ac" url="http://usatoday/sites/finance/Project Documents/T_Lancaster-Lancaster/Working Docs/Applications/Application - CDLAC TCAC due Sept 23/"/>
    </mc:Choice>
  </mc:AlternateContent>
  <xr:revisionPtr revIDLastSave="0" documentId="13_ncr:1_{69B11548-16AF-4FCE-B7AB-A360D70BFBEE}" xr6:coauthVersionLast="45" xr6:coauthVersionMax="45" xr10:uidLastSave="{00000000-0000-0000-0000-000000000000}"/>
  <workbookProtection workbookAlgorithmName="SHA-512" workbookHashValue="xay29cbxVBvizMtTH3nayQ6qSADVhFf5JinhoUNcwV0I7am5QyH0FHZJtl0zrj4dKiU0oREFw4uO4rBi91aXvQ==" workbookSaltValue="bW0X1Jq9UNXwJbhuSzeqfw==" workbookSpinCount="100000" lockStructure="1"/>
  <bookViews>
    <workbookView xWindow="-120" yWindow="-120" windowWidth="29040" windowHeight="15840" tabRatio="905" activeTab="4" xr2:uid="{00000000-000D-0000-FFFF-FFFF00000000}"/>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91029" iterate="1"/>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 i="13" l="1"/>
  <c r="C10" i="13"/>
  <c r="S10" i="4"/>
  <c r="F10" i="4"/>
  <c r="C28" i="4"/>
  <c r="AB619" i="3" l="1"/>
  <c r="AB618" i="3"/>
  <c r="AC864" i="3" l="1"/>
  <c r="H98" i="4" l="1"/>
  <c r="Z796" i="3" l="1"/>
  <c r="E36" i="7" l="1"/>
  <c r="A36" i="7"/>
  <c r="AD984" i="3" l="1"/>
  <c r="AG48" i="7" l="1"/>
  <c r="AG47" i="7"/>
  <c r="AE48" i="7"/>
  <c r="AE47" i="7"/>
  <c r="AC48" i="7"/>
  <c r="AC47" i="7"/>
  <c r="AA48" i="7"/>
  <c r="AA47" i="7"/>
  <c r="Y48" i="7"/>
  <c r="Y47" i="7"/>
  <c r="W48" i="7"/>
  <c r="W47" i="7"/>
  <c r="U48" i="7"/>
  <c r="U47" i="7"/>
  <c r="S48" i="7"/>
  <c r="S47" i="7"/>
  <c r="Q48" i="7"/>
  <c r="Q47" i="7"/>
  <c r="O48" i="7"/>
  <c r="O47" i="7"/>
  <c r="M48" i="7"/>
  <c r="M47" i="7"/>
  <c r="K48" i="7"/>
  <c r="K47" i="7"/>
  <c r="I48" i="7"/>
  <c r="I47" i="7"/>
  <c r="G47" i="7"/>
  <c r="G48" i="7"/>
  <c r="C72" i="4"/>
  <c r="E72" i="4" s="1"/>
  <c r="I98" i="4"/>
  <c r="E98" i="4" s="1"/>
  <c r="E89" i="4"/>
  <c r="E88" i="4"/>
  <c r="F87" i="13"/>
  <c r="F86" i="13"/>
  <c r="F83" i="13"/>
  <c r="F81" i="13"/>
  <c r="F76" i="13"/>
  <c r="F51" i="13"/>
  <c r="F48" i="13"/>
  <c r="F41" i="13"/>
  <c r="F38" i="13"/>
  <c r="F34" i="13"/>
  <c r="F32" i="13"/>
  <c r="F31" i="13"/>
  <c r="F30" i="13"/>
  <c r="C87" i="13"/>
  <c r="C86" i="13"/>
  <c r="C85" i="13"/>
  <c r="C83" i="13"/>
  <c r="C81" i="13"/>
  <c r="C76" i="13"/>
  <c r="C60" i="13"/>
  <c r="C58" i="13"/>
  <c r="C51" i="13"/>
  <c r="C48" i="13"/>
  <c r="C41" i="13"/>
  <c r="C38" i="13"/>
  <c r="C34" i="13"/>
  <c r="C32" i="13"/>
  <c r="C31" i="13"/>
  <c r="C30" i="13"/>
  <c r="C29" i="13"/>
  <c r="C4" i="13"/>
  <c r="S87" i="4"/>
  <c r="S86" i="4"/>
  <c r="S83" i="4"/>
  <c r="S81" i="4"/>
  <c r="S76" i="4"/>
  <c r="S51" i="4"/>
  <c r="S48" i="4"/>
  <c r="S41" i="4"/>
  <c r="S38" i="4"/>
  <c r="S34" i="4"/>
  <c r="S32" i="4"/>
  <c r="S31" i="4"/>
  <c r="S30" i="4"/>
  <c r="E87" i="4"/>
  <c r="E86" i="4"/>
  <c r="E85" i="4"/>
  <c r="E83" i="4"/>
  <c r="E82" i="4"/>
  <c r="E81" i="4"/>
  <c r="E80" i="4"/>
  <c r="E77" i="4"/>
  <c r="E76" i="4"/>
  <c r="E61" i="4"/>
  <c r="E60" i="4"/>
  <c r="E58" i="4"/>
  <c r="E56" i="4"/>
  <c r="E55" i="4"/>
  <c r="E51" i="4"/>
  <c r="E48" i="4"/>
  <c r="E44" i="4"/>
  <c r="E43" i="4"/>
  <c r="E41" i="4"/>
  <c r="E38" i="4"/>
  <c r="E34" i="4"/>
  <c r="E29" i="4"/>
  <c r="F32" i="4"/>
  <c r="F31" i="4"/>
  <c r="F30" i="4"/>
  <c r="F28" i="4"/>
  <c r="F4" i="4"/>
  <c r="C60" i="4"/>
  <c r="C32" i="4"/>
  <c r="C31" i="4"/>
  <c r="C29" i="4"/>
  <c r="P618" i="3" l="1"/>
  <c r="P619" i="3"/>
  <c r="A3" i="15" l="1"/>
  <c r="AN929" i="3" l="1"/>
  <c r="AD64" i="15" l="1"/>
  <c r="A61" i="15" l="1"/>
  <c r="AD67" i="15" l="1"/>
  <c r="Y67" i="15"/>
  <c r="T11" i="4" l="1"/>
  <c r="H11" i="13" s="1"/>
  <c r="R10" i="4"/>
  <c r="R88" i="4"/>
  <c r="S88" i="4" s="1"/>
  <c r="R81" i="4"/>
  <c r="T25" i="15"/>
  <c r="AI7" i="15" s="1"/>
  <c r="AG428" i="3"/>
  <c r="AG431" i="3"/>
  <c r="B58" i="4"/>
  <c r="C77" i="11"/>
  <c r="C78" i="11"/>
  <c r="B77" i="11"/>
  <c r="B78" i="11"/>
  <c r="I95" i="13"/>
  <c r="J95" i="13"/>
  <c r="J78" i="13"/>
  <c r="I78" i="13"/>
  <c r="G78" i="13"/>
  <c r="D78" i="13"/>
  <c r="H77" i="13"/>
  <c r="B77" i="13"/>
  <c r="C77" i="13" s="1"/>
  <c r="C78" i="13" s="1"/>
  <c r="R77" i="4"/>
  <c r="S77" i="4" s="1"/>
  <c r="S78" i="4" s="1"/>
  <c r="E78" i="13" s="1"/>
  <c r="R76" i="4"/>
  <c r="S67" i="4"/>
  <c r="E67" i="13" s="1"/>
  <c r="D78" i="4"/>
  <c r="E78" i="4"/>
  <c r="F78" i="4"/>
  <c r="G78" i="4"/>
  <c r="H78" i="4"/>
  <c r="I78" i="4"/>
  <c r="J78" i="4"/>
  <c r="K78" i="4"/>
  <c r="L78" i="4"/>
  <c r="M78" i="4"/>
  <c r="N78" i="4"/>
  <c r="O78" i="4"/>
  <c r="P78" i="4"/>
  <c r="Q78" i="4"/>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91" i="13"/>
  <c r="E90" i="13"/>
  <c r="E88" i="13"/>
  <c r="F88" i="13" s="1"/>
  <c r="E87" i="13"/>
  <c r="E86" i="13"/>
  <c r="E84" i="13"/>
  <c r="E83" i="13"/>
  <c r="E81" i="13"/>
  <c r="E76" i="13"/>
  <c r="E66" i="13"/>
  <c r="E65" i="13"/>
  <c r="E52" i="13"/>
  <c r="E51" i="13"/>
  <c r="E50" i="13"/>
  <c r="E49" i="13"/>
  <c r="E48" i="13"/>
  <c r="E47" i="13"/>
  <c r="E46" i="13"/>
  <c r="E45" i="13"/>
  <c r="E41" i="13"/>
  <c r="E39" i="13"/>
  <c r="E38" i="13"/>
  <c r="E35" i="13"/>
  <c r="E34" i="13"/>
  <c r="E33" i="13"/>
  <c r="E32" i="13"/>
  <c r="E31" i="13"/>
  <c r="E30" i="13"/>
  <c r="E26" i="13"/>
  <c r="E24" i="13"/>
  <c r="E23" i="13"/>
  <c r="E22" i="13"/>
  <c r="E21" i="13"/>
  <c r="E20" i="13"/>
  <c r="E19" i="13"/>
  <c r="E18" i="13"/>
  <c r="E17" i="13"/>
  <c r="E15" i="13"/>
  <c r="E14" i="13"/>
  <c r="E13" i="13"/>
  <c r="E10" i="13"/>
  <c r="B103" i="13"/>
  <c r="B102" i="13"/>
  <c r="B101" i="13"/>
  <c r="B100" i="13"/>
  <c r="B99" i="13"/>
  <c r="B98" i="13"/>
  <c r="C98" i="13" s="1"/>
  <c r="C104" i="13" s="1"/>
  <c r="B94" i="13"/>
  <c r="B93" i="13"/>
  <c r="B92" i="13"/>
  <c r="B91" i="13"/>
  <c r="B90" i="13"/>
  <c r="B89" i="13"/>
  <c r="C89" i="13" s="1"/>
  <c r="B88" i="13"/>
  <c r="C88" i="13" s="1"/>
  <c r="B87" i="13"/>
  <c r="B86" i="13"/>
  <c r="B85" i="13"/>
  <c r="B84" i="13"/>
  <c r="B83" i="13"/>
  <c r="B82" i="13"/>
  <c r="C82" i="13" s="1"/>
  <c r="B81" i="13"/>
  <c r="B80" i="13"/>
  <c r="C80" i="13" s="1"/>
  <c r="B76" i="13"/>
  <c r="B73" i="13"/>
  <c r="B72" i="13"/>
  <c r="C72" i="13" s="1"/>
  <c r="C74" i="13" s="1"/>
  <c r="B71" i="13"/>
  <c r="B70" i="13"/>
  <c r="B69" i="13"/>
  <c r="C67" i="4"/>
  <c r="B67" i="13" s="1"/>
  <c r="B66" i="13"/>
  <c r="B65" i="13"/>
  <c r="B61" i="13"/>
  <c r="C61" i="13" s="1"/>
  <c r="C62" i="13" s="1"/>
  <c r="B60" i="13"/>
  <c r="B59" i="13"/>
  <c r="B58" i="13"/>
  <c r="B57" i="13"/>
  <c r="B56" i="13"/>
  <c r="C56" i="13" s="1"/>
  <c r="B55" i="13"/>
  <c r="C55" i="13" s="1"/>
  <c r="B52" i="13"/>
  <c r="B51" i="13"/>
  <c r="B50" i="13"/>
  <c r="B49" i="13"/>
  <c r="B48" i="13"/>
  <c r="B47" i="13"/>
  <c r="B46" i="13"/>
  <c r="B45" i="13"/>
  <c r="B44" i="13"/>
  <c r="C44" i="13" s="1"/>
  <c r="B43" i="13"/>
  <c r="C43" i="13" s="1"/>
  <c r="B41" i="13"/>
  <c r="C40" i="4"/>
  <c r="B40" i="13" s="1"/>
  <c r="B39" i="13"/>
  <c r="B38" i="13"/>
  <c r="B35" i="13"/>
  <c r="B34" i="13"/>
  <c r="B33" i="13"/>
  <c r="B32" i="13"/>
  <c r="B31" i="13"/>
  <c r="B30" i="13"/>
  <c r="B29" i="13"/>
  <c r="B28" i="13"/>
  <c r="C28" i="13" s="1"/>
  <c r="C36" i="13" s="1"/>
  <c r="B26" i="13"/>
  <c r="B24" i="13"/>
  <c r="B23" i="13"/>
  <c r="B22" i="13"/>
  <c r="B21" i="13"/>
  <c r="B20" i="13"/>
  <c r="B19" i="13"/>
  <c r="B18" i="13"/>
  <c r="B17" i="13"/>
  <c r="B5" i="13"/>
  <c r="B6" i="13"/>
  <c r="B7" i="13"/>
  <c r="C8" i="4"/>
  <c r="B8" i="13" s="1"/>
  <c r="B9" i="13"/>
  <c r="B10" i="13"/>
  <c r="B13" i="13"/>
  <c r="B14" i="13"/>
  <c r="B15" i="13"/>
  <c r="B4" i="13"/>
  <c r="J104" i="13"/>
  <c r="I104" i="13"/>
  <c r="G104" i="13"/>
  <c r="D104" i="13"/>
  <c r="G95" i="13"/>
  <c r="D95" i="13"/>
  <c r="D74" i="13"/>
  <c r="J67" i="13"/>
  <c r="I67" i="13"/>
  <c r="G67" i="13"/>
  <c r="F67" i="13"/>
  <c r="D67" i="13"/>
  <c r="C67" i="13"/>
  <c r="D62" i="13"/>
  <c r="J53" i="13"/>
  <c r="I53" i="13"/>
  <c r="G53" i="13"/>
  <c r="D53" i="13"/>
  <c r="J40" i="13"/>
  <c r="I40" i="13"/>
  <c r="G40" i="13"/>
  <c r="F40" i="13"/>
  <c r="F25" i="13"/>
  <c r="D40" i="13"/>
  <c r="C40" i="13"/>
  <c r="J36" i="13"/>
  <c r="I36" i="13"/>
  <c r="G36" i="13"/>
  <c r="D36" i="13"/>
  <c r="J25" i="13"/>
  <c r="J63" i="13" s="1"/>
  <c r="J96" i="13" s="1"/>
  <c r="J105" i="13" s="1"/>
  <c r="J107" i="13" s="1"/>
  <c r="I25" i="13"/>
  <c r="I11" i="13"/>
  <c r="I63" i="13"/>
  <c r="I96" i="13" s="1"/>
  <c r="I105" i="13" s="1"/>
  <c r="I107" i="13" s="1"/>
  <c r="G25" i="13"/>
  <c r="G63" i="13" s="1"/>
  <c r="G96" i="13" s="1"/>
  <c r="D25" i="13"/>
  <c r="C25" i="13"/>
  <c r="J11" i="13"/>
  <c r="D11" i="13"/>
  <c r="C11" i="13"/>
  <c r="C8" i="13"/>
  <c r="C12" i="13" s="1"/>
  <c r="D8" i="13"/>
  <c r="D63" i="13" s="1"/>
  <c r="D96" i="13" s="1"/>
  <c r="D105" i="13" s="1"/>
  <c r="T104" i="4"/>
  <c r="H104" i="13" s="1"/>
  <c r="R103" i="4"/>
  <c r="R102" i="4"/>
  <c r="R101" i="4"/>
  <c r="R100" i="4"/>
  <c r="R99" i="4"/>
  <c r="R98" i="4"/>
  <c r="S98" i="4" s="1"/>
  <c r="E98" i="13" s="1"/>
  <c r="F98" i="13" s="1"/>
  <c r="F104" i="13" s="1"/>
  <c r="R94" i="4"/>
  <c r="R93" i="4"/>
  <c r="R92" i="4"/>
  <c r="R91" i="4"/>
  <c r="R90" i="4"/>
  <c r="R89" i="4"/>
  <c r="S89" i="4" s="1"/>
  <c r="E89" i="13" s="1"/>
  <c r="F89" i="13" s="1"/>
  <c r="R87" i="4"/>
  <c r="R86" i="4"/>
  <c r="R85" i="4"/>
  <c r="R84" i="4"/>
  <c r="R83" i="4"/>
  <c r="R82" i="4"/>
  <c r="S82" i="4" s="1"/>
  <c r="E82" i="13" s="1"/>
  <c r="F82" i="13" s="1"/>
  <c r="R80" i="4"/>
  <c r="R73" i="4"/>
  <c r="R72" i="4"/>
  <c r="R69" i="4"/>
  <c r="R70" i="4"/>
  <c r="R71" i="4"/>
  <c r="R66" i="4"/>
  <c r="R65" i="4"/>
  <c r="R67" i="4" s="1"/>
  <c r="R61" i="4"/>
  <c r="R60" i="4"/>
  <c r="R59" i="4"/>
  <c r="R58" i="4"/>
  <c r="R57" i="4"/>
  <c r="R56" i="4"/>
  <c r="R55" i="4"/>
  <c r="R52" i="4"/>
  <c r="R51" i="4"/>
  <c r="R50" i="4"/>
  <c r="R49" i="4"/>
  <c r="R48" i="4"/>
  <c r="R47" i="4"/>
  <c r="R46" i="4"/>
  <c r="R45" i="4"/>
  <c r="R44" i="4"/>
  <c r="S44" i="4" s="1"/>
  <c r="E44" i="13" s="1"/>
  <c r="F44" i="13" s="1"/>
  <c r="R43" i="4"/>
  <c r="S43" i="4" s="1"/>
  <c r="E43" i="13" s="1"/>
  <c r="F43" i="13" s="1"/>
  <c r="R41" i="4"/>
  <c r="R39" i="4"/>
  <c r="R38" i="4"/>
  <c r="R35" i="4"/>
  <c r="R34" i="4"/>
  <c r="R33" i="4"/>
  <c r="R32" i="4"/>
  <c r="R31" i="4"/>
  <c r="R30" i="4"/>
  <c r="R29" i="4"/>
  <c r="S29" i="4" s="1"/>
  <c r="E29" i="13" s="1"/>
  <c r="F29" i="13" s="1"/>
  <c r="R28" i="4"/>
  <c r="S28" i="4" s="1"/>
  <c r="E28" i="13" s="1"/>
  <c r="F28" i="13" s="1"/>
  <c r="R26" i="4"/>
  <c r="R24" i="4"/>
  <c r="R23" i="4"/>
  <c r="R22" i="4"/>
  <c r="R21" i="4"/>
  <c r="R20" i="4"/>
  <c r="R19" i="4"/>
  <c r="R18" i="4"/>
  <c r="R17" i="4"/>
  <c r="R15" i="4"/>
  <c r="R14" i="4"/>
  <c r="R13" i="4"/>
  <c r="R9" i="4"/>
  <c r="R11" i="4" s="1"/>
  <c r="R7" i="4"/>
  <c r="R6" i="4"/>
  <c r="R5" i="4"/>
  <c r="R4" i="4"/>
  <c r="R40" i="4"/>
  <c r="AD991" i="3"/>
  <c r="B5" i="11"/>
  <c r="C5" i="11"/>
  <c r="D5" i="11" s="1"/>
  <c r="B6" i="11"/>
  <c r="C6" i="11"/>
  <c r="B7" i="11"/>
  <c r="D7" i="11" s="1"/>
  <c r="C7" i="11"/>
  <c r="C8" i="11"/>
  <c r="B8" i="11"/>
  <c r="B10" i="11"/>
  <c r="B11" i="11"/>
  <c r="C10" i="11"/>
  <c r="C11" i="11"/>
  <c r="C12" i="11" s="1"/>
  <c r="B14" i="11"/>
  <c r="D14" i="11" s="1"/>
  <c r="C14" i="11"/>
  <c r="B15" i="11"/>
  <c r="C15" i="11"/>
  <c r="B16" i="11"/>
  <c r="C16" i="11"/>
  <c r="D16" i="11" s="1"/>
  <c r="B18" i="11"/>
  <c r="C18" i="11"/>
  <c r="B19" i="11"/>
  <c r="D19" i="11" s="1"/>
  <c r="C19" i="11"/>
  <c r="B20" i="11"/>
  <c r="D20" i="11" s="1"/>
  <c r="C20" i="11"/>
  <c r="B21" i="11"/>
  <c r="C21" i="11"/>
  <c r="D21" i="11" s="1"/>
  <c r="B22" i="11"/>
  <c r="C22" i="11"/>
  <c r="B23" i="11"/>
  <c r="D23" i="11" s="1"/>
  <c r="C23" i="11"/>
  <c r="B24" i="11"/>
  <c r="C24" i="11"/>
  <c r="B25" i="11"/>
  <c r="C25" i="11"/>
  <c r="D25" i="11" s="1"/>
  <c r="B27" i="11"/>
  <c r="C27" i="11"/>
  <c r="D27" i="11"/>
  <c r="B29" i="11"/>
  <c r="B30" i="11"/>
  <c r="B31" i="11"/>
  <c r="B32" i="11"/>
  <c r="B33" i="11"/>
  <c r="B34" i="11"/>
  <c r="B35" i="11"/>
  <c r="B36" i="11"/>
  <c r="C29" i="11"/>
  <c r="D29" i="11" s="1"/>
  <c r="C30" i="11"/>
  <c r="D30" i="11" s="1"/>
  <c r="C31" i="11"/>
  <c r="C32" i="11"/>
  <c r="C33" i="11"/>
  <c r="D33" i="11" s="1"/>
  <c r="C34" i="11"/>
  <c r="D34" i="11" s="1"/>
  <c r="C35" i="11"/>
  <c r="D35" i="11" s="1"/>
  <c r="C36" i="11"/>
  <c r="B39" i="11"/>
  <c r="C39" i="11"/>
  <c r="D39" i="11" s="1"/>
  <c r="C40" i="11"/>
  <c r="B40" i="11"/>
  <c r="B42" i="11"/>
  <c r="C42" i="11"/>
  <c r="D42" i="11" s="1"/>
  <c r="B44" i="11"/>
  <c r="C44" i="11"/>
  <c r="D44" i="11" s="1"/>
  <c r="B45" i="11"/>
  <c r="C45" i="11"/>
  <c r="D45" i="11" s="1"/>
  <c r="B46" i="11"/>
  <c r="B47" i="11"/>
  <c r="B48" i="11"/>
  <c r="B49" i="11"/>
  <c r="B50" i="11"/>
  <c r="B51" i="11"/>
  <c r="B52" i="11"/>
  <c r="B53" i="11"/>
  <c r="C46" i="11"/>
  <c r="D46" i="11" s="1"/>
  <c r="C47" i="11"/>
  <c r="C48" i="11"/>
  <c r="D48" i="11" s="1"/>
  <c r="C49" i="11"/>
  <c r="D49" i="11" s="1"/>
  <c r="C50" i="11"/>
  <c r="D50" i="11" s="1"/>
  <c r="C51" i="11"/>
  <c r="D51" i="11" s="1"/>
  <c r="C52" i="11"/>
  <c r="D52" i="11" s="1"/>
  <c r="C53" i="11"/>
  <c r="B56" i="11"/>
  <c r="C56" i="11"/>
  <c r="B57" i="11"/>
  <c r="C57" i="11"/>
  <c r="B58" i="11"/>
  <c r="C58" i="11"/>
  <c r="B59" i="11"/>
  <c r="C59" i="11"/>
  <c r="B60" i="11"/>
  <c r="C60" i="11"/>
  <c r="B61" i="11"/>
  <c r="C61" i="11"/>
  <c r="B62" i="11"/>
  <c r="C62" i="11"/>
  <c r="B66" i="11"/>
  <c r="B67" i="11"/>
  <c r="C66" i="11"/>
  <c r="C67" i="11"/>
  <c r="D67" i="11" s="1"/>
  <c r="C68" i="11"/>
  <c r="B70" i="11"/>
  <c r="C70" i="11"/>
  <c r="B71" i="11"/>
  <c r="C71" i="11"/>
  <c r="B72" i="11"/>
  <c r="C72" i="11"/>
  <c r="B73" i="11"/>
  <c r="C73" i="11"/>
  <c r="B74" i="11"/>
  <c r="C74" i="11"/>
  <c r="D74" i="11" s="1"/>
  <c r="B81" i="11"/>
  <c r="C81" i="11"/>
  <c r="B82" i="11"/>
  <c r="C82" i="11"/>
  <c r="C83" i="11"/>
  <c r="C84" i="11"/>
  <c r="C85" i="11"/>
  <c r="C86" i="11"/>
  <c r="C87" i="11"/>
  <c r="C88" i="11"/>
  <c r="C89" i="11"/>
  <c r="C90" i="11"/>
  <c r="C91" i="11"/>
  <c r="D91" i="11" s="1"/>
  <c r="C92" i="11"/>
  <c r="C93" i="11"/>
  <c r="C94" i="11"/>
  <c r="C95" i="11"/>
  <c r="B83" i="11"/>
  <c r="B84" i="11"/>
  <c r="B85" i="11"/>
  <c r="D85" i="11" s="1"/>
  <c r="B86" i="11"/>
  <c r="B87" i="11"/>
  <c r="B88" i="11"/>
  <c r="B89" i="11"/>
  <c r="B90" i="11"/>
  <c r="D90" i="11" s="1"/>
  <c r="B91" i="11"/>
  <c r="B92" i="11"/>
  <c r="B93" i="11"/>
  <c r="B94" i="11"/>
  <c r="B95" i="11"/>
  <c r="B99" i="11"/>
  <c r="C99" i="11"/>
  <c r="B100" i="11"/>
  <c r="B101" i="11"/>
  <c r="D101" i="11" s="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s="1"/>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B11" i="4" s="1"/>
  <c r="C25" i="4"/>
  <c r="B25" i="13" s="1"/>
  <c r="C36" i="4"/>
  <c r="C53" i="4"/>
  <c r="B53" i="13" s="1"/>
  <c r="C62" i="4"/>
  <c r="B62" i="13" s="1"/>
  <c r="C74" i="4"/>
  <c r="B74" i="13" s="1"/>
  <c r="C95" i="4"/>
  <c r="B95" i="13" s="1"/>
  <c r="C104" i="4"/>
  <c r="B104" i="13" s="1"/>
  <c r="D8" i="4"/>
  <c r="D11" i="4"/>
  <c r="D12" i="4" s="1"/>
  <c r="D25" i="4"/>
  <c r="D36" i="4"/>
  <c r="D40" i="4"/>
  <c r="B40" i="4"/>
  <c r="D53" i="4"/>
  <c r="D62" i="4"/>
  <c r="D67" i="4"/>
  <c r="D74" i="4"/>
  <c r="D95" i="4"/>
  <c r="D104" i="4"/>
  <c r="AG630" i="3"/>
  <c r="AG632" i="3" s="1"/>
  <c r="S25" i="4"/>
  <c r="E25" i="13" s="1"/>
  <c r="S36" i="4"/>
  <c r="E36" i="13" s="1"/>
  <c r="S40" i="4"/>
  <c r="E40" i="13" s="1"/>
  <c r="S53" i="4"/>
  <c r="E53" i="13" s="1"/>
  <c r="S95" i="4"/>
  <c r="E95" i="13" s="1"/>
  <c r="F2" i="4"/>
  <c r="G2" i="4"/>
  <c r="H2" i="4"/>
  <c r="I2" i="4"/>
  <c r="J2" i="4"/>
  <c r="K2" i="4"/>
  <c r="L2" i="4"/>
  <c r="M2" i="4"/>
  <c r="N2" i="4"/>
  <c r="O2" i="4"/>
  <c r="P2" i="4"/>
  <c r="Q2" i="4"/>
  <c r="B4" i="4"/>
  <c r="B5" i="4"/>
  <c r="B6" i="4"/>
  <c r="B7" i="4"/>
  <c r="E8" i="4"/>
  <c r="F8" i="4"/>
  <c r="G8" i="4"/>
  <c r="G12" i="4" s="1"/>
  <c r="G11" i="4"/>
  <c r="H8" i="4"/>
  <c r="H12" i="4" s="1"/>
  <c r="H11" i="4"/>
  <c r="I8" i="4"/>
  <c r="I12" i="4" s="1"/>
  <c r="I11" i="4"/>
  <c r="J8" i="4"/>
  <c r="J11" i="4"/>
  <c r="J25" i="4"/>
  <c r="J36" i="4"/>
  <c r="J40" i="4"/>
  <c r="J53" i="4"/>
  <c r="J62" i="4"/>
  <c r="J67" i="4"/>
  <c r="J74" i="4"/>
  <c r="J95" i="4"/>
  <c r="J104" i="4"/>
  <c r="K8" i="4"/>
  <c r="K12" i="4" s="1"/>
  <c r="K11" i="4"/>
  <c r="L8" i="4"/>
  <c r="L12" i="4" s="1"/>
  <c r="L11" i="4"/>
  <c r="M8" i="4"/>
  <c r="M11" i="4"/>
  <c r="M12" i="4"/>
  <c r="N8" i="4"/>
  <c r="O8" i="4"/>
  <c r="Q8" i="4"/>
  <c r="Q12" i="4" s="1"/>
  <c r="Q11" i="4"/>
  <c r="B9" i="4"/>
  <c r="B10" i="4"/>
  <c r="E11" i="4"/>
  <c r="F11" i="4"/>
  <c r="F25" i="4"/>
  <c r="F36" i="4"/>
  <c r="F40" i="4"/>
  <c r="F53" i="4"/>
  <c r="F62" i="4"/>
  <c r="N11" i="4"/>
  <c r="N12" i="4" s="1"/>
  <c r="O11" i="4"/>
  <c r="B13" i="4"/>
  <c r="B14" i="4"/>
  <c r="B15" i="4"/>
  <c r="B17" i="4"/>
  <c r="B18" i="4"/>
  <c r="B19" i="4"/>
  <c r="B20" i="4"/>
  <c r="B21" i="4"/>
  <c r="B22" i="4"/>
  <c r="B23" i="4"/>
  <c r="B24" i="4"/>
  <c r="E25" i="4"/>
  <c r="G25" i="4"/>
  <c r="H25" i="4"/>
  <c r="I25" i="4"/>
  <c r="I63" i="4" s="1"/>
  <c r="I96" i="4" s="1"/>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3" i="4"/>
  <c r="O96" i="4" s="1"/>
  <c r="O105" i="4" s="1"/>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I715" i="3" s="1"/>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Y711" i="3"/>
  <c r="Y712" i="3"/>
  <c r="Y713" i="3"/>
  <c r="Y714" i="3"/>
  <c r="Y715" i="3"/>
  <c r="Y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67" i="4"/>
  <c r="D58" i="11"/>
  <c r="B8" i="4"/>
  <c r="D94" i="11"/>
  <c r="D92" i="11"/>
  <c r="D31" i="11"/>
  <c r="D32" i="11"/>
  <c r="D15" i="11"/>
  <c r="D71" i="11"/>
  <c r="D60" i="11"/>
  <c r="D8" i="11"/>
  <c r="D53" i="11"/>
  <c r="D10" i="11"/>
  <c r="D70" i="11"/>
  <c r="AG432" i="3"/>
  <c r="AI27" i="15" s="1"/>
  <c r="C105" i="11"/>
  <c r="D100" i="11"/>
  <c r="J12" i="4"/>
  <c r="H63" i="4"/>
  <c r="H96" i="4" s="1"/>
  <c r="H105" i="4" s="1"/>
  <c r="D77" i="11"/>
  <c r="F36" i="13" l="1"/>
  <c r="B11" i="13"/>
  <c r="C53" i="13"/>
  <c r="C63" i="13" s="1"/>
  <c r="F53" i="13"/>
  <c r="F63" i="13" s="1"/>
  <c r="I105" i="4"/>
  <c r="AE548" i="3"/>
  <c r="AE547" i="3" s="1"/>
  <c r="D73" i="11"/>
  <c r="S104" i="4"/>
  <c r="E104" i="13" s="1"/>
  <c r="C95" i="13"/>
  <c r="F95" i="13"/>
  <c r="E77" i="13"/>
  <c r="F77" i="13" s="1"/>
  <c r="F78" i="13" s="1"/>
  <c r="R74" i="4"/>
  <c r="F12" i="4"/>
  <c r="D62" i="11"/>
  <c r="B79" i="11"/>
  <c r="C79" i="11"/>
  <c r="B74" i="4"/>
  <c r="D82" i="11"/>
  <c r="B62" i="4"/>
  <c r="B53" i="4"/>
  <c r="C37" i="11"/>
  <c r="D24" i="11"/>
  <c r="F63" i="4"/>
  <c r="F96" i="4" s="1"/>
  <c r="F105" i="4" s="1"/>
  <c r="B36" i="4"/>
  <c r="J63" i="4"/>
  <c r="J96" i="4" s="1"/>
  <c r="J105" i="4" s="1"/>
  <c r="B54" i="11"/>
  <c r="C9" i="11"/>
  <c r="M63" i="4"/>
  <c r="M96" i="4" s="1"/>
  <c r="M105" i="4" s="1"/>
  <c r="D57" i="11"/>
  <c r="B9" i="11"/>
  <c r="D9" i="11" s="1"/>
  <c r="R36" i="4"/>
  <c r="D86" i="11"/>
  <c r="D83" i="11"/>
  <c r="C63" i="11"/>
  <c r="P63" i="4"/>
  <c r="P96" i="4" s="1"/>
  <c r="P105" i="4" s="1"/>
  <c r="Q63" i="4"/>
  <c r="Q96" i="4" s="1"/>
  <c r="Q105" i="4" s="1"/>
  <c r="C75" i="11"/>
  <c r="D102" i="11"/>
  <c r="D89" i="11"/>
  <c r="R53" i="4"/>
  <c r="O12" i="4"/>
  <c r="R62" i="4"/>
  <c r="R8" i="4"/>
  <c r="R12" i="4" s="1"/>
  <c r="R78" i="4"/>
  <c r="D56" i="11"/>
  <c r="D47" i="11"/>
  <c r="D18" i="11"/>
  <c r="D12" i="13"/>
  <c r="D99" i="11"/>
  <c r="D87" i="11"/>
  <c r="D81" i="11"/>
  <c r="B68" i="11"/>
  <c r="D68" i="11" s="1"/>
  <c r="D59" i="11"/>
  <c r="C41" i="11"/>
  <c r="B63" i="11"/>
  <c r="C96" i="11"/>
  <c r="D6" i="11"/>
  <c r="B36" i="13"/>
  <c r="D88" i="11"/>
  <c r="C54" i="11"/>
  <c r="D93" i="11"/>
  <c r="B41" i="11"/>
  <c r="B37" i="11"/>
  <c r="D37" i="11" s="1"/>
  <c r="D78" i="11"/>
  <c r="D72" i="11"/>
  <c r="B75" i="11"/>
  <c r="D103" i="11"/>
  <c r="D84" i="11"/>
  <c r="D61" i="11"/>
  <c r="D36" i="11"/>
  <c r="G105" i="13"/>
  <c r="G107" i="13" s="1"/>
  <c r="B25" i="4"/>
  <c r="AB48" i="15"/>
  <c r="AI712" i="3"/>
  <c r="AI716" i="3"/>
  <c r="AI714" i="3"/>
  <c r="AI713" i="3"/>
  <c r="AI711" i="3"/>
  <c r="AI710" i="3"/>
  <c r="AI709" i="3"/>
  <c r="G63" i="4"/>
  <c r="G96" i="4" s="1"/>
  <c r="G105" i="4" s="1"/>
  <c r="D22" i="11"/>
  <c r="R25" i="4"/>
  <c r="B26" i="11"/>
  <c r="D63" i="4"/>
  <c r="D96" i="4" s="1"/>
  <c r="D105" i="4" s="1"/>
  <c r="L63" i="4"/>
  <c r="L96" i="4" s="1"/>
  <c r="L105" i="4" s="1"/>
  <c r="B104" i="4"/>
  <c r="N63" i="4"/>
  <c r="N96" i="4" s="1"/>
  <c r="N105" i="4" s="1"/>
  <c r="S63" i="4"/>
  <c r="E63" i="13" s="1"/>
  <c r="M38" i="7"/>
  <c r="D66" i="11"/>
  <c r="R104" i="4"/>
  <c r="D95" i="11"/>
  <c r="D40" i="11"/>
  <c r="C13" i="11"/>
  <c r="K63" i="4"/>
  <c r="K96" i="4" s="1"/>
  <c r="K105" i="4" s="1"/>
  <c r="B12" i="4"/>
  <c r="B12" i="11"/>
  <c r="R95" i="4"/>
  <c r="B105" i="11"/>
  <c r="D105" i="11" s="1"/>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Q888" i="3" s="1"/>
  <c r="B1012" i="3" s="1"/>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B95" i="4"/>
  <c r="T63" i="4"/>
  <c r="T96" i="4" s="1"/>
  <c r="D11" i="11"/>
  <c r="C12" i="4"/>
  <c r="B12" i="13" s="1"/>
  <c r="AE557" i="3" l="1"/>
  <c r="C96" i="13"/>
  <c r="C105" i="13" s="1"/>
  <c r="D75" i="11"/>
  <c r="D79" i="11"/>
  <c r="F96" i="13"/>
  <c r="F105" i="13" s="1"/>
  <c r="F107" i="13" s="1"/>
  <c r="R63" i="4"/>
  <c r="R96" i="4" s="1"/>
  <c r="R105" i="4" s="1"/>
  <c r="D96" i="11"/>
  <c r="D63" i="11"/>
  <c r="B63" i="4"/>
  <c r="D54" i="11"/>
  <c r="S96" i="4"/>
  <c r="E96" i="13" s="1"/>
  <c r="D41" i="11"/>
  <c r="B64" i="11"/>
  <c r="B97" i="11" s="1"/>
  <c r="B106" i="11" s="1"/>
  <c r="D12" i="11"/>
  <c r="B13" i="11"/>
  <c r="D13" i="11" s="1"/>
  <c r="D26" i="11"/>
  <c r="BK635" i="3"/>
  <c r="V949" i="3" s="1"/>
  <c r="AD949" i="3" s="1"/>
  <c r="Y780" i="3"/>
  <c r="B63" i="13"/>
  <c r="C64" i="11"/>
  <c r="BA635" i="3"/>
  <c r="V947" i="3" s="1"/>
  <c r="AD947" i="3" s="1"/>
  <c r="AQ886" i="3"/>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D1000" i="3"/>
  <c r="AA1000" i="3"/>
  <c r="I21" i="7"/>
  <c r="I30" i="7" s="1"/>
  <c r="E7" i="7"/>
  <c r="G6" i="7"/>
  <c r="K8" i="7"/>
  <c r="I9" i="7"/>
  <c r="K21" i="7"/>
  <c r="K30" i="7" s="1"/>
  <c r="M14" i="7"/>
  <c r="H63" i="13"/>
  <c r="T105" i="4"/>
  <c r="H96" i="13"/>
  <c r="B96" i="13"/>
  <c r="C105" i="4"/>
  <c r="B96" i="4"/>
  <c r="S105" i="4" l="1"/>
  <c r="S107" i="4" s="1"/>
  <c r="E107" i="13" s="1"/>
  <c r="Y11" i="15" s="1"/>
  <c r="Y23" i="15" s="1"/>
  <c r="Y26" i="15" s="1"/>
  <c r="Y28" i="15" s="1"/>
  <c r="D64" i="11"/>
  <c r="AU675" i="3"/>
  <c r="C97" i="11"/>
  <c r="D97" i="11" s="1"/>
  <c r="Z798" i="3"/>
  <c r="V951" i="3"/>
  <c r="AD951" i="3" s="1"/>
  <c r="AD953" i="3" s="1"/>
  <c r="AD996" i="3" s="1"/>
  <c r="E10" i="7"/>
  <c r="G4" i="7"/>
  <c r="G5" i="7" s="1"/>
  <c r="AV650" i="3"/>
  <c r="AV675" i="3" s="1"/>
  <c r="AD734" i="3" s="1"/>
  <c r="M21" i="7"/>
  <c r="M30" i="7" s="1"/>
  <c r="O14" i="7"/>
  <c r="M8" i="7"/>
  <c r="K9" i="7"/>
  <c r="G7" i="7"/>
  <c r="I6" i="7"/>
  <c r="T107" i="4"/>
  <c r="H107" i="13" s="1"/>
  <c r="H105" i="13"/>
  <c r="AC442" i="3"/>
  <c r="B105" i="13"/>
  <c r="B105" i="4"/>
  <c r="E32" i="7" l="1"/>
  <c r="E40" i="7" s="1"/>
  <c r="E43" i="7" s="1"/>
  <c r="E49" i="7"/>
  <c r="E52" i="7" s="1"/>
  <c r="E105" i="13"/>
  <c r="AD11" i="15"/>
  <c r="AD23" i="15" s="1"/>
  <c r="AD26" i="15" s="1"/>
  <c r="AD28" i="15" s="1"/>
  <c r="AI11" i="15"/>
  <c r="AI23" i="15" s="1"/>
  <c r="AI26" i="15" s="1"/>
  <c r="AI28" i="15" s="1"/>
  <c r="C106" i="11"/>
  <c r="D106" i="11" s="1"/>
  <c r="B1014" i="3"/>
  <c r="AD1004" i="3"/>
  <c r="V952" i="3"/>
  <c r="G10" i="7"/>
  <c r="E44" i="7"/>
  <c r="I4" i="7"/>
  <c r="I5" i="7" s="1"/>
  <c r="I7" i="7"/>
  <c r="K6" i="7"/>
  <c r="M9" i="7"/>
  <c r="O8" i="7"/>
  <c r="O21" i="7"/>
  <c r="O30" i="7" s="1"/>
  <c r="Q14" i="7"/>
  <c r="AC443" i="3"/>
  <c r="T11" i="15"/>
  <c r="T23" i="15" s="1"/>
  <c r="Y64" i="15" s="1"/>
  <c r="AC441" i="3"/>
  <c r="AB47" i="15"/>
  <c r="AB49" i="15" s="1"/>
  <c r="E42" i="7" l="1"/>
  <c r="E54" i="7"/>
  <c r="E56" i="7" s="1"/>
  <c r="G32" i="7"/>
  <c r="G44" i="7" s="1"/>
  <c r="G49" i="7"/>
  <c r="G52" i="7" s="1"/>
  <c r="T24" i="15"/>
  <c r="AD38" i="15" s="1"/>
  <c r="AD40" i="15" s="1"/>
  <c r="G40" i="7"/>
  <c r="K4" i="7"/>
  <c r="M4" i="7" s="1"/>
  <c r="M5" i="7" s="1"/>
  <c r="I10" i="7"/>
  <c r="Q21" i="7"/>
  <c r="Q30" i="7" s="1"/>
  <c r="S14" i="7"/>
  <c r="M6" i="7"/>
  <c r="K7" i="7"/>
  <c r="O9" i="7"/>
  <c r="Q8" i="7"/>
  <c r="Y68" i="15"/>
  <c r="T26" i="15"/>
  <c r="T28" i="15" s="1"/>
  <c r="T29" i="15" s="1"/>
  <c r="AB54" i="15"/>
  <c r="AB55" i="15" s="1"/>
  <c r="G54" i="7" l="1"/>
  <c r="G56" i="7" s="1"/>
  <c r="I32" i="7"/>
  <c r="I44" i="7" s="1"/>
  <c r="I49" i="7"/>
  <c r="I52" i="7" s="1"/>
  <c r="G42" i="7"/>
  <c r="G43" i="7"/>
  <c r="O4" i="7"/>
  <c r="O5" i="7" s="1"/>
  <c r="K5" i="7"/>
  <c r="K10" i="7" s="1"/>
  <c r="I40" i="7"/>
  <c r="I42" i="7" s="1"/>
  <c r="Y38" i="15"/>
  <c r="Y40" i="15" s="1"/>
  <c r="Y41" i="15" s="1"/>
  <c r="AB56" i="15" s="1"/>
  <c r="U14" i="7"/>
  <c r="S21" i="7"/>
  <c r="S30" i="7" s="1"/>
  <c r="Q9" i="7"/>
  <c r="S8" i="7"/>
  <c r="O6" i="7"/>
  <c r="M7" i="7"/>
  <c r="M10" i="7" s="1"/>
  <c r="K32" i="7" l="1"/>
  <c r="K40" i="7" s="1"/>
  <c r="K43" i="7" s="1"/>
  <c r="K49" i="7"/>
  <c r="K52" i="7" s="1"/>
  <c r="M32" i="7"/>
  <c r="M40" i="7" s="1"/>
  <c r="M49" i="7"/>
  <c r="M52" i="7" s="1"/>
  <c r="AB57" i="15"/>
  <c r="AB59" i="15" s="1"/>
  <c r="AB76" i="15" s="1"/>
  <c r="AB77" i="15" s="1"/>
  <c r="AB87" i="15" s="1"/>
  <c r="M26" i="3"/>
  <c r="I54" i="7"/>
  <c r="I56" i="7" s="1"/>
  <c r="I43" i="7"/>
  <c r="Q4" i="7"/>
  <c r="S4" i="7" s="1"/>
  <c r="K44" i="7"/>
  <c r="S9" i="7"/>
  <c r="U8" i="7"/>
  <c r="U21" i="7"/>
  <c r="U30" i="7" s="1"/>
  <c r="W14" i="7"/>
  <c r="O7" i="7"/>
  <c r="O10" i="7" s="1"/>
  <c r="Q6" i="7"/>
  <c r="K42" i="7" l="1"/>
  <c r="K54" i="7"/>
  <c r="K56" i="7" s="1"/>
  <c r="M44" i="7"/>
  <c r="O32" i="7"/>
  <c r="O44" i="7" s="1"/>
  <c r="O49" i="7"/>
  <c r="O52" i="7" s="1"/>
  <c r="M27" i="3"/>
  <c r="P204" i="3" s="1"/>
  <c r="P203" i="3" s="1"/>
  <c r="AB86" i="15"/>
  <c r="AB78" i="15"/>
  <c r="AB80" i="15" s="1"/>
  <c r="J81" i="15" s="1"/>
  <c r="Q5" i="7"/>
  <c r="W21" i="7"/>
  <c r="W30" i="7" s="1"/>
  <c r="Y14" i="7"/>
  <c r="W8" i="7"/>
  <c r="U9" i="7"/>
  <c r="M43" i="7"/>
  <c r="M42" i="7"/>
  <c r="M54" i="7"/>
  <c r="M56" i="7" s="1"/>
  <c r="U4" i="7"/>
  <c r="S5" i="7"/>
  <c r="Q7" i="7"/>
  <c r="S6" i="7"/>
  <c r="O40" i="7" l="1"/>
  <c r="O54" i="7" s="1"/>
  <c r="O56" i="7" s="1"/>
  <c r="Q10" i="7"/>
  <c r="W4" i="7"/>
  <c r="U5" i="7"/>
  <c r="Y8" i="7"/>
  <c r="W9" i="7"/>
  <c r="Y21" i="7"/>
  <c r="Y30" i="7" s="1"/>
  <c r="AA14" i="7"/>
  <c r="S7" i="7"/>
  <c r="S10" i="7" s="1"/>
  <c r="U6" i="7"/>
  <c r="O42" i="7"/>
  <c r="O43" i="7"/>
  <c r="S32" i="7" l="1"/>
  <c r="S49" i="7"/>
  <c r="S52" i="7" s="1"/>
  <c r="Q32" i="7"/>
  <c r="Q44" i="7" s="1"/>
  <c r="Q49" i="7"/>
  <c r="Q52" i="7" s="1"/>
  <c r="S40" i="7"/>
  <c r="S44" i="7"/>
  <c r="W6" i="7"/>
  <c r="U7" i="7"/>
  <c r="U10" i="7" s="1"/>
  <c r="Y4" i="7"/>
  <c r="W5" i="7"/>
  <c r="AA21" i="7"/>
  <c r="AA30" i="7" s="1"/>
  <c r="AC14" i="7"/>
  <c r="Y9" i="7"/>
  <c r="AA8" i="7"/>
  <c r="Q40" i="7" l="1"/>
  <c r="Q42" i="7" s="1"/>
  <c r="U32" i="7"/>
  <c r="U40" i="7" s="1"/>
  <c r="U49" i="7"/>
  <c r="U52" i="7" s="1"/>
  <c r="U44" i="7"/>
  <c r="AE14" i="7"/>
  <c r="AC21" i="7"/>
  <c r="AC30" i="7" s="1"/>
  <c r="W7" i="7"/>
  <c r="W10" i="7" s="1"/>
  <c r="Y6" i="7"/>
  <c r="AA4" i="7"/>
  <c r="Y5" i="7"/>
  <c r="AA9" i="7"/>
  <c r="AC8" i="7"/>
  <c r="S54" i="7"/>
  <c r="S56" i="7" s="1"/>
  <c r="S43" i="7"/>
  <c r="S42" i="7"/>
  <c r="Q43" i="7" l="1"/>
  <c r="Q54" i="7"/>
  <c r="Q56" i="7" s="1"/>
  <c r="W32" i="7"/>
  <c r="W44" i="7" s="1"/>
  <c r="W49" i="7"/>
  <c r="W52" i="7" s="1"/>
  <c r="AA6" i="7"/>
  <c r="Y7" i="7"/>
  <c r="Y10" i="7" s="1"/>
  <c r="AE8" i="7"/>
  <c r="AC9" i="7"/>
  <c r="AC4" i="7"/>
  <c r="AA5" i="7"/>
  <c r="AG14" i="7"/>
  <c r="AG21" i="7" s="1"/>
  <c r="AG30" i="7" s="1"/>
  <c r="AE21" i="7"/>
  <c r="AE30" i="7" s="1"/>
  <c r="U43" i="7"/>
  <c r="U42" i="7"/>
  <c r="U54" i="7"/>
  <c r="U56" i="7" s="1"/>
  <c r="W40" i="7" l="1"/>
  <c r="W42" i="7" s="1"/>
  <c r="Y32" i="7"/>
  <c r="Y49" i="7"/>
  <c r="Y52" i="7" s="1"/>
  <c r="Y40" i="7"/>
  <c r="Y44" i="7"/>
  <c r="AE4" i="7"/>
  <c r="AC5" i="7"/>
  <c r="AE9" i="7"/>
  <c r="AG8" i="7"/>
  <c r="AG9" i="7" s="1"/>
  <c r="AA7" i="7"/>
  <c r="AA10" i="7" s="1"/>
  <c r="AC6" i="7"/>
  <c r="W54" i="7" l="1"/>
  <c r="W56" i="7" s="1"/>
  <c r="W43" i="7"/>
  <c r="AA32" i="7"/>
  <c r="AA49" i="7"/>
  <c r="AA52" i="7" s="1"/>
  <c r="AA44" i="7"/>
  <c r="AA40" i="7"/>
  <c r="AE5" i="7"/>
  <c r="AG4" i="7"/>
  <c r="Y43" i="7"/>
  <c r="Y42" i="7"/>
  <c r="Y54" i="7"/>
  <c r="AC7" i="7"/>
  <c r="AC10" i="7" s="1"/>
  <c r="AE6" i="7"/>
  <c r="AC32" i="7" l="1"/>
  <c r="AC40" i="7" s="1"/>
  <c r="AC49" i="7"/>
  <c r="AC52" i="7" s="1"/>
  <c r="AE7" i="7"/>
  <c r="AE10" i="7" s="1"/>
  <c r="AG6" i="7"/>
  <c r="AG7" i="7" s="1"/>
  <c r="AG5" i="7"/>
  <c r="AA42" i="7"/>
  <c r="AA43" i="7"/>
  <c r="AA54" i="7"/>
  <c r="AC44" i="7" l="1"/>
  <c r="AE32" i="7"/>
  <c r="AE49" i="7"/>
  <c r="AE52" i="7" s="1"/>
  <c r="AG10" i="7"/>
  <c r="AE44" i="7"/>
  <c r="AE40" i="7"/>
  <c r="AC42" i="7"/>
  <c r="AC54" i="7"/>
  <c r="AC43" i="7"/>
  <c r="AG32" i="7" l="1"/>
  <c r="AG44" i="7" s="1"/>
  <c r="AG49" i="7"/>
  <c r="AG52" i="7" s="1"/>
  <c r="AG40" i="7"/>
  <c r="AG42" i="7" s="1"/>
  <c r="AE54" i="7"/>
  <c r="AE42" i="7"/>
  <c r="AE43" i="7"/>
  <c r="AG54" i="7" l="1"/>
  <c r="AG43"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Z789" authorId="0" shapeId="0" xr:uid="{00000000-0006-0000-0400-000001000000}">
      <text>
        <r>
          <rPr>
            <sz val="9"/>
            <color indexed="81"/>
            <rFont val="Tahoma"/>
            <family val="2"/>
          </rPr>
          <t xml:space="preserve">Complete the Subsidy Contract Calculation tab, the annual rental subsidy overhang amount will automatically populate
</t>
        </r>
      </text>
    </comment>
    <comment ref="L947" authorId="1" shapeId="0" xr:uid="{00000000-0006-0000-04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xr:uid="{00000000-0006-0000-0500-000003000000}">
      <text>
        <r>
          <rPr>
            <sz val="9"/>
            <color indexed="81"/>
            <rFont val="Tahoma"/>
            <family val="2"/>
          </rPr>
          <t>minimum $15,000 in hard construction costs per unit.</t>
        </r>
      </text>
    </comment>
    <comment ref="B26" authorId="0" shapeId="0" xr:uid="{00000000-0006-0000-0500-000004000000}">
      <text>
        <r>
          <rPr>
            <sz val="9"/>
            <color indexed="81"/>
            <rFont val="Tahoma"/>
            <family val="2"/>
          </rPr>
          <t xml:space="preserve">Relocation costs should correlate to the costs approved by either the local agency or federal agency. 
</t>
        </r>
      </text>
    </comment>
    <comment ref="A71" authorId="2" shapeId="0" xr:uid="{00000000-0006-0000-0500-000005000000}">
      <text>
        <r>
          <rPr>
            <sz val="9"/>
            <color indexed="81"/>
            <rFont val="Tahoma"/>
            <family val="2"/>
          </rPr>
          <t>For projects subject to a TCAC Capital Needs Covenant</t>
        </r>
      </text>
    </comment>
    <comment ref="A72" authorId="2" shapeId="0" xr:uid="{00000000-0006-0000-0500-000006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7000000}">
      <text>
        <r>
          <rPr>
            <sz val="9"/>
            <color indexed="81"/>
            <rFont val="Tahoma"/>
            <family val="2"/>
          </rPr>
          <t xml:space="preserve">Any project fees paid as brokerage to a related party are part of developer fee.
</t>
        </r>
      </text>
    </comment>
    <comment ref="B102" authorId="0" shapeId="0" xr:uid="{00000000-0006-0000-0500-000008000000}">
      <text>
        <r>
          <rPr>
            <sz val="9"/>
            <color indexed="81"/>
            <rFont val="Tahoma"/>
            <family val="2"/>
          </rPr>
          <t xml:space="preserve">Any construction management oversight paid to developer or related party are part of developer fees.
</t>
        </r>
      </text>
    </comment>
    <comment ref="S104" authorId="0" shapeId="0" xr:uid="{00000000-0006-0000-0500-000009000000}">
      <text>
        <r>
          <rPr>
            <sz val="10"/>
            <color indexed="81"/>
            <rFont val="Arial"/>
            <family val="2"/>
          </rPr>
          <t>Cannot exceed 15% of cell S96.  See TCAC Reg. Section 10327(c)(2)(B) for deferral/equity contribution requirements.</t>
        </r>
      </text>
    </comment>
    <comment ref="T104" authorId="0" shapeId="0" xr:uid="{00000000-0006-0000-0500-00000A00000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7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700-000002000000}">
      <text>
        <r>
          <rPr>
            <sz val="9"/>
            <color indexed="81"/>
            <rFont val="Tahoma"/>
            <family val="2"/>
          </rPr>
          <t xml:space="preserve">The Total Requested Unadjusted Eligible Basis must not exceed the Total Adjusted Threshold Basis Limit.
</t>
        </r>
      </text>
    </comment>
    <comment ref="B24" authorId="1" shapeId="0" xr:uid="{00000000-0006-0000-0700-000003000000}">
      <text>
        <r>
          <rPr>
            <sz val="9"/>
            <color indexed="81"/>
            <rFont val="Tahoma"/>
            <family val="2"/>
          </rPr>
          <t>The Total Requested Unadjusted Eligible Basis must not exceed the Total Adjusted Threshold Basis Limit.</t>
        </r>
      </text>
    </comment>
    <comment ref="T25" authorId="2" shapeId="0" xr:uid="{00000000-0006-0000-0700-000004000000}">
      <text>
        <r>
          <rPr>
            <sz val="10"/>
            <rFont val="Arial"/>
            <family val="2"/>
          </rPr>
          <t>130% adjustment only for sites located in a DDA/QCT.</t>
        </r>
      </text>
    </comment>
    <comment ref="Y25" authorId="2" shapeId="0" xr:uid="{00000000-0006-0000-0700-000005000000}">
      <text>
        <r>
          <rPr>
            <sz val="10"/>
            <rFont val="Arial"/>
            <family val="2"/>
          </rPr>
          <t>No 130% adjustment for sites not located in DDA or QCT</t>
        </r>
      </text>
    </comment>
  </commentList>
</comments>
</file>

<file path=xl/sharedStrings.xml><?xml version="1.0" encoding="utf-8"?>
<sst xmlns="http://schemas.openxmlformats.org/spreadsheetml/2006/main" count="3630" uniqueCount="1763">
  <si>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</si>
  <si>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</si>
  <si>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</si>
  <si>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</si>
  <si>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</si>
  <si>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</si>
  <si>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</si>
  <si>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</si>
  <si>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</si>
  <si>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</si>
  <si>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</si>
  <si>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</si>
  <si>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</si>
  <si>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</si>
  <si>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</si>
  <si>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</si>
  <si>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</si>
  <si>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</si>
  <si>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</si>
  <si>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</si>
  <si>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</si>
  <si>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</si>
  <si>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</si>
  <si>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</si>
  <si>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</si>
  <si>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</si>
  <si>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</si>
  <si>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</si>
  <si>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</si>
  <si>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</si>
  <si>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</si>
  <si>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</si>
  <si>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</si>
  <si>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</si>
  <si>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</si>
  <si>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</si>
  <si>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</si>
  <si>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</si>
  <si>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</si>
  <si>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</si>
  <si>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</si>
  <si>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</si>
  <si>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</si>
  <si>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</si>
  <si>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</si>
  <si>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</si>
  <si>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</si>
  <si>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</si>
  <si>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</si>
  <si>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</si>
  <si>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</si>
  <si>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</si>
  <si>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</si>
  <si>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</si>
  <si>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</si>
  <si>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</si>
  <si>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</si>
  <si>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</si>
  <si>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</si>
  <si>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</si>
  <si>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</si>
  <si>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</si>
  <si>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</si>
  <si>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</si>
  <si>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</si>
  <si>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</si>
  <si>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</si>
  <si>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</si>
  <si>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</si>
  <si>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</si>
  <si>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</si>
  <si>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</si>
  <si>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</si>
  <si>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</si>
  <si>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</si>
  <si>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</si>
  <si>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</si>
  <si>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</si>
  <si>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</si>
  <si>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</si>
  <si>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</si>
  <si>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</si>
  <si>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</si>
  <si>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</si>
  <si>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</si>
  <si>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</si>
  <si>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</si>
  <si>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</si>
  <si>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</si>
  <si>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</si>
  <si>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</si>
  <si>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</si>
  <si>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</si>
  <si>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</si>
  <si>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</si>
  <si>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</si>
  <si>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</si>
  <si>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</si>
  <si>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</si>
  <si>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</si>
  <si>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</si>
  <si>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</si>
  <si>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</si>
  <si>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</si>
  <si>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</si>
  <si>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</si>
  <si>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</si>
  <si>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</si>
  <si>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</si>
  <si>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</si>
  <si>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</si>
  <si>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</si>
  <si>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</si>
  <si>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</si>
  <si>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</si>
  <si>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</si>
  <si>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</si>
  <si>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</si>
  <si>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</si>
  <si>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</si>
  <si>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</si>
  <si>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</si>
  <si>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</si>
  <si>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</si>
  <si>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</si>
  <si>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</si>
  <si>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</si>
  <si>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</si>
  <si>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</si>
  <si>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</si>
  <si>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</si>
  <si>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</si>
  <si>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</si>
  <si>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</si>
  <si>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</si>
  <si>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</si>
  <si>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</si>
  <si>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</si>
  <si>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</si>
  <si>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</si>
  <si>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</si>
  <si>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</si>
  <si>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</si>
  <si>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</si>
  <si>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</si>
  <si>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</si>
  <si>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</si>
  <si>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</si>
  <si>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</si>
  <si>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</si>
  <si>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</si>
  <si>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</si>
  <si>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</si>
  <si>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</si>
  <si>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</si>
  <si>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</si>
  <si>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</si>
  <si>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</si>
  <si>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</si>
  <si>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</si>
  <si>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</si>
  <si>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</si>
  <si>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</si>
  <si>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</si>
  <si>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</si>
  <si>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</si>
  <si>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</si>
  <si>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</si>
  <si>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</si>
  <si>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</si>
  <si>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</si>
  <si>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</si>
  <si>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</si>
  <si>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</si>
  <si>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</si>
  <si>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</si>
  <si>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</si>
  <si>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</si>
  <si>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</si>
  <si>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</si>
  <si>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</si>
  <si>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</si>
  <si>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</si>
  <si>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</si>
  <si>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</si>
  <si>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</si>
  <si>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</si>
  <si>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</si>
  <si>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</si>
  <si>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</si>
  <si>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</si>
  <si>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</si>
  <si>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</si>
  <si>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</si>
  <si>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</si>
  <si>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</si>
  <si>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</si>
  <si>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</si>
  <si>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</si>
  <si>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</si>
  <si>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</si>
  <si>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</si>
  <si>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</si>
  <si>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</si>
  <si>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</si>
  <si>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</si>
  <si>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</si>
  <si>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</si>
  <si>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</si>
  <si>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</si>
  <si>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</si>
  <si>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</si>
  <si>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</si>
  <si>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</si>
  <si>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</si>
  <si>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</si>
  <si>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</si>
  <si>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</si>
  <si>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</si>
  <si>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</si>
  <si>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</si>
  <si>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</si>
  <si>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</si>
  <si>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</si>
  <si>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</si>
  <si>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</si>
  <si>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</si>
  <si>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</si>
  <si>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</si>
  <si>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</si>
  <si>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</si>
  <si>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</si>
  <si>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</si>
  <si>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</si>
  <si>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</si>
  <si>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</si>
  <si>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</si>
  <si>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</si>
  <si>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</si>
  <si>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</si>
  <si>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</si>
  <si>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</si>
  <si>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</si>
  <si>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</si>
  <si>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</si>
  <si>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</si>
  <si>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</si>
  <si>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</si>
  <si>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</si>
  <si>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</si>
  <si>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</si>
  <si>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</si>
  <si>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</si>
  <si>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</si>
  <si>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</si>
  <si>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</si>
  <si>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</si>
  <si>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</si>
  <si>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</si>
  <si>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</si>
  <si>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</si>
  <si>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</si>
  <si>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</si>
  <si>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</si>
  <si>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</si>
  <si>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</si>
  <si>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</si>
  <si>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</si>
  <si>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</si>
  <si>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</si>
  <si>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</si>
  <si>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</si>
  <si>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</si>
  <si>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</si>
  <si>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</si>
  <si>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</si>
  <si>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</si>
  <si>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</si>
  <si>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</si>
  <si>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</si>
  <si>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</si>
  <si>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</si>
  <si>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</si>
  <si>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</si>
  <si>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</si>
  <si>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</si>
  <si>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</si>
  <si>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</si>
  <si>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</si>
  <si>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</si>
  <si>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</si>
  <si>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</si>
  <si>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</si>
  <si>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</si>
  <si>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</si>
  <si>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</si>
  <si>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</si>
  <si>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</si>
  <si>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</si>
  <si>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</si>
  <si>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</si>
  <si>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</si>
  <si>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</si>
  <si>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</si>
  <si>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</si>
  <si>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</si>
  <si>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</si>
  <si>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</si>
  <si>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</si>
  <si>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</si>
  <si>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</si>
  <si>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</si>
  <si>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</si>
  <si>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</si>
  <si>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</si>
  <si>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</si>
  <si>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</si>
  <si>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</si>
  <si>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</si>
  <si>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</si>
  <si>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</si>
  <si>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</si>
  <si>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</si>
  <si>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</si>
  <si>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</si>
  <si>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</si>
  <si>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</si>
  <si>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</si>
  <si>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</si>
  <si>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</si>
  <si>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</si>
  <si>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</si>
  <si>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</si>
  <si>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</si>
  <si>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</si>
  <si>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</si>
  <si>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</si>
  <si>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</si>
  <si>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</si>
  <si>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</si>
  <si>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</si>
  <si>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</si>
  <si>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</si>
  <si>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</si>
  <si>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</si>
  <si>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</si>
  <si>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</si>
  <si>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</si>
  <si>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</si>
  <si>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</si>
  <si>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</si>
  <si>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</si>
  <si>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</si>
  <si>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</si>
  <si>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</si>
  <si>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</si>
  <si>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</si>
  <si>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</si>
  <si>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</si>
  <si>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</si>
  <si>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</si>
  <si>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</si>
  <si>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</si>
  <si>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</si>
  <si>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</si>
  <si>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</si>
  <si>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</si>
  <si>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</si>
  <si>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</si>
  <si>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</si>
  <si>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</si>
  <si>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</si>
  <si>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</si>
  <si>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</si>
  <si>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</si>
  <si>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</si>
  <si>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</si>
  <si>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</si>
  <si>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</si>
  <si>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</si>
  <si>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</si>
  <si>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</si>
  <si>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</si>
  <si>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</si>
  <si>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</si>
  <si>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</si>
  <si>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</si>
  <si>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</si>
  <si>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</si>
  <si>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</si>
  <si>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</si>
  <si>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</si>
  <si>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</si>
  <si>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</si>
  <si>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</si>
  <si>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</si>
  <si>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</si>
  <si>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</si>
  <si>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</si>
  <si>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</si>
  <si>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</si>
  <si>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</si>
  <si>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</si>
  <si>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</si>
  <si>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</si>
  <si>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</si>
  <si>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</si>
  <si>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</si>
  <si>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</si>
  <si>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</si>
  <si>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</si>
  <si>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</si>
  <si>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</si>
  <si>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</si>
  <si>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</si>
  <si>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</si>
  <si>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</si>
  <si>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</si>
  <si>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</si>
  <si>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</si>
  <si>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</si>
  <si>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</si>
  <si>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</si>
  <si>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</si>
  <si>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</si>
  <si>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</si>
  <si>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</si>
  <si>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</si>
  <si>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</si>
  <si>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</si>
  <si>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</si>
  <si>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</si>
  <si>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</si>
  <si>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</si>
  <si>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</si>
  <si>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</si>
  <si>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</si>
  <si>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</si>
  <si>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</si>
  <si>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</si>
  <si>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</si>
  <si>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</si>
  <si>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</si>
  <si>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</si>
  <si>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</si>
  <si>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</si>
  <si>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</si>
  <si>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</si>
  <si>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</si>
  <si>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</si>
  <si>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</si>
  <si>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</si>
  <si>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</si>
  <si>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</si>
  <si>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</si>
  <si>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</si>
  <si>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</si>
  <si>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</si>
  <si>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</si>
  <si>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</si>
  <si>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</si>
  <si>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</si>
  <si>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</si>
  <si>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</si>
  <si>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</si>
  <si>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</si>
  <si>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</si>
  <si>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</si>
  <si>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</si>
  <si>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</si>
  <si>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</si>
  <si>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</si>
  <si>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</si>
  <si>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</si>
  <si>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</si>
  <si>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</si>
  <si>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</si>
  <si>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</si>
  <si>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</si>
  <si>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</si>
  <si>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</si>
  <si>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</si>
  <si>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</si>
  <si>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</si>
  <si>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</si>
  <si>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</si>
  <si>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</si>
  <si>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</si>
  <si>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</si>
  <si>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</si>
  <si>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</si>
  <si>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</si>
  <si>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</si>
  <si>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</si>
  <si>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</si>
  <si>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</si>
  <si>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</si>
  <si>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</si>
  <si>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</si>
  <si>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</si>
  <si>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</si>
  <si>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</si>
  <si>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</si>
  <si>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</si>
  <si>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</si>
  <si>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</si>
  <si>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</si>
  <si>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</si>
  <si>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</si>
  <si>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</si>
  <si>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</si>
  <si>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</si>
  <si>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</si>
  <si>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</si>
  <si>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</si>
  <si>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</si>
  <si>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</si>
  <si>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</si>
  <si>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</si>
  <si>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</si>
  <si>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</si>
  <si>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</si>
  <si>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</si>
  <si>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</si>
  <si>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</si>
  <si>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</si>
  <si>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</si>
  <si>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</si>
  <si>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</si>
  <si>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</si>
  <si>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</si>
  <si>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</si>
  <si>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</si>
  <si>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</si>
  <si>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</si>
  <si>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</si>
  <si>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</si>
  <si>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</si>
  <si>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</si>
  <si>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</si>
  <si>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</si>
  <si>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</si>
  <si>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</si>
  <si>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</si>
  <si>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</si>
  <si>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</si>
  <si>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</si>
  <si>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</si>
  <si>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</si>
  <si>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</si>
  <si>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</si>
  <si>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</si>
  <si>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</si>
  <si>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</si>
  <si>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</si>
  <si>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</si>
  <si>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</si>
  <si>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</si>
  <si>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</si>
  <si>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</si>
  <si>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</si>
  <si>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</si>
  <si>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</si>
  <si>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</si>
  <si>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</si>
  <si>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</si>
  <si>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</si>
  <si>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</si>
  <si>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</si>
  <si>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</si>
  <si>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</si>
  <si>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</si>
  <si>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</si>
  <si>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</si>
  <si>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</si>
  <si>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</si>
  <si>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</si>
  <si>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</si>
  <si>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</si>
  <si>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</si>
  <si>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</si>
  <si>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</si>
  <si>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</si>
  <si>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</si>
  <si>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</si>
  <si>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</si>
  <si>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</si>
  <si>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</si>
  <si>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</si>
  <si>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</si>
  <si>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</si>
  <si>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</si>
  <si>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</si>
  <si>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</si>
  <si>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</si>
  <si>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</si>
  <si>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</si>
  <si>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</si>
  <si>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</si>
  <si>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</si>
  <si>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</si>
  <si>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</si>
  <si>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</si>
  <si>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</si>
  <si>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</si>
  <si>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</si>
  <si>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</si>
  <si>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</si>
  <si>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</si>
  <si>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</si>
  <si>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</si>
  <si>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</si>
  <si>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</si>
  <si>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</si>
  <si>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</si>
  <si>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</si>
  <si>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</si>
  <si>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</si>
  <si>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</si>
  <si>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</si>
  <si>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</si>
  <si>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</si>
  <si>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</si>
  <si>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</si>
  <si>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</si>
  <si>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</si>
  <si>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</si>
  <si>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</si>
  <si>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</si>
  <si>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</si>
  <si>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</si>
  <si>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</si>
  <si>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</si>
  <si>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</si>
  <si>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</si>
  <si>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</si>
  <si>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</si>
  <si>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</si>
  <si>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</si>
  <si>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</si>
  <si>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</si>
  <si>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</si>
  <si>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</si>
  <si>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</si>
  <si>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</si>
  <si>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</si>
  <si>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</si>
  <si>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</si>
  <si>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</si>
  <si>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</si>
  <si>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</si>
  <si>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</si>
  <si>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</si>
  <si>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</si>
  <si>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</si>
  <si>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</si>
  <si>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</si>
  <si>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</si>
  <si>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</si>
  <si>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</si>
  <si>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</si>
  <si>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</si>
  <si>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</si>
  <si>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</si>
  <si>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</si>
  <si>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</si>
  <si>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</si>
  <si>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</si>
  <si>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</si>
  <si>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</si>
  <si>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</si>
  <si>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</si>
  <si>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</si>
  <si>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</si>
  <si>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</si>
  <si>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</si>
  <si>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</si>
  <si>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</si>
  <si>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</si>
  <si>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</si>
  <si>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</si>
  <si>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</si>
  <si>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</si>
  <si>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</si>
  <si>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</si>
  <si>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</si>
  <si>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</si>
  <si>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</si>
  <si>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</si>
  <si>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</si>
  <si>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</si>
  <si>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</si>
  <si>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</si>
  <si>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</si>
  <si>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</si>
  <si>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</si>
  <si>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</si>
  <si>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</si>
  <si>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</si>
  <si>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</si>
  <si>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</si>
  <si>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</si>
  <si>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</si>
  <si>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</si>
  <si>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</si>
  <si>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</si>
  <si>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</si>
  <si>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</si>
  <si>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</si>
  <si>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</si>
  <si>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</si>
  <si>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</si>
  <si>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</si>
  <si>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</si>
  <si>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</si>
  <si>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</si>
  <si>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</si>
  <si>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</si>
  <si>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</si>
  <si>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</si>
  <si>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</si>
  <si>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</si>
  <si>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</si>
  <si>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</si>
  <si>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</si>
  <si>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</si>
  <si>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</si>
  <si>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</si>
  <si>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</si>
  <si>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</si>
  <si>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</si>
  <si>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</si>
  <si>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</si>
  <si>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</si>
  <si>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</si>
  <si>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</si>
  <si>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</si>
  <si>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</si>
  <si>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</si>
  <si>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</si>
  <si>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</si>
  <si>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</si>
  <si>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</si>
  <si>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</si>
  <si>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</si>
  <si>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</si>
  <si>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</si>
  <si>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</si>
  <si>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</si>
  <si>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</si>
  <si>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</si>
  <si>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</si>
  <si>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</si>
  <si>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</si>
  <si>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</si>
  <si>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</si>
  <si>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</si>
  <si>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</si>
  <si>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</si>
  <si>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</si>
  <si>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</si>
  <si>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</si>
  <si>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</si>
  <si>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</si>
  <si>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</si>
  <si>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</si>
  <si>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</si>
  <si>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</si>
  <si>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</si>
  <si>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</si>
  <si>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</si>
  <si>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</si>
  <si>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</si>
  <si>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</si>
  <si>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</si>
  <si>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</si>
  <si>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</si>
  <si>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</si>
  <si>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</si>
  <si>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</si>
  <si>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</si>
  <si>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</si>
  <si>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</si>
  <si>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</si>
  <si>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</si>
  <si>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</si>
  <si>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</si>
  <si>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</si>
  <si>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</si>
  <si>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</si>
  <si>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</si>
  <si>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</si>
  <si>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</si>
  <si>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</si>
  <si>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</si>
  <si>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</si>
  <si>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</si>
  <si>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</si>
  <si>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</si>
  <si>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</si>
  <si>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</si>
  <si>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</si>
  <si>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</si>
  <si>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</si>
  <si>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</si>
  <si>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</si>
  <si>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</si>
  <si>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</si>
  <si>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</si>
  <si>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</si>
  <si>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</si>
  <si>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</si>
  <si>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</si>
  <si>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</si>
  <si>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</si>
  <si>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</si>
  <si>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</si>
  <si>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</si>
  <si>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</si>
  <si>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</si>
  <si>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</si>
  <si>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</si>
  <si>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</si>
  <si>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</si>
  <si>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</si>
  <si>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</si>
  <si>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</si>
  <si>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</si>
  <si>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</si>
  <si>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</si>
  <si>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</si>
  <si>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</si>
  <si>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</si>
  <si>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</si>
  <si>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</si>
  <si>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</si>
  <si>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</si>
  <si>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</si>
  <si>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</si>
  <si>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</si>
  <si>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</si>
  <si>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</si>
  <si>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</si>
  <si>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</si>
  <si>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</si>
  <si>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</si>
  <si>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</si>
  <si>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</si>
  <si>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</si>
  <si>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</si>
  <si>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</si>
  <si>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</si>
  <si>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</si>
  <si>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</si>
  <si>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</si>
  <si>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</si>
  <si>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</si>
  <si>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</si>
  <si>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</si>
  <si>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</si>
  <si>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</si>
  <si>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</si>
  <si>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</si>
  <si>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</si>
  <si>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</si>
  <si>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</si>
  <si>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</si>
  <si>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</si>
  <si>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</si>
  <si>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</si>
  <si>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</si>
  <si>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</si>
  <si>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</si>
  <si>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</si>
  <si>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</si>
  <si>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</si>
  <si>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</si>
  <si>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</si>
  <si>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</si>
  <si>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</si>
  <si>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</si>
  <si>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</si>
  <si>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</si>
  <si>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</si>
  <si>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</si>
  <si>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</si>
  <si>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</si>
  <si>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</si>
  <si>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</si>
  <si>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</si>
  <si>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</si>
  <si>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</si>
  <si>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</si>
  <si>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</si>
  <si>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</si>
  <si>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</si>
  <si>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</si>
  <si>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</si>
  <si>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</si>
  <si>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</si>
  <si>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</si>
  <si>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</si>
  <si>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</si>
  <si>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</si>
  <si>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</si>
  <si>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</si>
  <si>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</si>
  <si>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</si>
  <si>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</si>
  <si>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</si>
  <si>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</si>
  <si>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</si>
  <si>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</si>
  <si>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</si>
  <si>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</si>
  <si>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</si>
  <si>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</si>
  <si>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</si>
  <si>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</si>
  <si>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</si>
  <si>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</si>
  <si>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</si>
  <si>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</si>
  <si>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</si>
  <si>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</si>
  <si>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</si>
  <si>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</si>
  <si>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</si>
  <si>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</si>
  <si>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</si>
  <si>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</si>
  <si>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</si>
  <si>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</si>
  <si>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</si>
  <si>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</si>
  <si>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</si>
  <si>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</si>
  <si>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</si>
  <si>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</si>
  <si>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</si>
  <si>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</si>
  <si>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</si>
  <si>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</si>
  <si>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</si>
  <si>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</si>
  <si>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</si>
  <si>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</si>
  <si>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</si>
  <si>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</si>
  <si>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</si>
  <si>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</si>
  <si>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</si>
  <si>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</si>
  <si>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</si>
  <si>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</si>
  <si>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</si>
  <si>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</si>
  <si>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</si>
  <si>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</si>
  <si>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</si>
  <si>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</si>
  <si>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</si>
  <si>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</si>
  <si>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</si>
  <si>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</si>
  <si>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</si>
  <si>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</si>
  <si>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</si>
  <si>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</si>
  <si>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</si>
  <si>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</si>
  <si>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</si>
  <si>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</si>
  <si>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</si>
  <si>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</si>
  <si>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</si>
  <si>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</si>
  <si>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</si>
  <si>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</si>
  <si>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</si>
  <si>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</si>
  <si>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</si>
  <si>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</si>
  <si>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</si>
  <si>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</si>
  <si>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</si>
  <si>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</si>
  <si>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</si>
  <si>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</si>
  <si>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</si>
  <si>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</si>
  <si>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</si>
  <si>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</si>
  <si>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</si>
  <si>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</si>
  <si>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</si>
  <si>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</si>
  <si>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</si>
  <si>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</si>
  <si>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</si>
  <si>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</si>
  <si>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</si>
  <si>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</si>
  <si>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</si>
  <si>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</si>
  <si>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</si>
  <si>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</si>
  <si>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</si>
  <si>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</si>
  <si>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</si>
  <si>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</si>
  <si>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</si>
  <si>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</si>
  <si>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</si>
  <si>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</si>
  <si>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</si>
  <si>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</si>
  <si>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</si>
  <si>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</si>
  <si>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</si>
  <si>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</si>
  <si>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</si>
  <si>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</si>
  <si>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</si>
  <si>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</si>
  <si>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</si>
  <si>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</si>
  <si>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</si>
  <si>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</si>
  <si>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</si>
  <si>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</si>
  <si>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</si>
  <si>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</si>
  <si>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</si>
  <si>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</si>
  <si>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</si>
  <si>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</si>
  <si>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</si>
  <si>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</si>
  <si>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</si>
  <si>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</si>
  <si>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</si>
  <si>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</si>
  <si>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</si>
  <si>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</si>
  <si>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</si>
  <si>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</si>
  <si>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</si>
  <si>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</si>
  <si>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</si>
  <si>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</si>
  <si>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</si>
  <si>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</si>
  <si>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</si>
  <si>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</si>
  <si>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</si>
  <si>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</si>
  <si>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</si>
  <si>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</si>
  <si>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</si>
  <si>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</si>
  <si>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</si>
  <si>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</si>
  <si>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</si>
  <si>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</si>
  <si>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</si>
  <si>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</si>
  <si>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</si>
  <si>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</si>
  <si>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</si>
  <si>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</si>
  <si>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</si>
  <si>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</si>
  <si>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</si>
  <si>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</si>
  <si>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</si>
  <si>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</si>
  <si>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</si>
  <si>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</si>
  <si>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</si>
  <si>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</si>
  <si>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</si>
  <si>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</si>
  <si>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</si>
  <si>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</si>
  <si>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</si>
  <si>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</si>
  <si>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</si>
  <si>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</si>
  <si>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</si>
  <si>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</si>
  <si>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</si>
  <si>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</si>
  <si>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</si>
  <si>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</si>
  <si>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</si>
  <si>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</si>
  <si>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</si>
  <si>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</si>
  <si>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</si>
  <si>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</si>
  <si>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</si>
  <si>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</si>
  <si>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</si>
  <si>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</si>
  <si>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</si>
  <si>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</si>
  <si>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</si>
  <si>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</si>
  <si>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</si>
  <si>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</si>
  <si>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</si>
  <si>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</si>
  <si>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</si>
  <si>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</si>
  <si>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</si>
  <si>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</si>
  <si>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</si>
  <si>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</si>
  <si>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</si>
  <si>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</si>
  <si>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</si>
  <si>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</si>
  <si>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</si>
  <si>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</si>
  <si>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</si>
  <si>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</si>
  <si>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</si>
  <si>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</si>
  <si>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</si>
  <si>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</si>
  <si>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</si>
  <si>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</si>
  <si>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</si>
  <si>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</si>
  <si>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</si>
  <si>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</si>
  <si>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</si>
  <si>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</si>
  <si>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</si>
  <si>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</si>
  <si>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</si>
  <si>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</si>
  <si>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</si>
  <si>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</si>
  <si>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</si>
  <si>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</si>
  <si>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</si>
  <si>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</si>
  <si>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</si>
  <si>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</si>
  <si>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</si>
  <si>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</si>
  <si>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</si>
  <si>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</si>
  <si>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</si>
  <si>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</si>
  <si>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</si>
  <si>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</si>
  <si>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</si>
  <si>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</si>
  <si>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</si>
  <si>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</si>
  <si>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</si>
  <si>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</si>
  <si>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</si>
  <si>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</si>
  <si>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</si>
  <si>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</si>
  <si>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</si>
  <si>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</si>
  <si>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</si>
  <si>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</si>
  <si>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</si>
  <si>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</si>
  <si>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</si>
  <si>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</si>
  <si>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</si>
  <si>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</si>
  <si>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</si>
  <si>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</si>
  <si>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</si>
  <si>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</si>
  <si>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</si>
  <si>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</si>
  <si>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</si>
  <si>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</si>
  <si>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</si>
  <si>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</si>
  <si>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</si>
  <si>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</si>
  <si>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</si>
  <si>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</si>
  <si>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</si>
  <si>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</si>
  <si>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</si>
  <si>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</si>
  <si>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</si>
  <si>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</si>
  <si>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</si>
  <si>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</si>
  <si>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</si>
  <si>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</si>
  <si>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</si>
  <si>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</si>
  <si>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</si>
  <si>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</si>
  <si>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</si>
  <si>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</si>
  <si>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</si>
  <si>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</si>
  <si>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</si>
  <si>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</si>
  <si>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</si>
  <si>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</si>
  <si>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</si>
  <si>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</si>
  <si>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</si>
  <si>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</si>
  <si>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</si>
  <si>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</si>
  <si>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</si>
  <si>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</si>
  <si>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</si>
  <si>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</si>
  <si>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</si>
  <si>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</si>
  <si>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</si>
  <si>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</si>
  <si>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</si>
  <si>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</si>
  <si>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</si>
  <si>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</si>
  <si>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</si>
  <si>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</si>
  <si>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</si>
  <si>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</si>
  <si>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</si>
  <si>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</si>
  <si>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</si>
  <si>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</si>
  <si>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</si>
  <si>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</si>
  <si>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</si>
  <si>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</si>
  <si>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</si>
  <si>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</si>
  <si>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</si>
  <si>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</si>
  <si>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</si>
  <si>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</si>
  <si>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</si>
  <si>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</si>
  <si>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</si>
  <si>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</si>
  <si>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</si>
  <si>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</si>
  <si>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</si>
  <si>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</si>
  <si>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</si>
  <si>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</si>
  <si>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</si>
  <si>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</si>
  <si>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</si>
  <si>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</si>
  <si>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</si>
  <si>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</si>
  <si>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</si>
  <si>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</si>
  <si>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</si>
  <si>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</si>
  <si>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</si>
  <si>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</si>
  <si>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</si>
  <si>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</si>
  <si>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</si>
  <si>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</si>
  <si>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</si>
  <si>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</si>
  <si>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</si>
  <si>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</si>
  <si>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</si>
  <si>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</si>
  <si>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</si>
  <si>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</si>
  <si>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</si>
  <si>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</si>
  <si>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</si>
  <si>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</si>
  <si>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</si>
  <si>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</si>
  <si>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</si>
  <si>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</si>
  <si>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</si>
  <si>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</si>
  <si>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</si>
  <si>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</si>
  <si>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</si>
  <si>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</si>
  <si>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</si>
  <si>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</si>
  <si>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</si>
  <si>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</si>
  <si>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</si>
  <si>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</si>
  <si>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</si>
  <si>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</si>
  <si>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</si>
  <si>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</si>
  <si>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</si>
  <si>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</si>
  <si>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</si>
  <si>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</si>
  <si>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</si>
  <si>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</si>
  <si>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</si>
  <si>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</si>
  <si>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</si>
  <si>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</si>
  <si>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</si>
  <si>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</si>
  <si>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</si>
  <si>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</si>
  <si>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</si>
  <si>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</si>
  <si>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</si>
  <si>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</si>
  <si>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</si>
  <si>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</si>
  <si>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</si>
  <si>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</si>
  <si>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</si>
  <si>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</si>
  <si>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</si>
  <si>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</si>
  <si>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</si>
  <si>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</si>
  <si>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</si>
  <si>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</si>
  <si>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</si>
  <si>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</si>
  <si>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</si>
  <si>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</si>
  <si>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</si>
  <si>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</si>
  <si>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</si>
  <si>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</si>
  <si>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</si>
  <si>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</si>
  <si>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</si>
  <si>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</si>
  <si>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</si>
  <si>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</si>
  <si>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</si>
  <si>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</si>
  <si>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</si>
  <si>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</si>
  <si>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</si>
  <si>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</si>
  <si>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</si>
  <si>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</si>
  <si>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</si>
  <si>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</si>
  <si>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</si>
  <si>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</si>
  <si>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</si>
  <si>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</si>
  <si>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</si>
  <si>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</si>
  <si>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</si>
  <si>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</si>
  <si>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</si>
  <si>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</si>
  <si>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</si>
  <si>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</si>
  <si>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</si>
  <si>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</si>
  <si>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</si>
  <si>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</si>
  <si>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</si>
  <si>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</si>
  <si>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</si>
  <si>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</si>
  <si>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</si>
  <si>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</si>
  <si>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</si>
  <si>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</si>
  <si>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</si>
  <si>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</si>
  <si>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</si>
  <si>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</si>
  <si>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</si>
  <si>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</si>
  <si>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</si>
  <si>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</si>
  <si>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</si>
  <si>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</si>
  <si>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</si>
  <si>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</si>
  <si>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</si>
  <si>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</si>
  <si>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</si>
  <si>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</si>
  <si>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</si>
  <si>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</si>
  <si>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</si>
  <si>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</si>
  <si>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</si>
  <si>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</si>
  <si>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</si>
  <si>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</si>
  <si>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</si>
  <si>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</si>
  <si>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</si>
  <si>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</si>
  <si>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</si>
  <si>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</si>
  <si>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</si>
  <si>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</si>
  <si>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</si>
  <si>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</si>
  <si>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</si>
  <si>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</si>
  <si>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</si>
  <si>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</si>
  <si>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</si>
  <si>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</si>
  <si>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</si>
  <si>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</si>
  <si>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</si>
  <si>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</si>
  <si>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</si>
  <si>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</si>
  <si>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</si>
  <si>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</si>
  <si>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</si>
  <si>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</si>
  <si>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</si>
  <si>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</si>
  <si>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</si>
  <si>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</si>
  <si>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</si>
  <si>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</si>
  <si>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</si>
  <si>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</si>
  <si>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</si>
  <si>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</si>
  <si>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</si>
  <si>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</si>
  <si>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</si>
  <si>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</si>
  <si>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</si>
  <si>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</si>
  <si>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</si>
  <si>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</si>
  <si>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</si>
  <si>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</si>
  <si>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</si>
  <si>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</si>
  <si>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</si>
  <si>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</si>
  <si>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</si>
  <si>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</si>
  <si>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</si>
  <si>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</si>
  <si>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</si>
  <si>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</si>
  <si>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</si>
  <si>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</si>
  <si>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</si>
  <si>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</si>
  <si>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</si>
  <si>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</si>
  <si>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</si>
  <si>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</si>
  <si>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</si>
  <si>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</si>
  <si>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</si>
  <si>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</si>
  <si>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</si>
  <si>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</si>
  <si>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</si>
  <si>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</si>
  <si>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</si>
  <si>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</si>
  <si>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</si>
  <si>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</si>
  <si>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</si>
  <si>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</si>
  <si>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</si>
  <si>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</si>
  <si>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</si>
  <si>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</si>
  <si>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</si>
  <si>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</si>
  <si>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</si>
  <si>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</si>
  <si>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</si>
  <si>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</si>
  <si>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</si>
  <si>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</si>
  <si>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</si>
  <si>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</si>
  <si>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</si>
  <si>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</si>
  <si>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</si>
  <si>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</si>
  <si>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</si>
  <si>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</si>
  <si>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</si>
  <si>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</si>
  <si>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</si>
  <si>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</si>
  <si>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</si>
  <si>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</si>
  <si>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</si>
  <si>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</si>
  <si>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</si>
  <si>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</si>
  <si>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</si>
  <si>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</si>
  <si>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</si>
  <si>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</si>
  <si>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</si>
  <si>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</si>
  <si>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</si>
  <si>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</si>
  <si>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</si>
  <si>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</si>
  <si>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</si>
  <si>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</si>
  <si>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</si>
  <si>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</si>
  <si>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</si>
  <si>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</si>
  <si>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</si>
  <si>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</si>
  <si>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</si>
  <si>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</si>
  <si>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</si>
  <si>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</si>
  <si>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</si>
  <si>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</si>
  <si>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</si>
  <si>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</si>
  <si>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</si>
  <si>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</si>
  <si>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</si>
  <si>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</si>
  <si>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</si>
  <si>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</si>
  <si>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</si>
  <si>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</si>
  <si>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</si>
  <si>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</si>
  <si>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</si>
  <si>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</si>
  <si>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</si>
  <si>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</si>
  <si>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</si>
  <si>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</si>
  <si>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</si>
  <si>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</si>
  <si>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</si>
  <si>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</si>
  <si>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</si>
  <si>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</si>
  <si>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</si>
  <si>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</si>
  <si>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</si>
  <si>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</si>
  <si>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</si>
  <si>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</si>
  <si>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</si>
  <si>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</si>
  <si>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</si>
  <si>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</si>
  <si>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</si>
  <si>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</si>
  <si>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</si>
  <si>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</si>
  <si>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</si>
  <si>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</si>
  <si>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</si>
  <si>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</si>
  <si>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</si>
  <si>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</si>
  <si>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</si>
  <si>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</si>
  <si>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</si>
  <si>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</si>
  <si>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</si>
  <si>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</si>
  <si>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</si>
  <si>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</si>
  <si>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</si>
  <si>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</si>
  <si>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</si>
  <si>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</si>
  <si>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</si>
  <si>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</si>
  <si>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</si>
  <si>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</si>
  <si>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</si>
  <si>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</si>
  <si>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</si>
  <si>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</si>
  <si>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</si>
  <si>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</si>
  <si>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</si>
  <si>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</si>
  <si>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</si>
  <si>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</si>
  <si>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</si>
  <si>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</si>
  <si>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</si>
  <si>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</si>
  <si>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</si>
  <si>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</si>
  <si>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</si>
  <si>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</si>
  <si>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</si>
  <si>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</si>
  <si>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</si>
  <si>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</si>
  <si>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</si>
  <si>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</si>
  <si>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</si>
  <si>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</si>
  <si>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</si>
  <si>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</si>
  <si>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</si>
  <si>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</si>
  <si>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</si>
  <si>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</si>
  <si>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</si>
  <si>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</si>
  <si>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</si>
  <si>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</si>
  <si>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</si>
  <si>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</si>
  <si>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</si>
  <si>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</si>
  <si>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</si>
  <si>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</si>
  <si>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Lancaster 690, L.P.</t>
  </si>
  <si>
    <t>Terracina at Lancaster</t>
  </si>
  <si>
    <t>Roseville</t>
  </si>
  <si>
    <t>Sept</t>
  </si>
  <si>
    <t>17th</t>
  </si>
  <si>
    <t>Geoffrey C. Brown</t>
  </si>
  <si>
    <t>City of Lancaster Redevelopment Agency</t>
  </si>
  <si>
    <t>Jason Caudle</t>
  </si>
  <si>
    <t>Director of Housing &amp; Neighborhood Revitalization Dept.</t>
  </si>
  <si>
    <t>44933 Fern Avenue</t>
  </si>
  <si>
    <t>Lancaster</t>
  </si>
  <si>
    <t>jcaudle@colra.org</t>
  </si>
  <si>
    <t>CDLAC-TCAC Joint Application (submitting concurrently)</t>
  </si>
  <si>
    <t>1752 E. Ave. J4</t>
  </si>
  <si>
    <t>3148-041-001</t>
  </si>
  <si>
    <t>40%/60%</t>
  </si>
  <si>
    <t>3200 Douglas Blvd., Suite 200</t>
  </si>
  <si>
    <t>USA Lancaster 690, Inc.</t>
  </si>
  <si>
    <t>Riverside Charitable Corporation</t>
  </si>
  <si>
    <t>14131 Yorba Street</t>
  </si>
  <si>
    <t>ksr@riversidecharitable.org</t>
  </si>
  <si>
    <t>Administrative GP</t>
  </si>
  <si>
    <t>CA</t>
  </si>
  <si>
    <t>gbrown@usapropfund.com</t>
  </si>
  <si>
    <t>USA Properties Fund, Inc.</t>
  </si>
  <si>
    <t>Tustin</t>
  </si>
  <si>
    <t>Darren Bobrowsky</t>
  </si>
  <si>
    <t>dbobrowsky@usapropfund.com</t>
  </si>
  <si>
    <t>Developer</t>
  </si>
  <si>
    <t>USA Multi-Family Development</t>
  </si>
  <si>
    <t>Roseville, CA 95661</t>
  </si>
  <si>
    <t>Kuchman Architects pc</t>
  </si>
  <si>
    <t>2203 13th Street</t>
  </si>
  <si>
    <t>Sacramento, CA 95818</t>
  </si>
  <si>
    <t>Phil Harvey</t>
  </si>
  <si>
    <t>916-758-1636</t>
  </si>
  <si>
    <t>916-447-3466</t>
  </si>
  <si>
    <t>phil@kuchman.com</t>
  </si>
  <si>
    <t>USA Construction Management, Inc.</t>
  </si>
  <si>
    <t>Tony Piscittelo</t>
  </si>
  <si>
    <t>tpiscittelo@usapropfund.com</t>
  </si>
  <si>
    <t>Bocarsly,Emden,Cowan,Arndt</t>
  </si>
  <si>
    <t>633 West Fifth Street, 70th Floor</t>
  </si>
  <si>
    <t>Los Angeles, CA 90071</t>
  </si>
  <si>
    <t>Kyle Arndt</t>
  </si>
  <si>
    <t>karndt@bocarsly.com</t>
  </si>
  <si>
    <t>E3 Norcal</t>
  </si>
  <si>
    <t>2701 Cottage Way, Suite 9</t>
  </si>
  <si>
    <t>Sacramento, CA 95825</t>
  </si>
  <si>
    <t>Kristy Rocchi</t>
  </si>
  <si>
    <t>Novogradac &amp; Company</t>
  </si>
  <si>
    <t>246 First Street, 5th Floor</t>
  </si>
  <si>
    <t>San Francisco, CA 94105</t>
  </si>
  <si>
    <t>Michael Morrison</t>
  </si>
  <si>
    <t>not available</t>
  </si>
  <si>
    <t>mike.morrison@novoco.com</t>
  </si>
  <si>
    <t>tommy@e3norcal.com</t>
  </si>
  <si>
    <t>M.E. Shay &amp; Co.</t>
  </si>
  <si>
    <t>1724 10th Street, Suit 110</t>
  </si>
  <si>
    <t>Sacramento, CA 95811</t>
  </si>
  <si>
    <t>Mary Ellen Shay</t>
  </si>
  <si>
    <t>meshayco@meshayco.com</t>
  </si>
  <si>
    <t>California Municipal Finance Agency</t>
  </si>
  <si>
    <t>2111 Palomar Airport Road, #320</t>
  </si>
  <si>
    <t>Carlsbad, CA 92011</t>
  </si>
  <si>
    <t>Anthony Stubbs</t>
  </si>
  <si>
    <t>astubbs@cmfa-ca.com</t>
  </si>
  <si>
    <t>USA Multifamily Management, Inc.</t>
  </si>
  <si>
    <t>April Atkinson</t>
  </si>
  <si>
    <t>aatkinson@usapropfund.com</t>
  </si>
  <si>
    <t>1752 Avenue J4, LLC</t>
  </si>
  <si>
    <t>Nina Patel</t>
  </si>
  <si>
    <t>Managing Member</t>
  </si>
  <si>
    <t>200 S. Pacific Coast Hwy #101</t>
  </si>
  <si>
    <t>Redondo Beach, CA 92077</t>
  </si>
  <si>
    <t>310-798-8405</t>
  </si>
  <si>
    <t>Other (Specify below)</t>
  </si>
  <si>
    <t>Three-story Garden</t>
  </si>
  <si>
    <t>NA</t>
  </si>
  <si>
    <t>MR2-Mulit_family Residential  15.1-30 DU/AC</t>
  </si>
  <si>
    <t>HDR-High Density Residential 15.1-30 DU/AC</t>
  </si>
  <si>
    <t>HDR-High Density Residential 23 DU/AC</t>
  </si>
  <si>
    <t>Max Height of 35' within 100 feet of a single family residential zone.</t>
  </si>
  <si>
    <t>Citi Community Capital (TE Bonds)</t>
  </si>
  <si>
    <t>Citi Community Capital (Taxable Tail)</t>
  </si>
  <si>
    <t>Deferred Costs</t>
  </si>
  <si>
    <t>Mike Hemmens</t>
  </si>
  <si>
    <t>325 E. Hillcrest, Suite 160</t>
  </si>
  <si>
    <t>Thousand Oaks, CA 91360</t>
  </si>
  <si>
    <t>805-557-0933</t>
  </si>
  <si>
    <t>Tax Exempt Loan</t>
  </si>
  <si>
    <t>3200 Douglas Blvd., Ste 200</t>
  </si>
  <si>
    <t>916-724-3836</t>
  </si>
  <si>
    <t>NOI during construction</t>
  </si>
  <si>
    <t>Air Conditioning</t>
  </si>
  <si>
    <t>LACDA  (Los Angeles County Development Authority)</t>
  </si>
  <si>
    <t>President</t>
  </si>
  <si>
    <t>Kenneth Robertson</t>
  </si>
  <si>
    <t>Tax Credit Equity</t>
  </si>
  <si>
    <t>Taxable Loan</t>
  </si>
  <si>
    <t>USA Multi-family Development, Inc</t>
  </si>
  <si>
    <t>Deferred Developer Fee</t>
  </si>
  <si>
    <t>Admin. Expenses</t>
  </si>
  <si>
    <t>Total Payroll</t>
  </si>
  <si>
    <t>NOI prior to loan conversion</t>
  </si>
  <si>
    <t>Land Loan  Interest</t>
  </si>
  <si>
    <t>Construction Inspections</t>
  </si>
  <si>
    <t>Interest prior to Conversion</t>
  </si>
  <si>
    <t>Variable</t>
  </si>
  <si>
    <t>17782 Sky Park Circle</t>
  </si>
  <si>
    <t>Irvine</t>
  </si>
  <si>
    <t>Jessica Captanis</t>
  </si>
  <si>
    <t>949-439-2616</t>
  </si>
  <si>
    <t>WNC</t>
  </si>
  <si>
    <t>Irvine, CA  92614</t>
  </si>
  <si>
    <t>jcaptanis@wncinc.com</t>
  </si>
  <si>
    <t>WNC &amp; Assoc (TC Equity)</t>
  </si>
  <si>
    <t>533 per approved density bonus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</si>
</sst>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12917">
    <xf numFmtId="0" fontId="0" fillId="0" borderId="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3"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4"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5"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6"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7"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8"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19"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0"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1"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2"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6" fillId="23" borderId="0" applyNumberFormat="0" applyBorder="0" applyAlignment="0" applyProtection="0"/>
    <xf numFmtId="0" fontId="77" fillId="24" borderId="0" applyNumberFormat="0" applyBorder="0" applyAlignment="0" applyProtection="0"/>
    <xf numFmtId="0" fontId="77" fillId="24" borderId="0" applyNumberFormat="0" applyBorder="0" applyAlignment="0" applyProtection="0"/>
    <xf numFmtId="0" fontId="77" fillId="25" borderId="0" applyNumberFormat="0" applyBorder="0" applyAlignment="0" applyProtection="0"/>
    <xf numFmtId="0" fontId="77" fillId="26" borderId="0" applyNumberFormat="0" applyBorder="0" applyAlignment="0" applyProtection="0"/>
    <xf numFmtId="0" fontId="77" fillId="26" borderId="0" applyNumberFormat="0" applyBorder="0" applyAlignment="0" applyProtection="0"/>
    <xf numFmtId="0" fontId="77" fillId="27" borderId="0" applyNumberFormat="0" applyBorder="0" applyAlignment="0" applyProtection="0"/>
    <xf numFmtId="0" fontId="77" fillId="27" borderId="0" applyNumberFormat="0" applyBorder="0" applyAlignment="0" applyProtection="0"/>
    <xf numFmtId="0" fontId="77" fillId="28" borderId="0" applyNumberFormat="0" applyBorder="0" applyAlignment="0" applyProtection="0"/>
    <xf numFmtId="0" fontId="77" fillId="29" borderId="0" applyNumberFormat="0" applyBorder="0" applyAlignment="0" applyProtection="0"/>
    <xf numFmtId="0" fontId="77" fillId="29" borderId="0" applyNumberFormat="0" applyBorder="0" applyAlignment="0" applyProtection="0"/>
    <xf numFmtId="0" fontId="77" fillId="30" borderId="0" applyNumberFormat="0" applyBorder="0" applyAlignment="0" applyProtection="0"/>
    <xf numFmtId="0" fontId="77" fillId="30" borderId="0" applyNumberFormat="0" applyBorder="0" applyAlignment="0" applyProtection="0"/>
    <xf numFmtId="0" fontId="77" fillId="31" borderId="0" applyNumberFormat="0" applyBorder="0" applyAlignment="0" applyProtection="0"/>
    <xf numFmtId="0" fontId="77" fillId="31" borderId="0" applyNumberFormat="0" applyBorder="0" applyAlignment="0" applyProtection="0"/>
    <xf numFmtId="0" fontId="77" fillId="32" borderId="0" applyNumberFormat="0" applyBorder="0" applyAlignment="0" applyProtection="0"/>
    <xf numFmtId="0" fontId="77" fillId="32" borderId="0" applyNumberFormat="0" applyBorder="0" applyAlignment="0" applyProtection="0"/>
    <xf numFmtId="0" fontId="77" fillId="33" borderId="0" applyNumberFormat="0" applyBorder="0" applyAlignment="0" applyProtection="0"/>
    <xf numFmtId="0" fontId="77" fillId="33" borderId="0" applyNumberFormat="0" applyBorder="0" applyAlignment="0" applyProtection="0"/>
    <xf numFmtId="0" fontId="77" fillId="34" borderId="0" applyNumberFormat="0" applyBorder="0" applyAlignment="0" applyProtection="0"/>
    <xf numFmtId="0" fontId="77" fillId="35" borderId="0" applyNumberFormat="0" applyBorder="0" applyAlignment="0" applyProtection="0"/>
    <xf numFmtId="0" fontId="78" fillId="36" borderId="0" applyNumberFormat="0" applyBorder="0" applyAlignment="0" applyProtection="0"/>
    <xf numFmtId="0" fontId="78" fillId="36" borderId="0" applyNumberFormat="0" applyBorder="0" applyAlignment="0" applyProtection="0"/>
    <xf numFmtId="0" fontId="79" fillId="37" borderId="18" applyNumberFormat="0" applyAlignment="0" applyProtection="0"/>
    <xf numFmtId="0" fontId="79" fillId="37" borderId="18" applyNumberFormat="0" applyAlignment="0" applyProtection="0"/>
    <xf numFmtId="0" fontId="80" fillId="38" borderId="19" applyNumberFormat="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68"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69" fillId="0" borderId="0" applyFont="0" applyFill="0" applyBorder="0" applyAlignment="0" applyProtection="0"/>
    <xf numFmtId="44" fontId="16" fillId="0" borderId="0" applyFont="0" applyFill="0" applyBorder="0" applyAlignment="0" applyProtection="0"/>
    <xf numFmtId="44" fontId="71"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alignment vertical="top"/>
    </xf>
    <xf numFmtId="44" fontId="16" fillId="0" borderId="0" applyFont="0" applyFill="0" applyBorder="0" applyAlignment="0" applyProtection="0"/>
    <xf numFmtId="44" fontId="52" fillId="0" borderId="0" applyFont="0" applyFill="0" applyBorder="0" applyAlignment="0" applyProtection="0">
      <alignment vertical="top"/>
    </xf>
    <xf numFmtId="44" fontId="52"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52" fillId="0" borderId="0" applyFont="0" applyFill="0" applyBorder="0" applyAlignment="0" applyProtection="0"/>
    <xf numFmtId="44" fontId="61"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2" fillId="0" borderId="0" applyFont="0" applyFill="0" applyBorder="0" applyAlignment="0" applyProtection="0"/>
    <xf numFmtId="44" fontId="1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68"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16" fillId="0" borderId="0" applyFont="0" applyFill="0" applyBorder="0" applyAlignment="0" applyProtection="0"/>
    <xf numFmtId="44" fontId="52" fillId="0" borderId="0" applyFont="0" applyFill="0" applyBorder="0" applyAlignment="0" applyProtection="0"/>
    <xf numFmtId="44" fontId="16" fillId="0" borderId="0" applyFont="0" applyFill="0" applyBorder="0" applyAlignment="0" applyProtection="0"/>
    <xf numFmtId="44" fontId="63"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67" fillId="0" borderId="0" applyFont="0" applyFill="0" applyBorder="0" applyAlignment="0" applyProtection="0"/>
    <xf numFmtId="44" fontId="16" fillId="0" borderId="0" applyFont="0" applyFill="0" applyBorder="0" applyAlignment="0" applyProtection="0"/>
    <xf numFmtId="0" fontId="81" fillId="0" borderId="0" applyNumberFormat="0" applyFill="0" applyBorder="0" applyAlignment="0" applyProtection="0"/>
    <xf numFmtId="0" fontId="82" fillId="39" borderId="0" applyNumberFormat="0" applyBorder="0" applyAlignment="0" applyProtection="0"/>
    <xf numFmtId="0" fontId="83" fillId="0" borderId="20" applyNumberFormat="0" applyFill="0" applyAlignment="0" applyProtection="0"/>
    <xf numFmtId="0" fontId="83" fillId="0" borderId="20" applyNumberFormat="0" applyFill="0" applyAlignment="0" applyProtection="0"/>
    <xf numFmtId="0" fontId="84" fillId="0" borderId="21" applyNumberFormat="0" applyFill="0" applyAlignment="0" applyProtection="0"/>
    <xf numFmtId="0" fontId="84" fillId="0" borderId="21" applyNumberFormat="0" applyFill="0" applyAlignment="0" applyProtection="0"/>
    <xf numFmtId="0" fontId="85" fillId="0" borderId="22" applyNumberFormat="0" applyFill="0" applyAlignment="0" applyProtection="0"/>
    <xf numFmtId="0" fontId="85" fillId="0" borderId="22" applyNumberFormat="0" applyFill="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73" fillId="0" borderId="0" applyNumberFormat="0" applyFill="0" applyBorder="0" applyAlignment="0" applyProtection="0">
      <alignment vertical="top"/>
      <protection locked="0"/>
    </xf>
    <xf numFmtId="0" fontId="86" fillId="40" borderId="18" applyNumberFormat="0" applyAlignment="0" applyProtection="0"/>
    <xf numFmtId="0" fontId="9" fillId="0" borderId="0" applyNumberFormat="0" applyBorder="0"/>
    <xf numFmtId="0" fontId="10" fillId="0" borderId="0" applyBorder="0" applyAlignment="0"/>
    <xf numFmtId="0" fontId="11" fillId="0" borderId="0" applyFill="0" applyBorder="0" applyAlignment="0"/>
    <xf numFmtId="0" fontId="87" fillId="0" borderId="23" applyNumberFormat="0" applyFill="0" applyAlignment="0" applyProtection="0"/>
    <xf numFmtId="0" fontId="88" fillId="41" borderId="0" applyNumberFormat="0" applyBorder="0" applyAlignment="0" applyProtection="0"/>
    <xf numFmtId="0" fontId="89" fillId="0" borderId="0"/>
    <xf numFmtId="0" fontId="52" fillId="0" borderId="0"/>
    <xf numFmtId="0" fontId="89" fillId="0" borderId="0"/>
    <xf numFmtId="0" fontId="52" fillId="0" borderId="0"/>
    <xf numFmtId="0" fontId="52"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90" fillId="0" borderId="0"/>
    <xf numFmtId="0" fontId="52" fillId="0" borderId="0"/>
    <xf numFmtId="169" fontId="53" fillId="0" borderId="0"/>
    <xf numFmtId="0" fontId="76" fillId="0" borderId="0"/>
    <xf numFmtId="0" fontId="16" fillId="0" borderId="0"/>
    <xf numFmtId="0" fontId="16" fillId="0" borderId="0"/>
    <xf numFmtId="0" fontId="58" fillId="0" borderId="0"/>
    <xf numFmtId="0" fontId="52" fillId="0" borderId="0"/>
    <xf numFmtId="0" fontId="58" fillId="0" borderId="0"/>
    <xf numFmtId="0" fontId="52" fillId="0" borderId="0"/>
    <xf numFmtId="0" fontId="64" fillId="0" borderId="0"/>
    <xf numFmtId="0" fontId="52"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64" fillId="0" borderId="0"/>
    <xf numFmtId="0" fontId="76" fillId="0" borderId="0"/>
    <xf numFmtId="0" fontId="76" fillId="0" borderId="0"/>
    <xf numFmtId="0" fontId="76"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76" fillId="0" borderId="0"/>
    <xf numFmtId="0" fontId="76" fillId="0" borderId="0"/>
    <xf numFmtId="0" fontId="76" fillId="0" borderId="0"/>
    <xf numFmtId="0" fontId="76" fillId="0" borderId="0"/>
    <xf numFmtId="0" fontId="64" fillId="0" borderId="0"/>
    <xf numFmtId="0" fontId="52" fillId="0" borderId="0">
      <alignment vertical="top"/>
    </xf>
    <xf numFmtId="0" fontId="76" fillId="0" borderId="0"/>
    <xf numFmtId="0" fontId="76" fillId="0" borderId="0"/>
    <xf numFmtId="0" fontId="76" fillId="0" borderId="0"/>
    <xf numFmtId="0" fontId="76" fillId="0" borderId="0"/>
    <xf numFmtId="0" fontId="64" fillId="0" borderId="0"/>
    <xf numFmtId="0" fontId="16" fillId="0" borderId="0"/>
    <xf numFmtId="0" fontId="76" fillId="0" borderId="0"/>
    <xf numFmtId="0" fontId="16" fillId="0" borderId="0"/>
    <xf numFmtId="0" fontId="76" fillId="0" borderId="0"/>
    <xf numFmtId="0" fontId="76" fillId="0" borderId="0"/>
    <xf numFmtId="0" fontId="76" fillId="0" borderId="0"/>
    <xf numFmtId="0" fontId="76" fillId="0" borderId="0"/>
    <xf numFmtId="0" fontId="58" fillId="0" borderId="0"/>
    <xf numFmtId="0" fontId="52" fillId="0" borderId="0">
      <alignment vertical="top"/>
    </xf>
    <xf numFmtId="0" fontId="58" fillId="0" borderId="0"/>
    <xf numFmtId="0" fontId="52" fillId="0" borderId="0">
      <alignment vertical="top"/>
    </xf>
    <xf numFmtId="0" fontId="52" fillId="0" borderId="0">
      <alignment vertical="top"/>
    </xf>
    <xf numFmtId="0" fontId="76" fillId="0" borderId="0"/>
    <xf numFmtId="0" fontId="58" fillId="0" borderId="0"/>
    <xf numFmtId="0" fontId="76" fillId="0" borderId="0"/>
    <xf numFmtId="0" fontId="52" fillId="0" borderId="0">
      <alignment vertical="top"/>
    </xf>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52" fillId="0" borderId="0">
      <alignment vertical="top"/>
    </xf>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8"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52" fillId="0" borderId="0"/>
    <xf numFmtId="0" fontId="52" fillId="0" borderId="0">
      <alignment vertical="top"/>
    </xf>
    <xf numFmtId="0" fontId="52" fillId="0" borderId="0">
      <alignment vertical="top"/>
    </xf>
    <xf numFmtId="0" fontId="52" fillId="0" borderId="0"/>
    <xf numFmtId="0" fontId="52" fillId="0" borderId="0">
      <alignment vertical="top"/>
    </xf>
    <xf numFmtId="0" fontId="52" fillId="0" borderId="0"/>
    <xf numFmtId="0" fontId="52"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76" fillId="0" borderId="0"/>
    <xf numFmtId="0" fontId="16" fillId="0" borderId="0"/>
    <xf numFmtId="0" fontId="76" fillId="0" borderId="0"/>
    <xf numFmtId="0" fontId="76" fillId="0" borderId="0"/>
    <xf numFmtId="0" fontId="76" fillId="0" borderId="0"/>
    <xf numFmtId="0" fontId="7" fillId="0" borderId="0" applyProtection="0">
      <protection locked="0"/>
    </xf>
    <xf numFmtId="0" fontId="16" fillId="0" borderId="0" applyProtection="0">
      <protection locked="0"/>
    </xf>
    <xf numFmtId="0" fontId="16" fillId="0" borderId="0" applyProtection="0">
      <protection locked="0"/>
    </xf>
    <xf numFmtId="0" fontId="53" fillId="0" borderId="0"/>
    <xf numFmtId="0" fontId="7" fillId="0" borderId="0"/>
    <xf numFmtId="0" fontId="16" fillId="0" borderId="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68"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76" fillId="42" borderId="24" applyNumberFormat="0" applyFont="0" applyAlignment="0" applyProtection="0"/>
    <xf numFmtId="0" fontId="91" fillId="37" borderId="25" applyNumberFormat="0" applyAlignment="0" applyProtection="0"/>
    <xf numFmtId="0" fontId="91" fillId="37" borderId="25" applyNumberFormat="0" applyAlignment="0" applyProtection="0"/>
    <xf numFmtId="0" fontId="12" fillId="0" borderId="0" applyNumberFormat="0" applyFill="0" applyBorder="0">
      <alignment horizontal="left"/>
    </xf>
    <xf numFmtId="0" fontId="92" fillId="0" borderId="0" applyNumberFormat="0" applyFill="0" applyBorder="0" applyAlignment="0" applyProtection="0"/>
    <xf numFmtId="0" fontId="93" fillId="0" borderId="26" applyNumberFormat="0" applyFill="0" applyAlignment="0" applyProtection="0"/>
    <xf numFmtId="0" fontId="93" fillId="0" borderId="26" applyNumberFormat="0" applyFill="0" applyAlignment="0" applyProtection="0"/>
    <xf numFmtId="0" fontId="94" fillId="0" borderId="0" applyNumberFormat="0" applyFill="0" applyBorder="0" applyAlignment="0" applyProtection="0"/>
    <xf numFmtId="0" fontId="7" fillId="0" borderId="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9" fontId="7" fillId="0" borderId="0" applyFont="0" applyFill="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99"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7"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01"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44" fontId="68" fillId="0" borderId="0" applyFont="0" applyFill="0" applyBorder="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68" fillId="42" borderId="24" applyNumberFormat="0" applyFont="0" applyAlignment="0" applyProtection="0"/>
    <xf numFmtId="0" fontId="102"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92" fillId="0" borderId="0" applyNumberFormat="0" applyFill="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44" fontId="7"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cellStyleXfs>
  <cellXfs count="1693">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4" fillId="0" borderId="0" xfId="0" applyFont="1"/>
    <xf numFmtId="0" fontId="7" fillId="0" borderId="0" xfId="0" applyFont="1"/>
    <xf numFmtId="0" fontId="16" fillId="0" borderId="0" xfId="0" applyFont="1" applyProtection="1"/>
    <xf numFmtId="0" fontId="0" fillId="0" borderId="4" xfId="0" applyBorder="1"/>
    <xf numFmtId="0" fontId="0" fillId="0" borderId="0" xfId="0" applyAlignment="1"/>
    <xf numFmtId="0" fontId="16" fillId="0" borderId="0" xfId="0" applyFont="1" applyAlignment="1">
      <alignment horizontal="center"/>
    </xf>
    <xf numFmtId="0" fontId="7"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4" fillId="0" borderId="4" xfId="0" applyFont="1" applyBorder="1"/>
    <xf numFmtId="164" fontId="0" fillId="0" borderId="0" xfId="0" applyNumberFormat="1" applyFill="1" applyBorder="1" applyAlignment="1" applyProtection="1">
      <alignment horizontal="right"/>
    </xf>
    <xf numFmtId="0" fontId="16" fillId="0" borderId="0" xfId="0" applyFont="1" applyFill="1" applyBorder="1" applyAlignment="1" applyProtection="1">
      <alignment horizontal="center"/>
    </xf>
    <xf numFmtId="0" fontId="14" fillId="0" borderId="0" xfId="0" applyFont="1" applyFill="1" applyBorder="1" applyAlignment="1" applyProtection="1">
      <alignment horizontal="center"/>
    </xf>
    <xf numFmtId="0" fontId="7" fillId="0" borderId="0" xfId="543" applyFont="1" applyAlignment="1" applyProtection="1"/>
    <xf numFmtId="0" fontId="7" fillId="0" borderId="0" xfId="0" applyFont="1" applyFill="1"/>
    <xf numFmtId="0" fontId="14" fillId="0" borderId="0" xfId="0" applyFont="1" applyAlignment="1" applyProtection="1">
      <alignment horizontal="center"/>
    </xf>
    <xf numFmtId="0" fontId="16" fillId="0" borderId="0" xfId="0" applyFont="1" applyAlignment="1" applyProtection="1">
      <alignment horizontal="left" vertical="top" wrapText="1"/>
    </xf>
    <xf numFmtId="0" fontId="0" fillId="0" borderId="0" xfId="0" applyBorder="1" applyProtection="1"/>
    <xf numFmtId="0" fontId="22" fillId="0" borderId="0" xfId="0" applyFo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6" fillId="0" borderId="0" xfId="0" applyFont="1" applyAlignment="1" applyProtection="1">
      <alignment horizontal="left" indent="4"/>
    </xf>
    <xf numFmtId="0" fontId="16" fillId="0" borderId="0" xfId="0" applyFont="1" applyAlignment="1" applyProtection="1"/>
    <xf numFmtId="0" fontId="15" fillId="0" borderId="0" xfId="0" applyFont="1" applyAlignment="1" applyProtection="1">
      <alignment horizontal="left" vertical="top"/>
    </xf>
    <xf numFmtId="0" fontId="0" fillId="0" borderId="0" xfId="0" applyAlignment="1" applyProtection="1"/>
    <xf numFmtId="0" fontId="15" fillId="0" borderId="0" xfId="0" applyFont="1" applyAlignment="1" applyProtection="1">
      <alignment horizontal="left"/>
    </xf>
    <xf numFmtId="0" fontId="15" fillId="0" borderId="0" xfId="0" applyFont="1" applyAlignment="1" applyProtection="1"/>
    <xf numFmtId="0" fontId="15" fillId="0" borderId="0" xfId="0" applyFont="1" applyProtection="1"/>
    <xf numFmtId="0" fontId="27" fillId="0" borderId="0" xfId="543" applyFont="1" applyFill="1" applyProtection="1"/>
    <xf numFmtId="0" fontId="14" fillId="0" borderId="0" xfId="0" applyFont="1" applyFill="1" applyBorder="1" applyProtection="1"/>
    <xf numFmtId="1" fontId="15" fillId="0" borderId="0" xfId="0" applyNumberFormat="1" applyFont="1" applyBorder="1" applyAlignment="1" applyProtection="1">
      <alignment horizontal="left"/>
    </xf>
    <xf numFmtId="0" fontId="0" fillId="0" borderId="0" xfId="0" applyFill="1" applyProtection="1"/>
    <xf numFmtId="0" fontId="17" fillId="0" borderId="0" xfId="0" applyFont="1" applyProtection="1"/>
    <xf numFmtId="1" fontId="15" fillId="0" borderId="0" xfId="0" applyNumberFormat="1" applyFont="1" applyBorder="1" applyAlignment="1" applyProtection="1">
      <alignment horizontal="right"/>
    </xf>
    <xf numFmtId="0" fontId="0" fillId="0" borderId="0" xfId="0" applyBorder="1" applyAlignment="1" applyProtection="1">
      <alignment horizontal="right"/>
    </xf>
    <xf numFmtId="1" fontId="15" fillId="0" borderId="0" xfId="0" applyNumberFormat="1" applyFont="1" applyFill="1" applyBorder="1" applyAlignment="1" applyProtection="1">
      <alignment horizontal="left"/>
    </xf>
    <xf numFmtId="0" fontId="0" fillId="0" borderId="0" xfId="0" applyBorder="1" applyAlignment="1" applyProtection="1">
      <alignment horizontal="left"/>
    </xf>
    <xf numFmtId="0" fontId="15" fillId="0" borderId="0" xfId="0" applyFont="1" applyBorder="1" applyAlignment="1" applyProtection="1">
      <alignment horizontal="left"/>
    </xf>
    <xf numFmtId="0" fontId="15" fillId="0" borderId="0" xfId="0" applyFont="1" applyFill="1" applyBorder="1" applyAlignment="1" applyProtection="1">
      <alignment horizontal="left"/>
    </xf>
    <xf numFmtId="0" fontId="26" fillId="0" borderId="0" xfId="0" applyFont="1" applyBorder="1" applyProtection="1"/>
    <xf numFmtId="0" fontId="19" fillId="0" borderId="0" xfId="0" applyFont="1" applyBorder="1" applyProtection="1"/>
    <xf numFmtId="0" fontId="14" fillId="0" borderId="0" xfId="0" applyFont="1" applyBorder="1" applyProtection="1"/>
    <xf numFmtId="0" fontId="14" fillId="0" borderId="0" xfId="0" applyFont="1" applyProtection="1"/>
    <xf numFmtId="0" fontId="7" fillId="0" borderId="0" xfId="543" applyFont="1" applyProtection="1"/>
    <xf numFmtId="172" fontId="7" fillId="0" borderId="0" xfId="543" applyNumberFormat="1" applyFont="1" applyAlignment="1" applyProtection="1"/>
    <xf numFmtId="9" fontId="7" fillId="0" borderId="0" xfId="543" applyNumberFormat="1" applyFont="1" applyAlignment="1" applyProtection="1">
      <alignment horizontal="left"/>
    </xf>
    <xf numFmtId="168" fontId="7" fillId="0" borderId="0" xfId="543" applyNumberFormat="1" applyFont="1" applyProtection="1"/>
    <xf numFmtId="168" fontId="7" fillId="0" borderId="0" xfId="543" applyNumberFormat="1" applyFont="1" applyFill="1" applyProtection="1"/>
    <xf numFmtId="0" fontId="7" fillId="0" borderId="0" xfId="543" applyFont="1" applyFill="1" applyProtection="1"/>
    <xf numFmtId="0" fontId="16" fillId="0" borderId="0" xfId="0" applyFont="1" applyBorder="1" applyProtection="1"/>
    <xf numFmtId="0" fontId="7" fillId="0" borderId="0" xfId="0" applyFont="1" applyProtection="1"/>
    <xf numFmtId="0" fontId="16" fillId="0" borderId="0" xfId="0" applyFont="1" applyBorder="1" applyAlignment="1" applyProtection="1">
      <alignment horizontal="right"/>
    </xf>
    <xf numFmtId="0" fontId="16" fillId="0" borderId="0" xfId="0" applyFont="1" applyFill="1" applyBorder="1" applyProtection="1"/>
    <xf numFmtId="0" fontId="30" fillId="0" borderId="0" xfId="0" applyFont="1" applyProtection="1"/>
    <xf numFmtId="0" fontId="16" fillId="0" borderId="0" xfId="0" applyFont="1" applyFill="1" applyBorder="1" applyAlignment="1" applyProtection="1">
      <alignment horizontal="left"/>
    </xf>
    <xf numFmtId="0" fontId="18" fillId="0" borderId="0" xfId="0" applyFont="1" applyFill="1" applyBorder="1" applyProtection="1"/>
    <xf numFmtId="0" fontId="20" fillId="0" borderId="0" xfId="0" applyFont="1" applyProtection="1"/>
    <xf numFmtId="0" fontId="14" fillId="0" borderId="6" xfId="0" applyFont="1" applyBorder="1" applyAlignment="1" applyProtection="1">
      <alignment horizontal="center"/>
    </xf>
    <xf numFmtId="0" fontId="17" fillId="0" borderId="0" xfId="0" applyFont="1" applyFill="1" applyBorder="1" applyProtection="1"/>
    <xf numFmtId="0" fontId="26"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4" fillId="0" borderId="1" xfId="0" applyFont="1" applyBorder="1" applyAlignment="1" applyProtection="1">
      <alignment horizontal="center" wrapText="1"/>
    </xf>
    <xf numFmtId="0" fontId="14" fillId="0" borderId="8" xfId="0" applyFont="1" applyBorder="1" applyAlignment="1" applyProtection="1">
      <alignment horizontal="center" wrapText="1"/>
    </xf>
    <xf numFmtId="0" fontId="14"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4" fillId="0" borderId="4" xfId="0" applyFont="1" applyBorder="1" applyAlignment="1" applyProtection="1">
      <alignment horizontal="center"/>
    </xf>
    <xf numFmtId="0" fontId="23" fillId="0" borderId="3" xfId="0" applyFont="1" applyFill="1" applyBorder="1" applyAlignment="1" applyProtection="1">
      <alignment horizontal="left"/>
    </xf>
    <xf numFmtId="0" fontId="23" fillId="0" borderId="9" xfId="0" applyFont="1" applyFill="1" applyBorder="1" applyAlignment="1" applyProtection="1">
      <alignment horizontal="lef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23" fillId="0" borderId="0" xfId="0" applyFont="1" applyFill="1" applyBorder="1" applyAlignment="1" applyProtection="1">
      <alignment horizontal="left"/>
    </xf>
    <xf numFmtId="0" fontId="0" fillId="0" borderId="0" xfId="0" applyFill="1" applyBorder="1" applyAlignment="1" applyProtection="1"/>
    <xf numFmtId="0" fontId="14" fillId="0" borderId="0" xfId="0" applyFont="1" applyBorder="1" applyAlignment="1" applyProtection="1">
      <alignment horizontal="right"/>
    </xf>
    <xf numFmtId="0" fontId="0" fillId="0" borderId="0" xfId="0" applyFill="1" applyBorder="1" applyAlignment="1" applyProtection="1">
      <alignment horizontal="right"/>
    </xf>
    <xf numFmtId="0" fontId="14" fillId="0" borderId="0" xfId="0" applyFont="1" applyFill="1" applyBorder="1" applyAlignment="1" applyProtection="1">
      <alignment horizontal="right"/>
    </xf>
    <xf numFmtId="0" fontId="14" fillId="0" borderId="0" xfId="0" applyFont="1" applyFill="1" applyBorder="1" applyAlignment="1" applyProtection="1">
      <alignment horizontal="left"/>
    </xf>
    <xf numFmtId="0" fontId="14"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6" fillId="0" borderId="11" xfId="0" applyFont="1" applyBorder="1" applyAlignment="1" applyProtection="1">
      <alignment horizontal="left"/>
    </xf>
    <xf numFmtId="0" fontId="14"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4" fillId="0" borderId="0" xfId="0" applyFont="1" applyAlignment="1" applyProtection="1"/>
    <xf numFmtId="0" fontId="16" fillId="0" borderId="3" xfId="0" applyFont="1" applyBorder="1" applyProtection="1"/>
    <xf numFmtId="0" fontId="16" fillId="0" borderId="0" xfId="543" applyFont="1" applyProtection="1"/>
    <xf numFmtId="0" fontId="32" fillId="0" borderId="0" xfId="543" applyFont="1" applyAlignment="1" applyProtection="1"/>
    <xf numFmtId="49" fontId="7" fillId="0" borderId="0" xfId="543" applyNumberFormat="1" applyFont="1" applyProtection="1"/>
    <xf numFmtId="0" fontId="30" fillId="0" borderId="0" xfId="543" applyFont="1" applyProtection="1"/>
    <xf numFmtId="168" fontId="27" fillId="0" borderId="6" xfId="543" applyNumberFormat="1" applyFont="1" applyFill="1" applyBorder="1" applyAlignment="1" applyProtection="1">
      <alignment horizontal="left"/>
    </xf>
    <xf numFmtId="168" fontId="27" fillId="0" borderId="6" xfId="543" applyNumberFormat="1" applyFont="1" applyFill="1" applyBorder="1" applyAlignment="1" applyProtection="1">
      <alignment horizontal="center"/>
    </xf>
    <xf numFmtId="0" fontId="7" fillId="2" borderId="3" xfId="543" applyFont="1" applyFill="1" applyBorder="1" applyProtection="1"/>
    <xf numFmtId="0" fontId="7" fillId="2" borderId="4" xfId="543" applyFont="1" applyFill="1" applyBorder="1" applyProtection="1"/>
    <xf numFmtId="0" fontId="7" fillId="2" borderId="5" xfId="543" applyFont="1" applyFill="1" applyBorder="1" applyProtection="1"/>
    <xf numFmtId="0" fontId="7" fillId="0" borderId="8" xfId="543" applyFont="1" applyBorder="1" applyProtection="1"/>
    <xf numFmtId="0" fontId="27" fillId="0" borderId="0" xfId="543" applyFont="1" applyBorder="1" applyAlignment="1" applyProtection="1">
      <alignment horizontal="center"/>
    </xf>
    <xf numFmtId="0" fontId="7" fillId="0" borderId="0" xfId="543" applyFont="1" applyBorder="1" applyProtection="1"/>
    <xf numFmtId="0" fontId="26" fillId="0" borderId="9" xfId="543" applyFont="1" applyBorder="1" applyAlignment="1" applyProtection="1">
      <alignment horizontal="left" vertical="top" wrapText="1"/>
    </xf>
    <xf numFmtId="0" fontId="26" fillId="0" borderId="6" xfId="543" applyFont="1" applyBorder="1" applyAlignment="1" applyProtection="1">
      <alignment horizontal="center" vertical="top" wrapText="1"/>
    </xf>
    <xf numFmtId="0" fontId="7" fillId="0" borderId="9" xfId="543" applyFont="1" applyBorder="1" applyProtection="1"/>
    <xf numFmtId="0" fontId="7" fillId="0" borderId="10" xfId="543" applyFont="1" applyBorder="1" applyProtection="1"/>
    <xf numFmtId="0" fontId="7" fillId="0" borderId="1" xfId="543" applyFont="1" applyBorder="1" applyProtection="1"/>
    <xf numFmtId="0" fontId="27" fillId="0" borderId="2" xfId="543" applyFont="1" applyBorder="1" applyAlignment="1" applyProtection="1">
      <alignment horizontal="center"/>
    </xf>
    <xf numFmtId="0" fontId="29" fillId="0" borderId="8" xfId="543" applyFont="1" applyBorder="1" applyAlignment="1" applyProtection="1">
      <alignment horizontal="left" vertical="top" wrapText="1"/>
    </xf>
    <xf numFmtId="0" fontId="26" fillId="0" borderId="0" xfId="543" applyFont="1" applyBorder="1" applyAlignment="1" applyProtection="1">
      <alignment horizontal="center" vertical="top" wrapText="1"/>
    </xf>
    <xf numFmtId="0" fontId="7" fillId="0" borderId="12" xfId="543" applyFont="1" applyBorder="1" applyProtection="1"/>
    <xf numFmtId="0" fontId="29" fillId="0" borderId="0" xfId="543" applyFont="1" applyBorder="1" applyAlignment="1" applyProtection="1">
      <alignment horizontal="center" vertical="top" wrapText="1"/>
    </xf>
    <xf numFmtId="0" fontId="29" fillId="0" borderId="9" xfId="543" applyFont="1" applyBorder="1" applyAlignment="1" applyProtection="1">
      <alignment horizontal="left" vertical="top" wrapText="1"/>
    </xf>
    <xf numFmtId="0" fontId="7" fillId="0" borderId="2" xfId="543" applyFont="1" applyBorder="1" applyProtection="1"/>
    <xf numFmtId="0" fontId="7" fillId="0" borderId="7" xfId="543" applyFont="1" applyBorder="1" applyProtection="1"/>
    <xf numFmtId="172" fontId="7" fillId="0" borderId="0" xfId="543" applyNumberFormat="1" applyFont="1" applyProtection="1"/>
    <xf numFmtId="172" fontId="7" fillId="0" borderId="0" xfId="543" applyNumberFormat="1" applyFont="1" applyBorder="1" applyAlignment="1" applyProtection="1"/>
    <xf numFmtId="0" fontId="26" fillId="0" borderId="0" xfId="543" applyFont="1" applyAlignment="1" applyProtection="1"/>
    <xf numFmtId="0" fontId="7" fillId="0" borderId="0" xfId="543" applyFont="1" applyFill="1" applyAlignment="1" applyProtection="1">
      <alignment horizontal="center"/>
    </xf>
    <xf numFmtId="0" fontId="16" fillId="0" borderId="0" xfId="0" applyFont="1" applyFill="1" applyProtection="1"/>
    <xf numFmtId="0" fontId="32" fillId="0" borderId="0" xfId="543" applyFont="1" applyProtection="1"/>
    <xf numFmtId="0" fontId="16" fillId="0" borderId="0" xfId="0" applyFont="1" applyAlignment="1" applyProtection="1">
      <alignment horizontal="center"/>
    </xf>
    <xf numFmtId="0" fontId="15" fillId="0" borderId="6" xfId="543" applyFont="1" applyBorder="1" applyAlignment="1" applyProtection="1">
      <alignment vertical="top" wrapText="1"/>
    </xf>
    <xf numFmtId="0" fontId="14" fillId="0" borderId="0" xfId="0" applyFont="1" applyAlignment="1" applyProtection="1">
      <alignment horizontal="left"/>
    </xf>
    <xf numFmtId="0" fontId="16" fillId="0" borderId="0" xfId="0" applyFont="1" applyAlignment="1" applyProtection="1">
      <alignment horizontal="left"/>
    </xf>
    <xf numFmtId="0" fontId="14" fillId="0" borderId="0" xfId="0" applyFont="1" applyAlignment="1" applyProtection="1">
      <alignment horizontal="right"/>
    </xf>
    <xf numFmtId="0" fontId="16" fillId="0" borderId="0" xfId="0" applyFont="1" applyAlignment="1" applyProtection="1">
      <alignment horizontal="right"/>
    </xf>
    <xf numFmtId="0" fontId="16"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6" fillId="0" borderId="0" xfId="0" applyNumberFormat="1" applyFont="1" applyAlignment="1" applyProtection="1"/>
    <xf numFmtId="0" fontId="14" fillId="0" borderId="6" xfId="0" applyFont="1" applyBorder="1" applyAlignment="1" applyProtection="1">
      <alignment horizontal="right"/>
    </xf>
    <xf numFmtId="0" fontId="13" fillId="0" borderId="0" xfId="0" applyFont="1" applyFill="1" applyBorder="1" applyAlignment="1" applyProtection="1">
      <alignment horizontal="center" vertical="center"/>
    </xf>
    <xf numFmtId="0" fontId="14" fillId="0" borderId="0" xfId="0" applyFont="1" applyAlignment="1" applyProtection="1">
      <alignment vertical="top"/>
    </xf>
    <xf numFmtId="166" fontId="0" fillId="0" borderId="0" xfId="0" applyNumberFormat="1" applyFill="1" applyBorder="1" applyAlignment="1" applyProtection="1">
      <alignment horizontal="right"/>
    </xf>
    <xf numFmtId="0" fontId="16" fillId="0" borderId="0" xfId="0" applyFont="1" applyBorder="1" applyAlignment="1" applyProtection="1">
      <alignment horizontal="left"/>
    </xf>
    <xf numFmtId="0" fontId="0" fillId="0" borderId="4" xfId="0" applyFill="1" applyBorder="1" applyProtection="1"/>
    <xf numFmtId="0" fontId="16" fillId="0" borderId="0" xfId="0" applyFont="1"/>
    <xf numFmtId="0" fontId="16" fillId="0" borderId="0" xfId="0" applyFont="1" applyBorder="1"/>
    <xf numFmtId="0" fontId="16" fillId="0" borderId="0" xfId="0" applyFont="1" applyAlignment="1">
      <alignment horizontal="left"/>
    </xf>
    <xf numFmtId="0" fontId="37" fillId="0" borderId="0" xfId="0" applyFont="1"/>
    <xf numFmtId="0" fontId="24" fillId="0" borderId="0" xfId="0" applyFont="1"/>
    <xf numFmtId="0" fontId="14" fillId="0" borderId="0" xfId="0" applyNumberFormat="1" applyFont="1"/>
    <xf numFmtId="0" fontId="7" fillId="0" borderId="0" xfId="0" applyFont="1" applyBorder="1"/>
    <xf numFmtId="0" fontId="8" fillId="0" borderId="0" xfId="244" applyBorder="1" applyProtection="1"/>
    <xf numFmtId="0" fontId="8" fillId="0" borderId="0" xfId="244" applyFill="1" applyBorder="1" applyAlignment="1">
      <alignment horizontal="center" vertical="center"/>
    </xf>
    <xf numFmtId="0" fontId="7" fillId="0" borderId="3" xfId="543" applyFont="1" applyBorder="1" applyProtection="1"/>
    <xf numFmtId="0" fontId="29" fillId="0" borderId="4" xfId="543" applyNumberFormat="1" applyFont="1" applyBorder="1" applyAlignment="1" applyProtection="1">
      <alignment horizontal="right" vertical="top" wrapText="1"/>
    </xf>
    <xf numFmtId="0" fontId="16" fillId="0" borderId="6" xfId="0" applyFont="1" applyBorder="1" applyProtection="1"/>
    <xf numFmtId="168" fontId="15" fillId="0" borderId="6" xfId="0" applyNumberFormat="1" applyFont="1" applyBorder="1" applyAlignment="1" applyProtection="1"/>
    <xf numFmtId="0" fontId="16" fillId="0" borderId="2" xfId="0" applyFont="1" applyBorder="1" applyProtection="1"/>
    <xf numFmtId="0" fontId="16" fillId="0" borderId="7" xfId="0" applyFont="1" applyBorder="1" applyProtection="1"/>
    <xf numFmtId="0" fontId="16" fillId="0" borderId="12" xfId="0" applyFont="1" applyBorder="1" applyProtection="1"/>
    <xf numFmtId="0" fontId="16" fillId="0" borderId="9" xfId="0" applyFont="1" applyBorder="1" applyProtection="1"/>
    <xf numFmtId="0" fontId="16" fillId="0" borderId="10" xfId="0" applyFont="1" applyBorder="1" applyProtection="1"/>
    <xf numFmtId="0" fontId="21" fillId="0" borderId="6" xfId="0" applyFont="1" applyBorder="1" applyAlignment="1" applyProtection="1">
      <alignment vertical="top" wrapText="1"/>
    </xf>
    <xf numFmtId="0" fontId="21" fillId="0" borderId="5" xfId="0" applyFont="1" applyBorder="1" applyAlignment="1" applyProtection="1">
      <alignment vertical="top" wrapText="1"/>
    </xf>
    <xf numFmtId="0" fontId="21" fillId="0" borderId="4" xfId="0" applyFont="1" applyBorder="1" applyAlignment="1" applyProtection="1">
      <alignment vertical="top" wrapText="1"/>
    </xf>
    <xf numFmtId="0" fontId="21"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4" fillId="0" borderId="2" xfId="0" applyFont="1" applyBorder="1" applyProtection="1"/>
    <xf numFmtId="1" fontId="7" fillId="0" borderId="0" xfId="543" applyNumberFormat="1" applyFont="1" applyAlignment="1" applyProtection="1"/>
    <xf numFmtId="0" fontId="16" fillId="0" borderId="0" xfId="0" applyFont="1" applyAlignment="1" applyProtection="1">
      <alignment vertical="top"/>
    </xf>
    <xf numFmtId="0" fontId="16" fillId="0" borderId="0" xfId="0" applyFont="1" applyAlignment="1" applyProtection="1">
      <alignment vertical="top" wrapText="1"/>
    </xf>
    <xf numFmtId="0" fontId="16" fillId="0" borderId="0" xfId="0" applyNumberFormat="1" applyFont="1" applyAlignment="1" applyProtection="1">
      <alignment horizontal="left" vertical="top"/>
    </xf>
    <xf numFmtId="0" fontId="16" fillId="0" borderId="0" xfId="0" applyNumberFormat="1" applyFont="1" applyProtection="1"/>
    <xf numFmtId="0" fontId="7" fillId="0" borderId="0" xfId="0" applyFont="1" applyBorder="1" applyProtection="1"/>
    <xf numFmtId="0" fontId="7" fillId="0" borderId="0" xfId="0" applyFont="1" applyBorder="1" applyAlignment="1" applyProtection="1"/>
    <xf numFmtId="0" fontId="7" fillId="0" borderId="0" xfId="0" applyFont="1" applyBorder="1" applyAlignment="1" applyProtection="1">
      <alignment horizontal="left"/>
    </xf>
    <xf numFmtId="0" fontId="7" fillId="0" borderId="0" xfId="0" applyFont="1" applyAlignment="1" applyProtection="1">
      <alignment vertical="top"/>
    </xf>
    <xf numFmtId="0" fontId="7" fillId="0" borderId="0" xfId="0" applyFont="1" applyAlignment="1" applyProtection="1"/>
    <xf numFmtId="0" fontId="16" fillId="0" borderId="0" xfId="0" applyFont="1" applyFill="1"/>
    <xf numFmtId="0" fontId="14"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6" fillId="0" borderId="0" xfId="0" applyFont="1"/>
    <xf numFmtId="0" fontId="7" fillId="0" borderId="3" xfId="0" applyFont="1" applyBorder="1" applyProtection="1"/>
    <xf numFmtId="0" fontId="7"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1" fillId="3" borderId="4" xfId="0" applyFont="1" applyFill="1" applyBorder="1" applyAlignment="1" applyProtection="1">
      <alignment vertical="top" wrapText="1"/>
    </xf>
    <xf numFmtId="0" fontId="21" fillId="3" borderId="5" xfId="0" applyFont="1" applyFill="1" applyBorder="1" applyAlignment="1" applyProtection="1">
      <alignment vertical="top" wrapText="1"/>
    </xf>
    <xf numFmtId="0" fontId="39" fillId="0" borderId="0" xfId="0" applyFont="1"/>
    <xf numFmtId="0" fontId="16" fillId="0" borderId="4" xfId="0" applyFont="1" applyBorder="1"/>
    <xf numFmtId="0" fontId="14" fillId="0" borderId="4" xfId="0" applyFont="1" applyFill="1" applyBorder="1"/>
    <xf numFmtId="0" fontId="14" fillId="0" borderId="0" xfId="0" applyFont="1" applyBorder="1"/>
    <xf numFmtId="0" fontId="14" fillId="0" borderId="0" xfId="0" applyFont="1" applyFill="1" applyBorder="1"/>
    <xf numFmtId="0" fontId="14" fillId="0" borderId="2" xfId="0" applyFont="1" applyBorder="1" applyAlignment="1" applyProtection="1">
      <alignment horizontal="center"/>
    </xf>
    <xf numFmtId="0" fontId="14" fillId="0" borderId="0" xfId="0" applyFont="1" applyBorder="1" applyAlignment="1" applyProtection="1">
      <alignment horizontal="center" vertical="center" wrapText="1"/>
    </xf>
    <xf numFmtId="0" fontId="14" fillId="0" borderId="7" xfId="543" applyFont="1" applyBorder="1" applyAlignment="1" applyProtection="1">
      <alignment horizontal="right"/>
    </xf>
    <xf numFmtId="0" fontId="15" fillId="0" borderId="9" xfId="543" applyFont="1" applyBorder="1" applyProtection="1"/>
    <xf numFmtId="0" fontId="16" fillId="0" borderId="6" xfId="543" applyFont="1" applyBorder="1" applyProtection="1"/>
    <xf numFmtId="0" fontId="15" fillId="0" borderId="6" xfId="543" applyFont="1" applyBorder="1" applyAlignment="1" applyProtection="1">
      <alignment horizontal="right"/>
    </xf>
    <xf numFmtId="0" fontId="14" fillId="0" borderId="0" xfId="0" applyFont="1" applyBorder="1" applyAlignment="1" applyProtection="1">
      <alignment horizontal="center" vertical="center"/>
    </xf>
    <xf numFmtId="0" fontId="16" fillId="0" borderId="0" xfId="0" applyFont="1" applyBorder="1" applyAlignment="1" applyProtection="1">
      <alignment horizontal="left" vertical="center"/>
    </xf>
    <xf numFmtId="0" fontId="0" fillId="0" borderId="0" xfId="0" applyBorder="1" applyAlignment="1" applyProtection="1"/>
    <xf numFmtId="0" fontId="16" fillId="0" borderId="0" xfId="0" applyFont="1" applyFill="1" applyBorder="1" applyAlignment="1" applyProtection="1">
      <alignment horizontal="left" vertical="center"/>
    </xf>
    <xf numFmtId="0" fontId="16" fillId="0" borderId="0" xfId="0" applyNumberFormat="1" applyFont="1" applyAlignment="1" applyProtection="1">
      <alignment vertical="top"/>
    </xf>
    <xf numFmtId="0" fontId="45" fillId="0" borderId="3" xfId="0" applyFont="1" applyBorder="1" applyAlignment="1" applyProtection="1">
      <alignment horizontal="left" vertical="top"/>
    </xf>
    <xf numFmtId="0" fontId="45" fillId="0" borderId="13" xfId="0" applyFont="1" applyBorder="1" applyAlignment="1" applyProtection="1">
      <alignment horizontal="center" wrapText="1"/>
    </xf>
    <xf numFmtId="0" fontId="45" fillId="0" borderId="13" xfId="0" applyFont="1" applyFill="1" applyBorder="1" applyAlignment="1" applyProtection="1">
      <alignment horizontal="center" vertical="top" wrapText="1"/>
    </xf>
    <xf numFmtId="0" fontId="45" fillId="2" borderId="13" xfId="0" applyFont="1" applyFill="1" applyBorder="1" applyAlignment="1" applyProtection="1">
      <alignment horizontal="center" wrapText="1"/>
    </xf>
    <xf numFmtId="0" fontId="46" fillId="2" borderId="11" xfId="0" applyFont="1" applyFill="1" applyBorder="1" applyAlignment="1" applyProtection="1">
      <alignment horizontal="left" vertical="top" wrapText="1"/>
    </xf>
    <xf numFmtId="0" fontId="47" fillId="4" borderId="11" xfId="0" applyFont="1" applyFill="1" applyBorder="1" applyAlignment="1" applyProtection="1">
      <alignment vertical="top" wrapText="1"/>
    </xf>
    <xf numFmtId="0" fontId="47" fillId="2" borderId="11" xfId="0" applyFont="1" applyFill="1" applyBorder="1" applyAlignment="1" applyProtection="1">
      <alignment vertical="top" wrapText="1"/>
    </xf>
    <xf numFmtId="0" fontId="47" fillId="0" borderId="11" xfId="0" applyFont="1" applyBorder="1" applyAlignment="1" applyProtection="1">
      <alignment vertical="top" wrapText="1"/>
    </xf>
    <xf numFmtId="0" fontId="47" fillId="0" borderId="11" xfId="0" applyFont="1" applyBorder="1" applyAlignment="1" applyProtection="1">
      <alignment horizontal="right" vertical="top" wrapText="1"/>
    </xf>
    <xf numFmtId="168" fontId="47" fillId="0" borderId="11" xfId="0" applyNumberFormat="1" applyFont="1" applyFill="1" applyBorder="1" applyAlignment="1" applyProtection="1">
      <alignment vertical="top" wrapText="1"/>
    </xf>
    <xf numFmtId="168" fontId="47" fillId="5" borderId="11" xfId="0" applyNumberFormat="1" applyFont="1" applyFill="1" applyBorder="1" applyAlignment="1" applyProtection="1">
      <alignment vertical="top" wrapText="1"/>
      <protection locked="0"/>
    </xf>
    <xf numFmtId="168" fontId="47" fillId="6" borderId="11" xfId="0" applyNumberFormat="1" applyFont="1" applyFill="1" applyBorder="1" applyAlignment="1" applyProtection="1">
      <alignment horizontal="center" vertical="top" wrapText="1"/>
    </xf>
    <xf numFmtId="0" fontId="45" fillId="0" borderId="11" xfId="0" applyFont="1" applyBorder="1" applyAlignment="1" applyProtection="1">
      <alignment horizontal="right" vertical="top" wrapText="1"/>
    </xf>
    <xf numFmtId="168" fontId="45" fillId="0" borderId="11" xfId="0" applyNumberFormat="1" applyFont="1" applyFill="1" applyBorder="1" applyAlignment="1" applyProtection="1">
      <alignment vertical="top" wrapText="1"/>
    </xf>
    <xf numFmtId="168" fontId="47" fillId="4" borderId="11" xfId="0" applyNumberFormat="1" applyFont="1" applyFill="1" applyBorder="1" applyAlignment="1" applyProtection="1">
      <alignment vertical="top" wrapText="1"/>
    </xf>
    <xf numFmtId="0" fontId="47" fillId="5" borderId="11" xfId="0" applyFont="1" applyFill="1" applyBorder="1" applyAlignment="1" applyProtection="1">
      <alignment horizontal="right" vertical="top" wrapText="1"/>
      <protection locked="0"/>
    </xf>
    <xf numFmtId="0" fontId="45" fillId="2" borderId="11" xfId="0" applyFont="1" applyFill="1" applyBorder="1" applyAlignment="1" applyProtection="1">
      <alignment vertical="top" wrapText="1"/>
    </xf>
    <xf numFmtId="0" fontId="45" fillId="0" borderId="11" xfId="0" applyFont="1" applyBorder="1" applyAlignment="1" applyProtection="1">
      <alignment vertical="top" wrapText="1"/>
    </xf>
    <xf numFmtId="0" fontId="10" fillId="0" borderId="11" xfId="0" applyFont="1" applyBorder="1" applyAlignment="1" applyProtection="1">
      <alignment horizontal="right" vertical="top" wrapText="1"/>
    </xf>
    <xf numFmtId="0" fontId="47" fillId="0" borderId="11" xfId="0" applyFont="1" applyFill="1" applyBorder="1" applyAlignment="1" applyProtection="1">
      <alignment horizontal="right" vertical="top" wrapText="1"/>
      <protection locked="0"/>
    </xf>
    <xf numFmtId="0" fontId="45" fillId="0" borderId="0" xfId="0" applyFont="1" applyBorder="1" applyAlignment="1" applyProtection="1">
      <alignment horizontal="left" vertical="top"/>
    </xf>
    <xf numFmtId="0" fontId="47" fillId="0" borderId="0" xfId="0" applyFont="1" applyBorder="1" applyAlignment="1" applyProtection="1">
      <alignment horizontal="left" vertical="top"/>
    </xf>
    <xf numFmtId="0" fontId="47" fillId="0" borderId="0" xfId="0" applyFont="1" applyBorder="1" applyAlignment="1" applyProtection="1">
      <alignment vertical="top" wrapText="1"/>
    </xf>
    <xf numFmtId="0" fontId="47" fillId="0" borderId="0" xfId="0" applyFont="1" applyBorder="1" applyAlignment="1" applyProtection="1">
      <alignment vertical="top"/>
    </xf>
    <xf numFmtId="0" fontId="45" fillId="0" borderId="0" xfId="0" applyFont="1" applyBorder="1" applyAlignment="1" applyProtection="1">
      <alignment horizontal="right" vertical="top"/>
    </xf>
    <xf numFmtId="0" fontId="47" fillId="2" borderId="0" xfId="0" applyFont="1" applyFill="1" applyBorder="1" applyAlignment="1" applyProtection="1">
      <alignment vertical="top" wrapText="1"/>
    </xf>
    <xf numFmtId="0" fontId="45" fillId="0" borderId="0" xfId="0" applyFont="1" applyBorder="1" applyAlignment="1" applyProtection="1">
      <alignment vertical="top"/>
    </xf>
    <xf numFmtId="168" fontId="45"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7" fillId="0" borderId="0" xfId="0" applyFont="1" applyFill="1" applyBorder="1" applyAlignment="1" applyProtection="1"/>
    <xf numFmtId="166" fontId="16" fillId="0" borderId="0" xfId="0" applyNumberFormat="1" applyFont="1" applyFill="1" applyBorder="1" applyAlignment="1" applyProtection="1">
      <alignment horizontal="left"/>
    </xf>
    <xf numFmtId="0" fontId="7" fillId="0" borderId="0" xfId="0" applyFont="1" applyFill="1" applyProtection="1"/>
    <xf numFmtId="0" fontId="7" fillId="0" borderId="0" xfId="0" applyFont="1" applyFill="1" applyBorder="1" applyProtection="1"/>
    <xf numFmtId="0" fontId="48" fillId="0" borderId="0" xfId="0" applyFont="1" applyFill="1" applyBorder="1" applyProtection="1"/>
    <xf numFmtId="0" fontId="7" fillId="0" borderId="0" xfId="244" applyFont="1" applyFill="1" applyBorder="1" applyAlignment="1" applyProtection="1">
      <alignment horizontal="left"/>
    </xf>
    <xf numFmtId="0" fontId="38" fillId="0" borderId="0" xfId="0" applyFont="1" applyFill="1" applyAlignment="1" applyProtection="1"/>
    <xf numFmtId="0" fontId="38" fillId="0" borderId="0" xfId="0" applyFont="1" applyFill="1" applyProtection="1"/>
    <xf numFmtId="0" fontId="38" fillId="0" borderId="0" xfId="244" applyFont="1" applyFill="1" applyBorder="1" applyAlignment="1" applyProtection="1">
      <alignment horizontal="left"/>
    </xf>
    <xf numFmtId="0" fontId="13" fillId="3" borderId="11" xfId="0" applyFont="1" applyFill="1" applyBorder="1" applyAlignment="1" applyProtection="1">
      <alignment vertical="top"/>
    </xf>
    <xf numFmtId="168" fontId="16" fillId="0" borderId="0" xfId="0" applyNumberFormat="1" applyFont="1"/>
    <xf numFmtId="0" fontId="0" fillId="7" borderId="0" xfId="0" applyFill="1"/>
    <xf numFmtId="0" fontId="36" fillId="0" borderId="0" xfId="0" applyFont="1" applyFill="1"/>
    <xf numFmtId="0" fontId="0" fillId="0" borderId="0" xfId="0" applyAlignment="1">
      <alignment horizontal="left"/>
    </xf>
    <xf numFmtId="0" fontId="36" fillId="0" borderId="0" xfId="0" applyNumberFormat="1" applyFont="1"/>
    <xf numFmtId="0" fontId="0" fillId="0" borderId="0" xfId="0" applyBorder="1" applyAlignment="1"/>
    <xf numFmtId="0" fontId="27" fillId="0" borderId="0" xfId="0" applyFont="1" applyFill="1"/>
    <xf numFmtId="0" fontId="50" fillId="0" borderId="0" xfId="0" applyFont="1"/>
    <xf numFmtId="0" fontId="7" fillId="0" borderId="0" xfId="0" applyFont="1" applyFill="1" applyBorder="1" applyAlignment="1" applyProtection="1">
      <alignment horizontal="left"/>
    </xf>
    <xf numFmtId="0" fontId="25" fillId="0" borderId="0" xfId="0" applyFont="1" applyAlignment="1" applyProtection="1">
      <alignment horizontal="center"/>
    </xf>
    <xf numFmtId="0" fontId="25" fillId="0" borderId="0" xfId="0" applyFont="1" applyAlignment="1" applyProtection="1"/>
    <xf numFmtId="0" fontId="25" fillId="0" borderId="0" xfId="0" applyFont="1" applyFill="1" applyAlignment="1" applyProtection="1">
      <alignment horizontal="center"/>
    </xf>
    <xf numFmtId="0" fontId="25" fillId="0" borderId="0" xfId="0" applyFont="1" applyAlignment="1" applyProtection="1">
      <alignment horizontal="left"/>
    </xf>
    <xf numFmtId="0" fontId="25" fillId="0" borderId="0" xfId="0" applyFont="1" applyProtection="1"/>
    <xf numFmtId="49" fontId="14" fillId="0" borderId="0" xfId="0" applyNumberFormat="1" applyFont="1" applyAlignment="1" applyProtection="1">
      <alignment horizontal="center"/>
    </xf>
    <xf numFmtId="0" fontId="42" fillId="0" borderId="0" xfId="0" applyFont="1" applyAlignment="1" applyProtection="1">
      <alignment horizontal="center"/>
    </xf>
    <xf numFmtId="0" fontId="41" fillId="0" borderId="0" xfId="244" applyFont="1" applyAlignment="1" applyProtection="1">
      <alignment horizontal="center"/>
    </xf>
    <xf numFmtId="0" fontId="16" fillId="0" borderId="0" xfId="0" quotePrefix="1" applyFont="1" applyAlignment="1" applyProtection="1">
      <alignment horizontal="left"/>
    </xf>
    <xf numFmtId="0" fontId="14" fillId="0" borderId="0" xfId="0" applyFont="1" applyBorder="1" applyAlignment="1" applyProtection="1"/>
    <xf numFmtId="0" fontId="16" fillId="0" borderId="0" xfId="0" applyFont="1" applyBorder="1" applyAlignment="1" applyProtection="1">
      <alignment horizontal="center"/>
    </xf>
    <xf numFmtId="49" fontId="16" fillId="0" borderId="0" xfId="0" applyNumberFormat="1" applyFont="1" applyAlignment="1" applyProtection="1">
      <alignment horizontal="center"/>
    </xf>
    <xf numFmtId="0" fontId="25" fillId="0" borderId="0" xfId="0" applyFont="1" applyBorder="1" applyAlignment="1" applyProtection="1">
      <alignment horizontal="center"/>
    </xf>
    <xf numFmtId="0" fontId="14" fillId="0" borderId="0" xfId="0" quotePrefix="1" applyFont="1" applyAlignment="1" applyProtection="1">
      <alignment horizontal="center"/>
    </xf>
    <xf numFmtId="49" fontId="0" fillId="0" borderId="0" xfId="0" applyNumberFormat="1" applyProtection="1"/>
    <xf numFmtId="0" fontId="39" fillId="0" borderId="0" xfId="0" applyFont="1" applyAlignment="1" applyProtection="1">
      <alignment horizontal="left"/>
    </xf>
    <xf numFmtId="49" fontId="16" fillId="0" borderId="0" xfId="0" applyNumberFormat="1" applyFont="1" applyProtection="1"/>
    <xf numFmtId="49" fontId="0" fillId="0" borderId="0" xfId="0" applyNumberFormat="1" applyFill="1" applyProtection="1"/>
    <xf numFmtId="0" fontId="16" fillId="0" borderId="0" xfId="0" applyFont="1" applyFill="1" applyAlignment="1" applyProtection="1">
      <alignment horizontal="center"/>
    </xf>
    <xf numFmtId="0" fontId="16" fillId="0" borderId="0" xfId="0" applyFont="1" applyFill="1" applyAlignment="1" applyProtection="1">
      <alignment horizontal="left"/>
    </xf>
    <xf numFmtId="49" fontId="16" fillId="0" borderId="0" xfId="0" applyNumberFormat="1" applyFont="1" applyFill="1" applyProtection="1"/>
    <xf numFmtId="49" fontId="14" fillId="0" borderId="0" xfId="0" applyNumberFormat="1" applyFont="1" applyAlignment="1" applyProtection="1">
      <alignment horizontal="left"/>
    </xf>
    <xf numFmtId="0" fontId="25" fillId="0" borderId="0" xfId="0" applyFont="1" applyBorder="1" applyAlignment="1" applyProtection="1">
      <alignment horizontal="left"/>
    </xf>
    <xf numFmtId="0" fontId="16" fillId="0" borderId="0" xfId="0" applyFont="1" applyFill="1" applyAlignment="1" applyProtection="1">
      <alignment horizontal="left" vertical="top"/>
    </xf>
    <xf numFmtId="0" fontId="15" fillId="0" borderId="0" xfId="0" applyFont="1" applyFill="1" applyAlignment="1" applyProtection="1">
      <alignment horizontal="left" vertical="top"/>
    </xf>
    <xf numFmtId="0" fontId="16" fillId="0" borderId="0" xfId="0" applyFont="1" applyFill="1" applyAlignment="1" applyProtection="1"/>
    <xf numFmtId="168" fontId="16"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6" fillId="0" borderId="0" xfId="0" applyNumberFormat="1" applyFont="1" applyFill="1" applyBorder="1" applyAlignment="1" applyProtection="1">
      <alignment horizontal="left" vertical="top" wrapText="1"/>
    </xf>
    <xf numFmtId="0" fontId="44" fillId="0" borderId="3" xfId="0" applyFont="1" applyBorder="1" applyProtection="1"/>
    <xf numFmtId="168" fontId="0" fillId="0" borderId="0" xfId="0" applyNumberFormat="1" applyFill="1" applyBorder="1" applyAlignment="1" applyProtection="1">
      <alignment horizontal="center"/>
    </xf>
    <xf numFmtId="0" fontId="27" fillId="0" borderId="0" xfId="0" applyFont="1" applyFill="1" applyAlignment="1">
      <alignment vertical="top" wrapText="1"/>
    </xf>
    <xf numFmtId="0" fontId="45" fillId="0" borderId="4" xfId="0" applyFont="1" applyBorder="1" applyAlignment="1" applyProtection="1">
      <alignment horizontal="right"/>
    </xf>
    <xf numFmtId="0" fontId="52" fillId="0" borderId="0" xfId="0" applyFont="1"/>
    <xf numFmtId="3" fontId="16" fillId="0" borderId="0" xfId="0" applyNumberFormat="1" applyFont="1" applyFill="1" applyBorder="1" applyAlignment="1" applyProtection="1">
      <alignment horizontal="center"/>
    </xf>
    <xf numFmtId="168" fontId="7" fillId="0" borderId="0" xfId="0" applyNumberFormat="1" applyFont="1" applyFill="1" applyBorder="1" applyAlignment="1" applyProtection="1">
      <alignment horizontal="left" vertical="top"/>
    </xf>
    <xf numFmtId="168" fontId="14" fillId="0" borderId="0"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0" fontId="16" fillId="0" borderId="0" xfId="0" applyFont="1" applyAlignment="1" applyProtection="1">
      <alignment horizontal="center" vertical="center"/>
    </xf>
    <xf numFmtId="0" fontId="16" fillId="0" borderId="0" xfId="0" applyFont="1" applyAlignment="1">
      <alignment horizontal="center" vertical="center"/>
    </xf>
    <xf numFmtId="0" fontId="16" fillId="0" borderId="0" xfId="0" applyFont="1" applyAlignment="1">
      <alignment vertical="center"/>
    </xf>
    <xf numFmtId="0" fontId="0" fillId="0" borderId="0" xfId="0" applyAlignment="1">
      <alignment vertical="center"/>
    </xf>
    <xf numFmtId="0" fontId="47" fillId="0" borderId="11" xfId="0" applyFont="1" applyBorder="1" applyAlignment="1" applyProtection="1">
      <alignment horizontal="right" vertical="top"/>
    </xf>
    <xf numFmtId="0" fontId="47" fillId="0" borderId="0" xfId="0" applyFont="1" applyBorder="1" applyAlignment="1" applyProtection="1">
      <alignment horizontal="right" vertical="top" wrapText="1"/>
    </xf>
    <xf numFmtId="0" fontId="47" fillId="2" borderId="12" xfId="0" applyFont="1" applyFill="1" applyBorder="1" applyAlignment="1" applyProtection="1">
      <alignment vertical="top" wrapText="1"/>
    </xf>
    <xf numFmtId="0" fontId="47" fillId="0" borderId="14" xfId="0" applyFont="1" applyBorder="1" applyAlignment="1" applyProtection="1">
      <alignment vertical="top" wrapText="1"/>
    </xf>
    <xf numFmtId="168" fontId="47" fillId="5" borderId="11" xfId="0" applyNumberFormat="1" applyFont="1" applyFill="1" applyBorder="1" applyAlignment="1" applyProtection="1">
      <alignment vertical="top"/>
      <protection locked="0"/>
    </xf>
    <xf numFmtId="0" fontId="47" fillId="2" borderId="11" xfId="0" applyFont="1" applyFill="1" applyBorder="1" applyAlignment="1" applyProtection="1">
      <alignment vertical="top"/>
      <protection locked="0"/>
    </xf>
    <xf numFmtId="0" fontId="47" fillId="0" borderId="11" xfId="0" applyFont="1" applyBorder="1" applyAlignment="1" applyProtection="1">
      <alignment vertical="top"/>
      <protection locked="0"/>
    </xf>
    <xf numFmtId="168" fontId="47" fillId="0" borderId="11" xfId="0" applyNumberFormat="1" applyFont="1" applyFill="1" applyBorder="1" applyAlignment="1" applyProtection="1">
      <alignment vertical="top"/>
    </xf>
    <xf numFmtId="168" fontId="47" fillId="6" borderId="11" xfId="0" applyNumberFormat="1" applyFont="1" applyFill="1" applyBorder="1" applyAlignment="1" applyProtection="1">
      <alignment horizontal="center" vertical="top"/>
    </xf>
    <xf numFmtId="0" fontId="14" fillId="0" borderId="0" xfId="542" applyFont="1" applyAlignment="1" applyProtection="1">
      <protection locked="0"/>
    </xf>
    <xf numFmtId="0" fontId="7" fillId="0" borderId="0" xfId="539" applyAlignment="1" applyProtection="1"/>
    <xf numFmtId="0" fontId="27" fillId="8" borderId="0" xfId="539" applyFont="1" applyFill="1" applyAlignment="1" applyProtection="1">
      <alignment horizontal="centerContinuous"/>
    </xf>
    <xf numFmtId="0" fontId="7" fillId="0" borderId="0" xfId="539" applyProtection="1"/>
    <xf numFmtId="0" fontId="38" fillId="0" borderId="0" xfId="0" applyFont="1" applyProtection="1"/>
    <xf numFmtId="4" fontId="16" fillId="0" borderId="0" xfId="0" applyNumberFormat="1" applyFont="1" applyProtection="1"/>
    <xf numFmtId="0" fontId="25" fillId="0" borderId="0" xfId="0" applyFont="1" applyFill="1" applyAlignment="1">
      <alignment horizontal="center"/>
    </xf>
    <xf numFmtId="49" fontId="14" fillId="0" borderId="0" xfId="0" applyNumberFormat="1" applyFont="1" applyAlignment="1">
      <alignment horizontal="center"/>
    </xf>
    <xf numFmtId="0" fontId="14" fillId="0" borderId="0" xfId="0" applyFont="1" applyAlignment="1">
      <alignment horizontal="left"/>
    </xf>
    <xf numFmtId="49" fontId="16" fillId="0" borderId="0" xfId="0" applyNumberFormat="1" applyFont="1" applyAlignment="1">
      <alignment horizontal="center"/>
    </xf>
    <xf numFmtId="0" fontId="14" fillId="0" borderId="0" xfId="543" applyFont="1" applyProtection="1"/>
    <xf numFmtId="0" fontId="17" fillId="0" borderId="0" xfId="0" applyFont="1" applyFill="1" applyBorder="1" applyAlignment="1" applyProtection="1"/>
    <xf numFmtId="0" fontId="16" fillId="0" borderId="0" xfId="543" applyFont="1" applyAlignment="1" applyProtection="1">
      <alignment horizontal="left"/>
    </xf>
    <xf numFmtId="0" fontId="16" fillId="0" borderId="0" xfId="543" applyFont="1" applyFill="1" applyAlignment="1" applyProtection="1">
      <alignment horizontal="left"/>
    </xf>
    <xf numFmtId="0" fontId="16" fillId="0" borderId="15" xfId="0" applyFont="1" applyBorder="1" applyProtection="1"/>
    <xf numFmtId="0" fontId="16" fillId="0" borderId="11" xfId="0" applyFont="1" applyBorder="1" applyProtection="1"/>
    <xf numFmtId="2" fontId="30" fillId="0" borderId="11" xfId="0" applyNumberFormat="1" applyFont="1" applyBorder="1" applyProtection="1"/>
    <xf numFmtId="0" fontId="7" fillId="0" borderId="0" xfId="0" applyFont="1" applyProtection="1">
      <protection locked="0"/>
    </xf>
    <xf numFmtId="0" fontId="55" fillId="0" borderId="0" xfId="0" applyFont="1" applyAlignment="1">
      <alignment horizontal="center"/>
    </xf>
    <xf numFmtId="0" fontId="16" fillId="0" borderId="0" xfId="271"/>
    <xf numFmtId="0" fontId="14" fillId="0" borderId="0" xfId="271" applyFont="1"/>
    <xf numFmtId="0" fontId="16" fillId="0" borderId="0" xfId="271" applyFont="1"/>
    <xf numFmtId="0" fontId="16" fillId="0" borderId="0" xfId="271" applyFill="1"/>
    <xf numFmtId="0" fontId="16" fillId="0" borderId="0" xfId="271" applyFont="1" applyFill="1"/>
    <xf numFmtId="0" fontId="14" fillId="0" borderId="0" xfId="271" applyFont="1" applyFill="1"/>
    <xf numFmtId="0" fontId="16" fillId="0" borderId="0" xfId="271" applyAlignment="1">
      <alignment horizontal="left"/>
    </xf>
    <xf numFmtId="0" fontId="16" fillId="0" borderId="0" xfId="271" applyFill="1" applyAlignment="1">
      <alignment horizontal="left"/>
    </xf>
    <xf numFmtId="0" fontId="8" fillId="0" borderId="0" xfId="244" applyFill="1" applyBorder="1" applyProtection="1">
      <protection locked="0"/>
    </xf>
    <xf numFmtId="0" fontId="14" fillId="0" borderId="0" xfId="271" applyFont="1" applyProtection="1"/>
    <xf numFmtId="168" fontId="14" fillId="0" borderId="0" xfId="543" applyNumberFormat="1" applyFont="1" applyFill="1" applyBorder="1" applyAlignment="1" applyProtection="1">
      <alignment horizontal="center" vertical="center"/>
    </xf>
    <xf numFmtId="168" fontId="14" fillId="0" borderId="2" xfId="543" applyNumberFormat="1" applyFont="1" applyFill="1" applyBorder="1" applyAlignment="1" applyProtection="1">
      <alignment horizontal="center" vertical="center"/>
    </xf>
    <xf numFmtId="0" fontId="0" fillId="0" borderId="5" xfId="0" applyFill="1" applyBorder="1" applyProtection="1"/>
    <xf numFmtId="0" fontId="29" fillId="0" borderId="0" xfId="543" applyNumberFormat="1" applyFont="1" applyBorder="1" applyAlignment="1" applyProtection="1">
      <alignment horizontal="right" vertical="top" wrapText="1"/>
    </xf>
    <xf numFmtId="0" fontId="27" fillId="0" borderId="2" xfId="543" applyNumberFormat="1" applyFont="1" applyBorder="1" applyAlignment="1" applyProtection="1">
      <alignment horizontal="right" vertical="top" wrapText="1"/>
    </xf>
    <xf numFmtId="0" fontId="12" fillId="0" borderId="0" xfId="0" applyFont="1"/>
    <xf numFmtId="0" fontId="57" fillId="0" borderId="0" xfId="0" applyFont="1"/>
    <xf numFmtId="0" fontId="55" fillId="0" borderId="0" xfId="0" applyFont="1"/>
    <xf numFmtId="0" fontId="27" fillId="0" borderId="0" xfId="543" applyNumberFormat="1" applyFont="1" applyBorder="1" applyAlignment="1" applyProtection="1">
      <alignment horizontal="right" vertical="top" wrapText="1"/>
    </xf>
    <xf numFmtId="0" fontId="14" fillId="0" borderId="0" xfId="544" applyNumberFormat="1" applyFont="1" applyBorder="1" applyAlignment="1" applyProtection="1">
      <alignment horizontal="right" vertical="top" wrapText="1"/>
    </xf>
    <xf numFmtId="0" fontId="25"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left" vertical="center"/>
    </xf>
    <xf numFmtId="0" fontId="16" fillId="0" borderId="0" xfId="544" applyNumberFormat="1" applyFont="1" applyBorder="1" applyAlignment="1" applyProtection="1">
      <alignment horizontal="right" vertical="top" wrapText="1"/>
    </xf>
    <xf numFmtId="0" fontId="14" fillId="0" borderId="0" xfId="0" applyFont="1" applyAlignment="1">
      <alignment horizontal="center"/>
    </xf>
    <xf numFmtId="10" fontId="0" fillId="0" borderId="0" xfId="0" applyNumberFormat="1" applyAlignment="1">
      <alignment horizontal="center"/>
    </xf>
    <xf numFmtId="3" fontId="0" fillId="0" borderId="0" xfId="0" applyNumberFormat="1"/>
    <xf numFmtId="168" fontId="14" fillId="0" borderId="0" xfId="0" applyNumberFormat="1" applyFont="1" applyAlignment="1">
      <alignment horizontal="center"/>
    </xf>
    <xf numFmtId="3" fontId="0" fillId="0" borderId="0" xfId="0" applyNumberFormat="1" applyAlignment="1">
      <alignment horizontal="center"/>
    </xf>
    <xf numFmtId="3" fontId="16" fillId="0" borderId="0" xfId="0" applyNumberFormat="1" applyFont="1"/>
    <xf numFmtId="3" fontId="16" fillId="0" borderId="0" xfId="0" applyNumberFormat="1" applyFont="1" applyAlignment="1">
      <alignment horizontal="center"/>
    </xf>
    <xf numFmtId="0" fontId="56" fillId="0" borderId="0" xfId="0" applyFont="1"/>
    <xf numFmtId="168" fontId="12" fillId="0" borderId="0" xfId="0" applyNumberFormat="1" applyFont="1"/>
    <xf numFmtId="10" fontId="12" fillId="0" borderId="0" xfId="0" applyNumberFormat="1" applyFont="1" applyAlignment="1">
      <alignment horizontal="center"/>
    </xf>
    <xf numFmtId="3" fontId="59" fillId="0" borderId="0" xfId="0" applyNumberFormat="1" applyFont="1"/>
    <xf numFmtId="3" fontId="12" fillId="0" borderId="0" xfId="0" applyNumberFormat="1" applyFont="1"/>
    <xf numFmtId="168" fontId="56" fillId="0" borderId="0" xfId="0" applyNumberFormat="1" applyFont="1"/>
    <xf numFmtId="168" fontId="56" fillId="0" borderId="0" xfId="0" applyNumberFormat="1" applyFont="1" applyAlignment="1">
      <alignment horizontal="center"/>
    </xf>
    <xf numFmtId="0" fontId="12" fillId="5" borderId="0" xfId="0" applyFont="1" applyFill="1" applyAlignment="1">
      <alignment horizontal="left"/>
    </xf>
    <xf numFmtId="0" fontId="12" fillId="5" borderId="0" xfId="0" applyFont="1" applyFill="1"/>
    <xf numFmtId="10" fontId="12" fillId="0" borderId="0" xfId="0" applyNumberFormat="1" applyFont="1"/>
    <xf numFmtId="172" fontId="12" fillId="0" borderId="0" xfId="0" applyNumberFormat="1" applyFont="1"/>
    <xf numFmtId="172" fontId="12" fillId="0" borderId="0" xfId="0" applyNumberFormat="1" applyFont="1" applyAlignment="1">
      <alignment horizontal="center"/>
    </xf>
    <xf numFmtId="0" fontId="12" fillId="0" borderId="6" xfId="0" applyFont="1" applyBorder="1"/>
    <xf numFmtId="10" fontId="12" fillId="0" borderId="6" xfId="0" applyNumberFormat="1" applyFont="1" applyBorder="1" applyAlignment="1">
      <alignment horizontal="center"/>
    </xf>
    <xf numFmtId="3" fontId="12" fillId="0" borderId="6" xfId="0" applyNumberFormat="1" applyFont="1" applyBorder="1"/>
    <xf numFmtId="10" fontId="16" fillId="0" borderId="0" xfId="0" applyNumberFormat="1" applyFont="1" applyAlignment="1">
      <alignment horizontal="center"/>
    </xf>
    <xf numFmtId="168" fontId="16" fillId="0" borderId="0" xfId="0" applyNumberFormat="1" applyFont="1" applyAlignment="1">
      <alignment horizontal="center"/>
    </xf>
    <xf numFmtId="0" fontId="16" fillId="5" borderId="0" xfId="0" applyFont="1" applyFill="1"/>
    <xf numFmtId="168" fontId="16" fillId="5" borderId="0" xfId="0" applyNumberFormat="1" applyFont="1" applyFill="1"/>
    <xf numFmtId="3" fontId="16" fillId="5" borderId="0" xfId="0" applyNumberFormat="1" applyFont="1" applyFill="1"/>
    <xf numFmtId="3" fontId="16" fillId="0" borderId="0" xfId="0" applyNumberFormat="1" applyFont="1" applyAlignment="1">
      <alignment vertical="top"/>
    </xf>
    <xf numFmtId="10" fontId="14" fillId="0" borderId="0" xfId="0" applyNumberFormat="1" applyFont="1" applyFill="1" applyAlignment="1">
      <alignment horizontal="center"/>
    </xf>
    <xf numFmtId="0" fontId="55" fillId="0" borderId="6" xfId="0" applyFont="1" applyBorder="1" applyAlignment="1">
      <alignment horizontal="center"/>
    </xf>
    <xf numFmtId="3" fontId="59" fillId="0" borderId="6" xfId="0" applyNumberFormat="1" applyFont="1" applyBorder="1"/>
    <xf numFmtId="3" fontId="16" fillId="5" borderId="6" xfId="0" applyNumberFormat="1" applyFont="1" applyFill="1" applyBorder="1"/>
    <xf numFmtId="172" fontId="16" fillId="0" borderId="0" xfId="0" applyNumberFormat="1" applyFont="1" applyAlignment="1">
      <alignment horizontal="center"/>
    </xf>
    <xf numFmtId="10" fontId="60" fillId="0" borderId="0" xfId="0" applyNumberFormat="1" applyFont="1" applyAlignment="1">
      <alignment horizontal="center"/>
    </xf>
    <xf numFmtId="172" fontId="16" fillId="0" borderId="0" xfId="0" applyNumberFormat="1" applyFont="1" applyFill="1" applyAlignment="1">
      <alignment horizontal="center"/>
    </xf>
    <xf numFmtId="4" fontId="16" fillId="0" borderId="0" xfId="271" applyNumberFormat="1" applyFont="1" applyAlignment="1" applyProtection="1">
      <alignment horizontal="left"/>
    </xf>
    <xf numFmtId="2" fontId="16" fillId="0" borderId="0" xfId="0" applyNumberFormat="1" applyFont="1" applyFill="1" applyAlignment="1">
      <alignment horizontal="center"/>
    </xf>
    <xf numFmtId="0" fontId="16" fillId="0" borderId="0" xfId="271" applyFont="1" applyAlignment="1" applyProtection="1">
      <alignment horizontal="center"/>
    </xf>
    <xf numFmtId="0" fontId="0" fillId="0" borderId="0" xfId="0" applyAlignment="1">
      <alignment horizontal="right"/>
    </xf>
    <xf numFmtId="0" fontId="16" fillId="0" borderId="0" xfId="0" applyFont="1" applyBorder="1" applyAlignment="1" applyProtection="1"/>
    <xf numFmtId="0" fontId="16" fillId="9" borderId="6" xfId="0" applyFont="1" applyFill="1" applyBorder="1" applyAlignment="1" applyProtection="1"/>
    <xf numFmtId="0" fontId="16" fillId="0" borderId="0" xfId="271" applyFont="1" applyProtection="1"/>
    <xf numFmtId="0" fontId="16" fillId="0" borderId="0" xfId="271" applyProtection="1"/>
    <xf numFmtId="0" fontId="16" fillId="0" borderId="0" xfId="271" applyBorder="1" applyProtection="1"/>
    <xf numFmtId="0" fontId="14" fillId="0" borderId="0" xfId="271" applyFont="1" applyBorder="1" applyProtection="1"/>
    <xf numFmtId="0" fontId="16" fillId="0" borderId="0" xfId="271" applyFont="1" applyBorder="1" applyProtection="1"/>
    <xf numFmtId="0" fontId="16" fillId="0" borderId="0" xfId="271" applyFont="1" applyFill="1" applyBorder="1" applyProtection="1"/>
    <xf numFmtId="0" fontId="16" fillId="0" borderId="4" xfId="271" applyFont="1" applyBorder="1" applyProtection="1"/>
    <xf numFmtId="0" fontId="16" fillId="0" borderId="6" xfId="271" applyFont="1" applyBorder="1" applyProtection="1"/>
    <xf numFmtId="0" fontId="30" fillId="0" borderId="0" xfId="0" applyFont="1" applyFill="1" applyBorder="1" applyProtection="1"/>
    <xf numFmtId="0" fontId="16" fillId="0" borderId="1" xfId="0" applyFont="1" applyBorder="1" applyProtection="1"/>
    <xf numFmtId="168" fontId="16" fillId="0" borderId="3" xfId="0" applyNumberFormat="1" applyFont="1" applyFill="1" applyBorder="1" applyAlignment="1" applyProtection="1">
      <alignment vertical="top"/>
    </xf>
    <xf numFmtId="168" fontId="16" fillId="0" borderId="4" xfId="0" applyNumberFormat="1" applyFont="1" applyFill="1" applyBorder="1" applyAlignment="1" applyProtection="1">
      <alignment vertical="top"/>
    </xf>
    <xf numFmtId="168" fontId="16" fillId="0" borderId="5" xfId="0" applyNumberFormat="1" applyFont="1" applyFill="1" applyBorder="1" applyAlignment="1" applyProtection="1">
      <alignment vertical="top"/>
    </xf>
    <xf numFmtId="168" fontId="16" fillId="0" borderId="8" xfId="0" applyNumberFormat="1" applyFont="1" applyFill="1" applyBorder="1" applyAlignment="1" applyProtection="1">
      <alignment vertical="top"/>
    </xf>
    <xf numFmtId="168" fontId="16" fillId="0" borderId="0" xfId="0" applyNumberFormat="1" applyFont="1" applyFill="1" applyBorder="1" applyAlignment="1" applyProtection="1">
      <alignment vertical="top"/>
    </xf>
    <xf numFmtId="0" fontId="16" fillId="0" borderId="0" xfId="0" applyNumberFormat="1" applyFont="1" applyFill="1" applyBorder="1" applyAlignment="1" applyProtection="1">
      <alignment horizontal="right" vertical="top"/>
    </xf>
    <xf numFmtId="0" fontId="16"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6" fillId="5" borderId="4" xfId="0" applyNumberFormat="1" applyFont="1" applyFill="1" applyBorder="1" applyAlignment="1" applyProtection="1">
      <alignment horizontal="left" vertical="top"/>
      <protection locked="0"/>
    </xf>
    <xf numFmtId="0" fontId="16" fillId="5" borderId="5" xfId="0" applyNumberFormat="1" applyFont="1" applyFill="1" applyBorder="1" applyAlignment="1" applyProtection="1">
      <alignment horizontal="left" vertical="top"/>
      <protection locked="0"/>
    </xf>
    <xf numFmtId="0" fontId="42" fillId="0" borderId="0" xfId="0" applyFont="1" applyFill="1" applyAlignment="1" applyProtection="1">
      <alignment horizontal="center"/>
    </xf>
    <xf numFmtId="0" fontId="16" fillId="0" borderId="0" xfId="271" applyFont="1" applyAlignment="1">
      <alignment horizontal="left"/>
    </xf>
    <xf numFmtId="0" fontId="16" fillId="0" borderId="0" xfId="271" applyFont="1" applyFill="1" applyAlignment="1" applyProtection="1"/>
    <xf numFmtId="0" fontId="16" fillId="0" borderId="0" xfId="0" applyFont="1" applyFill="1" applyBorder="1" applyAlignment="1" applyProtection="1"/>
    <xf numFmtId="4" fontId="42" fillId="0" borderId="0" xfId="0" applyNumberFormat="1" applyFont="1" applyAlignment="1" applyProtection="1">
      <alignment horizontal="center"/>
    </xf>
    <xf numFmtId="4" fontId="16" fillId="0" borderId="0" xfId="0" applyNumberFormat="1" applyFont="1" applyAlignment="1" applyProtection="1">
      <alignment horizontal="center"/>
    </xf>
    <xf numFmtId="4" fontId="0" fillId="0" borderId="0" xfId="0" applyNumberFormat="1" applyFill="1" applyProtection="1"/>
    <xf numFmtId="0" fontId="26" fillId="0" borderId="1" xfId="543" applyFont="1" applyBorder="1" applyAlignment="1" applyProtection="1">
      <alignment horizontal="left" vertical="top" wrapText="1"/>
    </xf>
    <xf numFmtId="0" fontId="26" fillId="0" borderId="12" xfId="543" applyFont="1" applyBorder="1" applyAlignment="1" applyProtection="1">
      <alignment horizontal="center" vertical="top" wrapText="1"/>
    </xf>
    <xf numFmtId="0" fontId="26" fillId="0" borderId="8" xfId="543" applyFont="1" applyBorder="1" applyAlignment="1" applyProtection="1">
      <alignment horizontal="left" vertical="top" wrapText="1"/>
    </xf>
    <xf numFmtId="0" fontId="21" fillId="3" borderId="4" xfId="271" applyFont="1" applyFill="1" applyBorder="1" applyAlignment="1" applyProtection="1">
      <alignment vertical="top" wrapText="1"/>
    </xf>
    <xf numFmtId="0" fontId="13" fillId="3" borderId="11" xfId="271" applyFont="1" applyFill="1" applyBorder="1" applyAlignment="1" applyProtection="1">
      <alignment vertical="top"/>
    </xf>
    <xf numFmtId="0" fontId="14" fillId="0" borderId="9" xfId="271" applyFont="1" applyBorder="1" applyAlignment="1" applyProtection="1">
      <alignment horizontal="center" wrapText="1"/>
    </xf>
    <xf numFmtId="0" fontId="21" fillId="3" borderId="4" xfId="271" applyFont="1" applyFill="1" applyBorder="1" applyAlignment="1" applyProtection="1">
      <alignment vertical="top" wrapText="1"/>
      <protection locked="0"/>
    </xf>
    <xf numFmtId="0" fontId="21" fillId="3" borderId="5" xfId="271" applyFont="1" applyFill="1" applyBorder="1" applyAlignment="1" applyProtection="1">
      <alignment vertical="top" wrapText="1"/>
      <protection locked="0"/>
    </xf>
    <xf numFmtId="0" fontId="14" fillId="0" borderId="13" xfId="271" applyFont="1" applyBorder="1" applyAlignment="1" applyProtection="1">
      <alignment horizontal="center" wrapText="1"/>
    </xf>
    <xf numFmtId="0" fontId="39" fillId="2" borderId="11" xfId="271" applyFont="1" applyFill="1" applyBorder="1" applyAlignment="1" applyProtection="1">
      <alignment horizontal="left" vertical="top" wrapText="1"/>
    </xf>
    <xf numFmtId="0" fontId="16" fillId="0" borderId="11" xfId="271" applyFont="1" applyBorder="1" applyAlignment="1" applyProtection="1">
      <alignment vertical="top" wrapText="1"/>
      <protection locked="0"/>
    </xf>
    <xf numFmtId="168" fontId="16" fillId="5" borderId="11" xfId="271" applyNumberFormat="1" applyFont="1" applyFill="1" applyBorder="1" applyAlignment="1" applyProtection="1">
      <alignment vertical="top" wrapText="1"/>
      <protection locked="0"/>
    </xf>
    <xf numFmtId="0" fontId="16" fillId="5" borderId="3" xfId="271" applyFont="1" applyFill="1" applyBorder="1" applyAlignment="1" applyProtection="1">
      <alignment vertical="top" wrapText="1"/>
      <protection locked="0"/>
    </xf>
    <xf numFmtId="0" fontId="16" fillId="5" borderId="11" xfId="271" applyFont="1" applyFill="1" applyBorder="1" applyAlignment="1" applyProtection="1">
      <alignment vertical="top" wrapText="1"/>
      <protection locked="0"/>
    </xf>
    <xf numFmtId="0" fontId="16" fillId="0" borderId="11" xfId="271" applyFont="1" applyBorder="1" applyAlignment="1" applyProtection="1">
      <alignment horizontal="right" vertical="top" wrapText="1"/>
    </xf>
    <xf numFmtId="168" fontId="16" fillId="0" borderId="11" xfId="271" applyNumberFormat="1" applyFont="1" applyFill="1" applyBorder="1" applyAlignment="1" applyProtection="1">
      <alignment vertical="top" wrapText="1"/>
    </xf>
    <xf numFmtId="0" fontId="14" fillId="0" borderId="11" xfId="271" applyFont="1" applyBorder="1" applyAlignment="1" applyProtection="1">
      <alignment horizontal="right" vertical="top" wrapText="1"/>
    </xf>
    <xf numFmtId="0" fontId="16" fillId="5" borderId="11" xfId="271" applyFont="1" applyFill="1" applyBorder="1" applyAlignment="1" applyProtection="1">
      <alignment horizontal="right" vertical="top" wrapText="1"/>
      <protection locked="0"/>
    </xf>
    <xf numFmtId="168" fontId="14" fillId="0" borderId="11" xfId="271" applyNumberFormat="1" applyFont="1" applyFill="1" applyBorder="1" applyAlignment="1" applyProtection="1">
      <alignment vertical="top" wrapText="1"/>
    </xf>
    <xf numFmtId="0" fontId="24" fillId="0" borderId="11" xfId="271" applyFont="1" applyBorder="1" applyAlignment="1" applyProtection="1">
      <alignment horizontal="right" vertical="top" wrapText="1"/>
    </xf>
    <xf numFmtId="0" fontId="16" fillId="0" borderId="11" xfId="271" applyFont="1" applyFill="1" applyBorder="1" applyAlignment="1" applyProtection="1">
      <alignment horizontal="right" vertical="top" wrapText="1"/>
    </xf>
    <xf numFmtId="0" fontId="21" fillId="0" borderId="0" xfId="271" applyFont="1" applyBorder="1" applyAlignment="1" applyProtection="1">
      <alignment horizontal="right" vertical="top" wrapText="1"/>
      <protection locked="0"/>
    </xf>
    <xf numFmtId="0" fontId="21" fillId="0" borderId="0" xfId="271" applyFont="1" applyBorder="1" applyAlignment="1" applyProtection="1">
      <alignment vertical="top" wrapText="1"/>
      <protection locked="0"/>
    </xf>
    <xf numFmtId="0" fontId="16" fillId="0" borderId="5" xfId="271" applyFont="1" applyBorder="1" applyAlignment="1" applyProtection="1">
      <alignment vertical="top" wrapText="1"/>
      <protection locked="0"/>
    </xf>
    <xf numFmtId="0" fontId="14" fillId="0" borderId="3" xfId="271" applyFont="1" applyBorder="1" applyAlignment="1" applyProtection="1">
      <alignment horizontal="left" vertical="top"/>
    </xf>
    <xf numFmtId="0" fontId="16" fillId="0" borderId="4" xfId="271" applyFont="1" applyBorder="1" applyAlignment="1" applyProtection="1">
      <alignment horizontal="left" vertical="top"/>
      <protection locked="0"/>
    </xf>
    <xf numFmtId="0" fontId="16" fillId="0" borderId="4" xfId="271" applyFont="1" applyBorder="1" applyAlignment="1" applyProtection="1">
      <alignment vertical="top" wrapText="1"/>
      <protection locked="0"/>
    </xf>
    <xf numFmtId="0" fontId="21" fillId="0" borderId="0" xfId="271" applyFont="1" applyBorder="1" applyAlignment="1" applyProtection="1">
      <alignment vertical="top" wrapText="1"/>
    </xf>
    <xf numFmtId="0" fontId="16" fillId="0" borderId="4" xfId="271" applyFont="1" applyBorder="1" applyAlignment="1" applyProtection="1">
      <alignment vertical="top" wrapText="1"/>
    </xf>
    <xf numFmtId="0" fontId="39" fillId="2" borderId="11" xfId="271" applyFont="1" applyFill="1" applyBorder="1" applyAlignment="1" applyProtection="1">
      <alignment horizontal="left" vertical="top" wrapText="1"/>
      <protection locked="0"/>
    </xf>
    <xf numFmtId="0" fontId="44" fillId="0" borderId="11" xfId="0" applyFont="1" applyBorder="1" applyAlignment="1" applyProtection="1">
      <alignment horizontal="right" vertical="top" wrapText="1"/>
    </xf>
    <xf numFmtId="0" fontId="53" fillId="0" borderId="0" xfId="542" applyProtection="1"/>
    <xf numFmtId="0" fontId="16" fillId="0" borderId="0" xfId="0" applyFont="1" applyFill="1" applyAlignment="1">
      <alignment horizontal="center"/>
    </xf>
    <xf numFmtId="0" fontId="16" fillId="0" borderId="0" xfId="271" applyFont="1" applyFill="1" applyAlignment="1">
      <alignment horizontal="left"/>
    </xf>
    <xf numFmtId="0" fontId="16" fillId="0" borderId="0" xfId="271" applyFont="1" applyBorder="1"/>
    <xf numFmtId="0" fontId="16" fillId="8" borderId="0" xfId="542" quotePrefix="1" applyFont="1" applyFill="1" applyAlignment="1" applyProtection="1">
      <alignment horizontal="left"/>
    </xf>
    <xf numFmtId="0" fontId="7" fillId="0" borderId="0" xfId="0" applyFont="1" applyAlignment="1" applyProtection="1">
      <alignment horizontal="left"/>
    </xf>
    <xf numFmtId="0" fontId="16" fillId="8" borderId="0" xfId="542" applyFont="1" applyFill="1" applyProtection="1"/>
    <xf numFmtId="0" fontId="24" fillId="8" borderId="0" xfId="542" applyFont="1" applyFill="1" applyAlignment="1" applyProtection="1"/>
    <xf numFmtId="0" fontId="44" fillId="0" borderId="11" xfId="271" applyFont="1" applyFill="1" applyBorder="1" applyAlignment="1" applyProtection="1">
      <alignment horizontal="right" vertical="top"/>
    </xf>
    <xf numFmtId="0" fontId="44" fillId="0" borderId="11" xfId="271" applyFont="1" applyFill="1" applyBorder="1" applyAlignment="1" applyProtection="1">
      <alignment horizontal="right" vertical="top" wrapText="1"/>
    </xf>
    <xf numFmtId="0" fontId="16" fillId="0" borderId="0" xfId="271" applyFont="1" applyFill="1" applyAlignment="1" applyProtection="1">
      <alignment horizontal="left" vertical="top"/>
    </xf>
    <xf numFmtId="0" fontId="16" fillId="0" borderId="0" xfId="271" applyNumberFormat="1" applyFont="1" applyFill="1" applyAlignment="1" applyProtection="1">
      <alignment horizontal="left" vertical="top"/>
    </xf>
    <xf numFmtId="0" fontId="14" fillId="0" borderId="0" xfId="271" applyFont="1" applyAlignment="1" applyProtection="1">
      <alignment horizontal="right"/>
    </xf>
    <xf numFmtId="0" fontId="15" fillId="0" borderId="0" xfId="271" applyFont="1" applyFill="1" applyBorder="1" applyAlignment="1" applyProtection="1">
      <alignment horizontal="center"/>
    </xf>
    <xf numFmtId="5" fontId="16" fillId="0" borderId="0" xfId="542" applyNumberFormat="1" applyFont="1" applyProtection="1"/>
    <xf numFmtId="1" fontId="16" fillId="0" borderId="15" xfId="271" applyNumberFormat="1" applyFont="1" applyBorder="1" applyProtection="1"/>
    <xf numFmtId="1" fontId="16" fillId="0" borderId="14" xfId="271" applyNumberFormat="1" applyFont="1" applyBorder="1" applyProtection="1"/>
    <xf numFmtId="0" fontId="15" fillId="0" borderId="6" xfId="271" applyFont="1" applyFill="1" applyBorder="1" applyAlignment="1" applyProtection="1">
      <alignment horizontal="left"/>
    </xf>
    <xf numFmtId="0" fontId="15" fillId="0" borderId="6" xfId="271" applyFont="1" applyFill="1" applyBorder="1" applyAlignment="1" applyProtection="1">
      <alignment horizontal="right"/>
    </xf>
    <xf numFmtId="165" fontId="16" fillId="0" borderId="0" xfId="271" applyNumberFormat="1" applyFont="1" applyProtection="1"/>
    <xf numFmtId="170" fontId="16" fillId="0" borderId="14" xfId="271" applyNumberFormat="1" applyFont="1" applyBorder="1" applyProtection="1"/>
    <xf numFmtId="1" fontId="14" fillId="0" borderId="11" xfId="271" applyNumberFormat="1" applyFont="1" applyBorder="1" applyProtection="1"/>
    <xf numFmtId="165" fontId="14" fillId="0" borderId="11" xfId="271" applyNumberFormat="1" applyFont="1" applyBorder="1" applyProtection="1"/>
    <xf numFmtId="3" fontId="47" fillId="0" borderId="11" xfId="0" applyNumberFormat="1" applyFont="1" applyBorder="1" applyAlignment="1" applyProtection="1">
      <alignment vertical="top" wrapText="1"/>
    </xf>
    <xf numFmtId="166" fontId="16" fillId="0" borderId="0" xfId="0" applyNumberFormat="1" applyFont="1" applyFill="1" applyBorder="1" applyAlignment="1" applyProtection="1"/>
    <xf numFmtId="0" fontId="0" fillId="0" borderId="0" xfId="0" applyAlignment="1" applyProtection="1">
      <protection locked="0"/>
    </xf>
    <xf numFmtId="0" fontId="16" fillId="0" borderId="0" xfId="271" applyFont="1" applyAlignment="1" applyProtection="1">
      <alignment horizontal="left"/>
    </xf>
    <xf numFmtId="49" fontId="0" fillId="0" borderId="0" xfId="0" applyNumberFormat="1" applyFill="1"/>
    <xf numFmtId="49" fontId="16" fillId="0" borderId="0" xfId="0" applyNumberFormat="1" applyFont="1" applyFill="1" applyAlignment="1">
      <alignment horizontal="center"/>
    </xf>
    <xf numFmtId="49" fontId="16" fillId="0" borderId="0" xfId="0" applyNumberFormat="1" applyFont="1" applyFill="1"/>
    <xf numFmtId="0" fontId="14" fillId="0" borderId="0" xfId="271" applyFont="1" applyFill="1" applyAlignment="1">
      <alignment horizontal="left"/>
    </xf>
    <xf numFmtId="0" fontId="12" fillId="0" borderId="0" xfId="0" applyFont="1" applyProtection="1">
      <protection locked="0"/>
    </xf>
    <xf numFmtId="0" fontId="12" fillId="0" borderId="0" xfId="271" applyFont="1" applyBorder="1" applyProtection="1">
      <protection locked="0"/>
    </xf>
    <xf numFmtId="0" fontId="12" fillId="0" borderId="11" xfId="253" applyFont="1" applyFill="1" applyBorder="1" applyAlignment="1" applyProtection="1">
      <alignment horizontal="center" wrapText="1"/>
      <protection locked="0"/>
    </xf>
    <xf numFmtId="168" fontId="12" fillId="0" borderId="0" xfId="271" applyNumberFormat="1" applyFont="1" applyBorder="1" applyProtection="1">
      <protection locked="0"/>
    </xf>
    <xf numFmtId="3" fontId="12" fillId="10" borderId="11" xfId="271" applyNumberFormat="1" applyFont="1" applyFill="1" applyBorder="1" applyProtection="1">
      <protection locked="0"/>
    </xf>
    <xf numFmtId="49" fontId="16" fillId="0" borderId="0" xfId="271" applyNumberFormat="1" applyFont="1"/>
    <xf numFmtId="4" fontId="16" fillId="0" borderId="0" xfId="271" applyNumberFormat="1" applyFont="1" applyFill="1" applyAlignment="1" applyProtection="1">
      <alignment horizontal="left"/>
    </xf>
    <xf numFmtId="0" fontId="0" fillId="0" borderId="0" xfId="0" applyFont="1" applyProtection="1"/>
    <xf numFmtId="0" fontId="20" fillId="0" borderId="1" xfId="0" applyFont="1" applyBorder="1" applyProtection="1"/>
    <xf numFmtId="0" fontId="7" fillId="0" borderId="2" xfId="0" applyFont="1" applyFill="1" applyBorder="1" applyAlignment="1" applyProtection="1">
      <alignment horizontal="left"/>
    </xf>
    <xf numFmtId="0" fontId="7" fillId="0" borderId="2" xfId="0" applyFont="1" applyBorder="1" applyProtection="1"/>
    <xf numFmtId="0" fontId="20" fillId="0" borderId="8" xfId="0" applyFont="1" applyBorder="1" applyProtection="1"/>
    <xf numFmtId="0" fontId="20" fillId="0" borderId="9" xfId="0" applyFont="1" applyBorder="1" applyProtection="1"/>
    <xf numFmtId="0" fontId="14" fillId="0" borderId="0" xfId="0" applyFont="1" applyBorder="1" applyAlignment="1" applyProtection="1">
      <alignment horizontal="left" vertical="top"/>
    </xf>
    <xf numFmtId="49" fontId="14" fillId="0" borderId="0" xfId="0" applyNumberFormat="1" applyFont="1" applyFill="1" applyAlignment="1">
      <alignment horizontal="center"/>
    </xf>
    <xf numFmtId="49" fontId="14" fillId="0" borderId="0" xfId="0" applyNumberFormat="1" applyFont="1" applyFill="1" applyAlignment="1" applyProtection="1">
      <alignment horizontal="center"/>
    </xf>
    <xf numFmtId="0" fontId="65" fillId="0" borderId="0" xfId="0" applyFont="1" applyAlignment="1">
      <alignment vertical="center" wrapText="1"/>
    </xf>
    <xf numFmtId="0" fontId="65" fillId="0" borderId="0" xfId="0" applyFont="1" applyAlignment="1">
      <alignment vertical="center"/>
    </xf>
    <xf numFmtId="0" fontId="65" fillId="0" borderId="0" xfId="0" applyFont="1" applyAlignment="1">
      <alignment horizontal="left" vertical="center" indent="1"/>
    </xf>
    <xf numFmtId="0" fontId="24" fillId="0" borderId="0" xfId="0" applyFont="1" applyFill="1"/>
    <xf numFmtId="172" fontId="16" fillId="5" borderId="0" xfId="0" applyNumberFormat="1" applyFont="1" applyFill="1" applyAlignment="1">
      <alignment horizontal="center"/>
    </xf>
    <xf numFmtId="1" fontId="16" fillId="0" borderId="0" xfId="0" applyNumberFormat="1" applyFont="1" applyFill="1" applyBorder="1" applyAlignment="1" applyProtection="1">
      <alignment horizontal="center"/>
    </xf>
    <xf numFmtId="0" fontId="14" fillId="0" borderId="0" xfId="271" applyFont="1" applyBorder="1" applyAlignment="1" applyProtection="1">
      <alignment horizontal="right"/>
    </xf>
    <xf numFmtId="165" fontId="14" fillId="0" borderId="0" xfId="271" applyNumberFormat="1" applyFont="1" applyBorder="1" applyAlignment="1" applyProtection="1">
      <alignment horizontal="center"/>
    </xf>
    <xf numFmtId="0" fontId="14" fillId="0" borderId="0" xfId="271" applyFont="1" applyBorder="1" applyAlignment="1" applyProtection="1">
      <alignment horizontal="center"/>
    </xf>
    <xf numFmtId="0" fontId="16" fillId="0" borderId="0" xfId="271" applyFont="1" applyFill="1" applyAlignment="1" applyProtection="1">
      <alignment horizontal="left"/>
      <protection locked="0"/>
    </xf>
    <xf numFmtId="0" fontId="16" fillId="0" borderId="0" xfId="0" applyFont="1" applyFill="1" applyAlignment="1" applyProtection="1">
      <alignment horizontal="left"/>
      <protection locked="0"/>
    </xf>
    <xf numFmtId="0" fontId="66" fillId="0" borderId="0" xfId="0" applyFont="1" applyBorder="1" applyAlignment="1" applyProtection="1">
      <alignment horizontal="left" vertical="center"/>
    </xf>
    <xf numFmtId="0" fontId="7" fillId="0" borderId="0" xfId="543" applyFont="1" applyAlignment="1" applyProtection="1">
      <alignment horizontal="center"/>
    </xf>
    <xf numFmtId="0" fontId="16" fillId="0" borderId="0" xfId="271" applyBorder="1"/>
    <xf numFmtId="0" fontId="16" fillId="0" borderId="0" xfId="271" applyFont="1" applyBorder="1" applyAlignment="1" applyProtection="1">
      <alignment horizontal="left"/>
    </xf>
    <xf numFmtId="9" fontId="15" fillId="0" borderId="8" xfId="543" applyNumberFormat="1" applyFont="1" applyBorder="1" applyAlignment="1" applyProtection="1">
      <alignment horizontal="center"/>
    </xf>
    <xf numFmtId="0" fontId="26" fillId="0" borderId="2" xfId="543" applyFont="1" applyBorder="1" applyAlignment="1" applyProtection="1">
      <alignment horizontal="center" vertical="top" wrapText="1"/>
    </xf>
    <xf numFmtId="49" fontId="37" fillId="0" borderId="0" xfId="0" applyNumberFormat="1" applyFont="1" applyFill="1" applyBorder="1" applyAlignment="1">
      <alignment horizontal="center"/>
    </xf>
    <xf numFmtId="49" fontId="37" fillId="0" borderId="0" xfId="0" applyNumberFormat="1" applyFont="1" applyFill="1" applyBorder="1" applyAlignment="1" applyProtection="1">
      <alignment horizontal="center"/>
    </xf>
    <xf numFmtId="0" fontId="27" fillId="0" borderId="7" xfId="543" applyFont="1" applyBorder="1" applyAlignment="1" applyProtection="1">
      <alignment horizontal="center" vertical="top"/>
    </xf>
    <xf numFmtId="0" fontId="14" fillId="0" borderId="0" xfId="0" applyFont="1" applyFill="1" applyProtection="1"/>
    <xf numFmtId="0" fontId="16" fillId="0" borderId="0" xfId="271" applyFont="1" applyFill="1" applyBorder="1" applyAlignment="1" applyProtection="1">
      <alignment horizontal="left"/>
    </xf>
    <xf numFmtId="0" fontId="42" fillId="0" borderId="0" xfId="271" applyFont="1" applyAlignment="1" applyProtection="1">
      <alignment horizontal="center"/>
    </xf>
    <xf numFmtId="49" fontId="16" fillId="0" borderId="0" xfId="271" applyNumberFormat="1" applyAlignment="1">
      <alignment horizontal="center"/>
    </xf>
    <xf numFmtId="0" fontId="44" fillId="0" borderId="11" xfId="271" applyFont="1" applyBorder="1" applyAlignment="1" applyProtection="1">
      <alignment horizontal="right" vertical="top"/>
    </xf>
    <xf numFmtId="0" fontId="44" fillId="0" borderId="0" xfId="0" applyFont="1" applyProtection="1"/>
    <xf numFmtId="5" fontId="70" fillId="0" borderId="11" xfId="541" applyNumberFormat="1" applyFont="1" applyFill="1" applyBorder="1" applyAlignment="1" applyProtection="1">
      <alignment horizontal="center"/>
    </xf>
    <xf numFmtId="5" fontId="70" fillId="43" borderId="11" xfId="541" applyNumberFormat="1" applyFont="1" applyFill="1" applyBorder="1" applyAlignment="1" applyProtection="1">
      <alignment horizontal="center"/>
    </xf>
    <xf numFmtId="5" fontId="70" fillId="2" borderId="11" xfId="541" applyNumberFormat="1" applyFont="1" applyFill="1" applyBorder="1" applyAlignment="1" applyProtection="1">
      <alignment horizontal="center"/>
    </xf>
    <xf numFmtId="0" fontId="16" fillId="0" borderId="0" xfId="0" applyFont="1" applyBorder="1" applyAlignment="1" applyProtection="1">
      <alignment vertical="top" wrapText="1"/>
    </xf>
    <xf numFmtId="0" fontId="44" fillId="0" borderId="0" xfId="0" applyFont="1" applyBorder="1" applyAlignment="1" applyProtection="1">
      <alignment vertical="top" wrapText="1"/>
    </xf>
    <xf numFmtId="0" fontId="44" fillId="0" borderId="0" xfId="0" applyFont="1" applyBorder="1" applyAlignment="1" applyProtection="1">
      <alignment vertical="top"/>
    </xf>
    <xf numFmtId="0" fontId="44" fillId="2" borderId="0" xfId="0" applyFont="1" applyFill="1" applyBorder="1" applyAlignment="1" applyProtection="1">
      <alignment vertical="top" wrapText="1"/>
    </xf>
    <xf numFmtId="0" fontId="72" fillId="0" borderId="13" xfId="0" applyFont="1" applyBorder="1" applyAlignment="1" applyProtection="1">
      <alignment vertical="top" wrapText="1"/>
    </xf>
    <xf numFmtId="0" fontId="21" fillId="0" borderId="0" xfId="0" applyFont="1" applyBorder="1" applyAlignment="1" applyProtection="1">
      <alignment vertical="top" wrapText="1"/>
    </xf>
    <xf numFmtId="0" fontId="72" fillId="2" borderId="13" xfId="0" applyFont="1" applyFill="1" applyBorder="1" applyAlignment="1" applyProtection="1">
      <alignment vertical="top" wrapText="1"/>
    </xf>
    <xf numFmtId="0" fontId="72" fillId="0" borderId="0" xfId="0" applyFont="1" applyBorder="1" applyAlignment="1" applyProtection="1">
      <alignment vertical="top" wrapText="1"/>
    </xf>
    <xf numFmtId="0" fontId="72" fillId="2" borderId="0" xfId="0" applyFont="1" applyFill="1" applyBorder="1" applyAlignment="1" applyProtection="1">
      <alignment vertical="top" wrapText="1"/>
    </xf>
    <xf numFmtId="0" fontId="44" fillId="0" borderId="0" xfId="0" applyFont="1" applyBorder="1" applyAlignment="1" applyProtection="1">
      <alignment horizontal="right" vertical="top" wrapText="1"/>
    </xf>
    <xf numFmtId="168" fontId="44" fillId="5" borderId="6" xfId="0" applyNumberFormat="1" applyFont="1" applyFill="1" applyBorder="1" applyAlignment="1" applyProtection="1">
      <alignment horizontal="right" vertical="top" wrapText="1"/>
      <protection locked="0"/>
    </xf>
    <xf numFmtId="168" fontId="44" fillId="0" borderId="6" xfId="0" applyNumberFormat="1" applyFont="1" applyBorder="1" applyAlignment="1" applyProtection="1">
      <alignment horizontal="right" vertical="top" wrapText="1"/>
    </xf>
    <xf numFmtId="0" fontId="16" fillId="0" borderId="0" xfId="0" applyFont="1" applyAlignment="1">
      <alignment vertical="top"/>
    </xf>
    <xf numFmtId="0" fontId="14" fillId="0" borderId="0" xfId="0" applyFont="1" applyBorder="1" applyAlignment="1" applyProtection="1">
      <alignment horizontal="left" vertical="top" wrapText="1"/>
    </xf>
    <xf numFmtId="0" fontId="16" fillId="0" borderId="0" xfId="0" applyFont="1" applyBorder="1" applyAlignment="1" applyProtection="1">
      <alignment horizontal="right" vertical="top" wrapText="1"/>
    </xf>
    <xf numFmtId="0" fontId="16" fillId="0" borderId="0" xfId="0" applyFont="1" applyBorder="1" applyAlignment="1" applyProtection="1">
      <alignment horizontal="left" vertical="top"/>
    </xf>
    <xf numFmtId="10" fontId="16" fillId="5" borderId="6" xfId="0" applyNumberFormat="1" applyFont="1" applyFill="1" applyBorder="1" applyAlignment="1" applyProtection="1">
      <alignment horizontal="center" vertical="top" wrapText="1"/>
      <protection locked="0"/>
    </xf>
    <xf numFmtId="0" fontId="55" fillId="0" borderId="0" xfId="0" applyFont="1" applyBorder="1" applyAlignment="1" applyProtection="1">
      <alignment horizontal="left" vertical="center"/>
    </xf>
    <xf numFmtId="168" fontId="7" fillId="0" borderId="8"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0" fontId="14" fillId="0" borderId="2" xfId="543" applyFont="1" applyBorder="1" applyAlignment="1" applyProtection="1">
      <alignment horizontal="center"/>
    </xf>
    <xf numFmtId="0" fontId="0" fillId="0" borderId="0" xfId="543" applyNumberFormat="1" applyFont="1" applyProtection="1"/>
    <xf numFmtId="0" fontId="8" fillId="0" borderId="0" xfId="244" quotePrefix="1" applyAlignment="1" applyProtection="1">
      <alignment horizontal="left"/>
    </xf>
    <xf numFmtId="168" fontId="44" fillId="0" borderId="11" xfId="0" applyNumberFormat="1" applyFont="1" applyFill="1" applyBorder="1" applyAlignment="1" applyProtection="1">
      <alignment vertical="top" wrapText="1"/>
    </xf>
    <xf numFmtId="168" fontId="44" fillId="4" borderId="11" xfId="0" applyNumberFormat="1" applyFont="1" applyFill="1" applyBorder="1" applyAlignment="1" applyProtection="1">
      <alignment vertical="top" wrapText="1"/>
    </xf>
    <xf numFmtId="0" fontId="96" fillId="0" borderId="0" xfId="0" applyFont="1" applyBorder="1" applyAlignment="1" applyProtection="1">
      <alignment horizontal="left" vertical="top"/>
    </xf>
    <xf numFmtId="0" fontId="97" fillId="0" borderId="0" xfId="0" applyFont="1" applyBorder="1" applyAlignment="1" applyProtection="1">
      <alignment horizontal="left" vertical="top"/>
    </xf>
    <xf numFmtId="0" fontId="65" fillId="0" borderId="0" xfId="0" applyFont="1"/>
    <xf numFmtId="0" fontId="14" fillId="8" borderId="11" xfId="542" applyFont="1" applyFill="1" applyBorder="1" applyAlignment="1" applyProtection="1">
      <alignment horizontal="left"/>
    </xf>
    <xf numFmtId="0" fontId="14" fillId="8" borderId="11" xfId="542" applyFont="1" applyFill="1" applyBorder="1" applyAlignment="1" applyProtection="1">
      <alignment horizontal="center"/>
    </xf>
    <xf numFmtId="0" fontId="54" fillId="8" borderId="11" xfId="542" applyFont="1" applyFill="1" applyBorder="1" applyAlignment="1" applyProtection="1">
      <alignment horizontal="left"/>
    </xf>
    <xf numFmtId="0" fontId="54" fillId="0" borderId="11" xfId="542" applyFont="1" applyBorder="1" applyAlignment="1" applyProtection="1">
      <alignment horizontal="left"/>
    </xf>
    <xf numFmtId="0" fontId="21" fillId="0" borderId="0" xfId="271" applyFont="1" applyFill="1" applyBorder="1" applyAlignment="1" applyProtection="1">
      <alignment vertical="top" wrapText="1"/>
      <protection locked="0"/>
    </xf>
    <xf numFmtId="0" fontId="14" fillId="0" borderId="0" xfId="271" applyFont="1" applyFill="1" applyBorder="1" applyAlignment="1" applyProtection="1">
      <alignment horizontal="center" wrapText="1"/>
      <protection locked="0"/>
    </xf>
    <xf numFmtId="0" fontId="14" fillId="0" borderId="0" xfId="271" applyFont="1" applyBorder="1" applyAlignment="1" applyProtection="1">
      <alignment horizontal="center" wrapText="1"/>
      <protection locked="0"/>
    </xf>
    <xf numFmtId="0" fontId="16" fillId="0" borderId="0" xfId="271" applyFont="1" applyFill="1" applyBorder="1" applyAlignment="1" applyProtection="1">
      <alignment vertical="top" wrapText="1"/>
      <protection locked="0"/>
    </xf>
    <xf numFmtId="0" fontId="16" fillId="0" borderId="0" xfId="271" applyFont="1" applyBorder="1" applyAlignment="1" applyProtection="1">
      <alignment vertical="top" wrapText="1"/>
      <protection locked="0"/>
    </xf>
    <xf numFmtId="0" fontId="14" fillId="0" borderId="0" xfId="271" applyFont="1" applyFill="1" applyBorder="1" applyAlignment="1" applyProtection="1">
      <alignment vertical="top" wrapText="1"/>
      <protection locked="0"/>
    </xf>
    <xf numFmtId="0" fontId="14" fillId="0" borderId="0" xfId="271" applyFont="1" applyBorder="1" applyAlignment="1" applyProtection="1">
      <alignment vertical="top" wrapText="1"/>
      <protection locked="0"/>
    </xf>
    <xf numFmtId="0" fontId="14" fillId="0" borderId="8" xfId="271" applyFont="1" applyFill="1" applyBorder="1" applyAlignment="1" applyProtection="1">
      <alignment horizontal="center" wrapText="1"/>
      <protection locked="0"/>
    </xf>
    <xf numFmtId="0" fontId="16" fillId="0" borderId="8" xfId="271" applyFont="1" applyFill="1" applyBorder="1" applyAlignment="1" applyProtection="1">
      <alignment vertical="top" wrapText="1"/>
      <protection locked="0"/>
    </xf>
    <xf numFmtId="0" fontId="14" fillId="0" borderId="8" xfId="271" applyFont="1" applyFill="1" applyBorder="1" applyAlignment="1" applyProtection="1">
      <alignment vertical="top" wrapText="1"/>
      <protection locked="0"/>
    </xf>
    <xf numFmtId="0" fontId="16" fillId="0" borderId="8" xfId="271" applyFont="1" applyBorder="1" applyAlignment="1" applyProtection="1">
      <alignment vertical="top" wrapText="1"/>
      <protection locked="0"/>
    </xf>
    <xf numFmtId="0" fontId="16" fillId="0" borderId="0" xfId="0" applyFont="1" applyAlignment="1" applyProtection="1">
      <alignment horizontal="center"/>
    </xf>
    <xf numFmtId="0" fontId="16" fillId="0" borderId="0" xfId="0" applyFont="1" applyAlignment="1" applyProtection="1">
      <alignment horizontal="center"/>
    </xf>
    <xf numFmtId="0" fontId="7" fillId="0" borderId="0" xfId="0" applyFont="1" applyAlignment="1">
      <alignment horizontal="center"/>
    </xf>
    <xf numFmtId="0" fontId="7" fillId="0" borderId="0" xfId="0" applyFont="1" applyFill="1" applyAlignment="1">
      <alignment horizontal="center"/>
    </xf>
    <xf numFmtId="0" fontId="16" fillId="0" borderId="0" xfId="0" applyFont="1" applyAlignment="1" applyProtection="1">
      <alignment horizontal="center"/>
    </xf>
    <xf numFmtId="0" fontId="21" fillId="0" borderId="8" xfId="570" applyFont="1" applyBorder="1" applyAlignment="1" applyProtection="1">
      <alignment vertical="top" wrapText="1"/>
    </xf>
    <xf numFmtId="0" fontId="21" fillId="0" borderId="0" xfId="570" applyFont="1" applyBorder="1" applyAlignment="1" applyProtection="1">
      <alignment vertical="top" wrapText="1"/>
    </xf>
    <xf numFmtId="0" fontId="46" fillId="2" borderId="11" xfId="570" applyFont="1" applyFill="1" applyBorder="1" applyAlignment="1" applyProtection="1">
      <alignment horizontal="left" vertical="top" wrapText="1"/>
    </xf>
    <xf numFmtId="6" fontId="44" fillId="4" borderId="11" xfId="570" applyNumberFormat="1" applyFont="1" applyFill="1" applyBorder="1" applyAlignment="1" applyProtection="1">
      <alignmen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6" fontId="44" fillId="0" borderId="11" xfId="570" applyNumberFormat="1" applyFont="1" applyFill="1" applyBorder="1" applyAlignment="1" applyProtection="1">
      <alignment vertical="top" wrapText="1"/>
    </xf>
    <xf numFmtId="6" fontId="44" fillId="5" borderId="11" xfId="570" applyNumberFormat="1" applyFont="1" applyFill="1" applyBorder="1" applyAlignment="1" applyProtection="1">
      <alignment vertical="top" wrapText="1"/>
      <protection locked="0"/>
    </xf>
    <xf numFmtId="6" fontId="44" fillId="6" borderId="11" xfId="570" applyNumberFormat="1" applyFont="1" applyFill="1" applyBorder="1" applyAlignment="1" applyProtection="1">
      <alignment horizontal="center" vertical="top" wrapText="1"/>
    </xf>
    <xf numFmtId="0" fontId="44" fillId="0" borderId="11" xfId="570" applyFont="1" applyBorder="1" applyAlignment="1" applyProtection="1">
      <alignment horizontal="right" vertical="top" wrapText="1"/>
    </xf>
    <xf numFmtId="0" fontId="45" fillId="0" borderId="11" xfId="570" applyFont="1" applyBorder="1" applyAlignment="1" applyProtection="1">
      <alignment horizontal="right" vertical="top" wrapText="1"/>
    </xf>
    <xf numFmtId="0" fontId="44" fillId="0" borderId="11" xfId="570" applyFont="1" applyFill="1" applyBorder="1" applyAlignment="1" applyProtection="1">
      <alignment horizontal="right" vertical="top"/>
    </xf>
    <xf numFmtId="0" fontId="44" fillId="0" borderId="11" xfId="570" applyFont="1" applyFill="1" applyBorder="1" applyAlignment="1" applyProtection="1">
      <alignment horizontal="right" vertical="top" wrapText="1"/>
    </xf>
    <xf numFmtId="6" fontId="45" fillId="0" borderId="11" xfId="570" applyNumberFormat="1" applyFont="1" applyFill="1" applyBorder="1" applyAlignment="1" applyProtection="1">
      <alignment vertical="top" wrapText="1"/>
    </xf>
    <xf numFmtId="0" fontId="45" fillId="0" borderId="11" xfId="570" applyFont="1" applyFill="1" applyBorder="1" applyAlignment="1" applyProtection="1">
      <alignment horizontal="right" vertical="top" wrapText="1"/>
    </xf>
    <xf numFmtId="0" fontId="45" fillId="0" borderId="8" xfId="570" applyFont="1" applyBorder="1" applyAlignment="1" applyProtection="1">
      <alignment vertical="top" wrapText="1"/>
    </xf>
    <xf numFmtId="0" fontId="45" fillId="0" borderId="0" xfId="570" applyFont="1" applyBorder="1" applyAlignment="1" applyProtection="1">
      <alignment vertical="top" wrapText="1"/>
    </xf>
    <xf numFmtId="0" fontId="10" fillId="0" borderId="11" xfId="570" applyFont="1" applyBorder="1" applyAlignment="1" applyProtection="1">
      <alignment horizontal="right" vertical="top" wrapText="1"/>
    </xf>
    <xf numFmtId="0" fontId="45" fillId="0" borderId="0" xfId="570" applyFont="1" applyBorder="1" applyAlignment="1" applyProtection="1">
      <alignment horizontal="left" vertical="top"/>
    </xf>
    <xf numFmtId="6" fontId="44" fillId="0" borderId="0" xfId="570" applyNumberFormat="1" applyFont="1" applyBorder="1" applyAlignment="1" applyProtection="1">
      <alignment horizontal="left" vertical="top"/>
    </xf>
    <xf numFmtId="0" fontId="97" fillId="0" borderId="0" xfId="570" applyFont="1" applyBorder="1" applyAlignment="1" applyProtection="1">
      <alignment horizontal="left" vertical="top"/>
    </xf>
    <xf numFmtId="6" fontId="44" fillId="0" borderId="0" xfId="570" applyNumberFormat="1" applyFont="1" applyBorder="1" applyAlignment="1" applyProtection="1">
      <alignment vertical="top" wrapText="1"/>
    </xf>
    <xf numFmtId="6" fontId="45" fillId="0" borderId="11" xfId="570" applyNumberFormat="1" applyFont="1" applyBorder="1" applyAlignment="1" applyProtection="1">
      <alignment vertical="top" wrapText="1"/>
    </xf>
    <xf numFmtId="0" fontId="44" fillId="0" borderId="0" xfId="570" applyFont="1" applyBorder="1" applyAlignment="1" applyProtection="1">
      <alignment horizontal="left" vertical="top"/>
    </xf>
    <xf numFmtId="0" fontId="44" fillId="0" borderId="12" xfId="570" applyFont="1" applyBorder="1" applyAlignment="1" applyProtection="1">
      <alignment vertical="top" wrapText="1"/>
    </xf>
    <xf numFmtId="0" fontId="14" fillId="0" borderId="0" xfId="570" applyFont="1" applyBorder="1" applyAlignment="1" applyProtection="1">
      <alignment horizontal="left" vertical="top"/>
    </xf>
    <xf numFmtId="0" fontId="100" fillId="0" borderId="0" xfId="570" applyFont="1" applyBorder="1" applyAlignment="1" applyProtection="1">
      <alignment horizontal="left" vertical="top"/>
    </xf>
    <xf numFmtId="0" fontId="55" fillId="0" borderId="0" xfId="570" applyFont="1" applyFill="1" applyBorder="1" applyAlignment="1" applyProtection="1">
      <alignment horizontal="left" vertical="center"/>
    </xf>
    <xf numFmtId="0" fontId="22" fillId="0" borderId="0" xfId="570" applyFont="1" applyFill="1" applyBorder="1" applyAlignment="1" applyProtection="1">
      <alignment vertical="top" wrapText="1"/>
    </xf>
    <xf numFmtId="0" fontId="22" fillId="0" borderId="0" xfId="570" applyFont="1" applyBorder="1" applyAlignment="1" applyProtection="1">
      <alignment vertical="top" wrapText="1"/>
    </xf>
    <xf numFmtId="0" fontId="22" fillId="0" borderId="12" xfId="570" applyFont="1" applyBorder="1" applyAlignment="1" applyProtection="1">
      <alignment vertical="top" wrapText="1"/>
    </xf>
    <xf numFmtId="0" fontId="22" fillId="0" borderId="8" xfId="570" applyFont="1" applyBorder="1" applyAlignment="1" applyProtection="1">
      <alignment vertical="top" wrapText="1"/>
    </xf>
    <xf numFmtId="0" fontId="44" fillId="0" borderId="0" xfId="570" applyFont="1" applyFill="1" applyBorder="1" applyAlignment="1" applyProtection="1">
      <alignment vertical="top"/>
    </xf>
    <xf numFmtId="0" fontId="44" fillId="0" borderId="0" xfId="570" applyFont="1" applyFill="1" applyBorder="1" applyAlignment="1" applyProtection="1">
      <alignment vertical="top" wrapText="1"/>
    </xf>
    <xf numFmtId="168" fontId="44" fillId="0" borderId="0" xfId="570" applyNumberFormat="1" applyFont="1" applyFill="1" applyBorder="1" applyAlignment="1" applyProtection="1">
      <alignment horizontal="right" vertical="top" wrapText="1"/>
      <protection locked="0"/>
    </xf>
    <xf numFmtId="0" fontId="7" fillId="0" borderId="0" xfId="570" applyFont="1" applyFill="1" applyBorder="1" applyAlignment="1" applyProtection="1">
      <alignment vertical="top" wrapText="1"/>
    </xf>
    <xf numFmtId="0" fontId="7" fillId="0" borderId="0" xfId="570" applyFont="1" applyFill="1" applyBorder="1" applyAlignment="1">
      <alignment vertical="top"/>
    </xf>
    <xf numFmtId="0" fontId="44" fillId="0" borderId="0" xfId="570" applyFont="1" applyFill="1" applyBorder="1" applyAlignment="1" applyProtection="1">
      <alignment horizontal="right" vertical="top" wrapText="1"/>
    </xf>
    <xf numFmtId="0" fontId="14" fillId="0" borderId="0" xfId="570" applyFont="1" applyFill="1" applyBorder="1" applyAlignment="1" applyProtection="1">
      <alignment horizontal="left" vertical="top" wrapText="1"/>
    </xf>
    <xf numFmtId="168" fontId="44" fillId="0" borderId="0" xfId="570" applyNumberFormat="1" applyFont="1" applyFill="1" applyBorder="1" applyAlignment="1" applyProtection="1">
      <alignment horizontal="right" vertical="top" wrapText="1"/>
    </xf>
    <xf numFmtId="0" fontId="7" fillId="0" borderId="0" xfId="570" applyFont="1" applyFill="1" applyBorder="1" applyAlignment="1" applyProtection="1">
      <alignment horizontal="left" vertical="top" wrapText="1"/>
      <protection locked="0"/>
    </xf>
    <xf numFmtId="0" fontId="7" fillId="0" borderId="0" xfId="570" applyFont="1" applyFill="1" applyBorder="1" applyAlignment="1" applyProtection="1">
      <alignment horizontal="right" vertical="top" wrapText="1"/>
    </xf>
    <xf numFmtId="0" fontId="7" fillId="0" borderId="0" xfId="570" applyFont="1" applyFill="1" applyBorder="1" applyAlignment="1" applyProtection="1">
      <alignment horizontal="left" vertical="top"/>
    </xf>
    <xf numFmtId="0" fontId="14" fillId="0" borderId="0" xfId="570" applyFont="1" applyFill="1" applyBorder="1" applyAlignment="1" applyProtection="1">
      <alignment horizontal="left" vertical="top"/>
    </xf>
    <xf numFmtId="0" fontId="72" fillId="0" borderId="0" xfId="570" applyFont="1" applyBorder="1" applyAlignment="1" applyProtection="1">
      <alignment vertical="top" wrapText="1"/>
    </xf>
    <xf numFmtId="0" fontId="72" fillId="0" borderId="12" xfId="570" applyFont="1" applyBorder="1" applyAlignment="1" applyProtection="1">
      <alignment vertical="top" wrapText="1"/>
    </xf>
    <xf numFmtId="0" fontId="72" fillId="0" borderId="8" xfId="570" applyFont="1" applyBorder="1" applyAlignment="1" applyProtection="1">
      <alignment vertical="top" wrapText="1"/>
    </xf>
    <xf numFmtId="0" fontId="21" fillId="0" borderId="0" xfId="570" applyFont="1" applyFill="1" applyBorder="1" applyAlignment="1" applyProtection="1">
      <alignment vertical="top" wrapText="1"/>
    </xf>
    <xf numFmtId="0" fontId="7" fillId="0" borderId="0" xfId="570" applyFont="1" applyBorder="1" applyAlignment="1" applyProtection="1">
      <alignment horizontal="right" vertical="top" wrapText="1"/>
    </xf>
    <xf numFmtId="0" fontId="7" fillId="0" borderId="0" xfId="570" applyFont="1" applyBorder="1" applyAlignment="1" applyProtection="1">
      <alignment vertical="top" wrapText="1"/>
    </xf>
    <xf numFmtId="0" fontId="21" fillId="0" borderId="0" xfId="570" applyFont="1" applyBorder="1" applyAlignment="1" applyProtection="1">
      <alignment horizontal="right" vertical="top" wrapText="1"/>
    </xf>
    <xf numFmtId="0" fontId="72" fillId="0" borderId="0" xfId="570" applyFont="1" applyBorder="1" applyAlignment="1" applyProtection="1">
      <alignment horizontal="right" vertical="top" wrapText="1"/>
    </xf>
    <xf numFmtId="0" fontId="45" fillId="0" borderId="3" xfId="570" applyFont="1" applyBorder="1" applyAlignment="1" applyProtection="1">
      <alignment horizontal="left"/>
    </xf>
    <xf numFmtId="0" fontId="45" fillId="0" borderId="13" xfId="570" applyFont="1" applyBorder="1" applyAlignment="1" applyProtection="1">
      <alignment horizontal="center" wrapText="1"/>
    </xf>
    <xf numFmtId="0" fontId="45" fillId="0" borderId="13" xfId="570" applyFont="1" applyFill="1" applyBorder="1" applyAlignment="1" applyProtection="1">
      <alignment horizontal="center" wrapText="1"/>
    </xf>
    <xf numFmtId="0" fontId="45" fillId="0" borderId="8" xfId="570" applyFont="1" applyBorder="1" applyAlignment="1" applyProtection="1">
      <alignment horizontal="center" wrapText="1"/>
    </xf>
    <xf numFmtId="0" fontId="45" fillId="0" borderId="0" xfId="570" applyFont="1" applyBorder="1" applyAlignment="1" applyProtection="1">
      <alignment horizontal="center" wrapText="1"/>
    </xf>
    <xf numFmtId="0" fontId="7" fillId="0" borderId="0" xfId="570" applyFont="1"/>
    <xf numFmtId="0" fontId="7" fillId="0" borderId="0" xfId="570"/>
    <xf numFmtId="0" fontId="7" fillId="0" borderId="0" xfId="570" applyFill="1"/>
    <xf numFmtId="0" fontId="7" fillId="0" borderId="0" xfId="570" applyBorder="1" applyProtection="1"/>
    <xf numFmtId="0" fontId="13" fillId="0" borderId="0" xfId="570" applyFont="1" applyFill="1" applyBorder="1" applyAlignment="1">
      <alignment horizontal="center" vertical="center"/>
    </xf>
    <xf numFmtId="0" fontId="7" fillId="0" borderId="0" xfId="570" applyFont="1" applyFill="1"/>
    <xf numFmtId="0" fontId="14" fillId="0" borderId="0" xfId="570" applyFont="1"/>
    <xf numFmtId="0" fontId="7" fillId="0" borderId="1" xfId="570" applyBorder="1"/>
    <xf numFmtId="0" fontId="7" fillId="0" borderId="2" xfId="570" applyBorder="1"/>
    <xf numFmtId="0" fontId="7" fillId="0" borderId="8" xfId="570" applyBorder="1"/>
    <xf numFmtId="0" fontId="7" fillId="0" borderId="0" xfId="570" applyBorder="1"/>
    <xf numFmtId="0" fontId="7" fillId="0" borderId="9" xfId="570" applyBorder="1"/>
    <xf numFmtId="0" fontId="7" fillId="0" borderId="6" xfId="570" applyBorder="1"/>
    <xf numFmtId="0" fontId="15" fillId="0" borderId="0" xfId="570" applyFont="1"/>
    <xf numFmtId="0" fontId="7" fillId="0" borderId="7" xfId="570" applyBorder="1"/>
    <xf numFmtId="0" fontId="7" fillId="0" borderId="12" xfId="570" applyBorder="1"/>
    <xf numFmtId="0" fontId="7" fillId="0" borderId="10" xfId="570" applyBorder="1"/>
    <xf numFmtId="0" fontId="15" fillId="0" borderId="0" xfId="570" applyNumberFormat="1" applyFont="1" applyAlignment="1">
      <alignment vertical="top" wrapText="1"/>
    </xf>
    <xf numFmtId="0" fontId="7" fillId="0" borderId="0" xfId="570" applyFill="1" applyAlignment="1">
      <alignment horizontal="right"/>
    </xf>
    <xf numFmtId="0" fontId="7" fillId="0" borderId="0" xfId="570" applyFill="1" applyBorder="1"/>
    <xf numFmtId="0" fontId="7" fillId="0" borderId="0" xfId="570" applyFont="1" applyBorder="1" applyAlignment="1">
      <alignment wrapText="1"/>
    </xf>
    <xf numFmtId="0" fontId="7" fillId="0" borderId="0" xfId="570" applyFont="1" applyFill="1" applyAlignment="1">
      <alignment vertical="center"/>
    </xf>
    <xf numFmtId="0" fontId="7" fillId="0" borderId="0" xfId="570" applyFill="1" applyAlignment="1">
      <alignment vertical="center"/>
    </xf>
    <xf numFmtId="0" fontId="31" fillId="0" borderId="0" xfId="570" applyFont="1" applyFill="1" applyBorder="1" applyAlignment="1">
      <alignment vertical="center" wrapText="1"/>
    </xf>
    <xf numFmtId="0" fontId="25" fillId="0" borderId="0" xfId="570" applyFont="1" applyAlignment="1">
      <alignment vertical="top" wrapText="1"/>
    </xf>
    <xf numFmtId="0" fontId="7" fillId="0" borderId="0" xfId="570" applyFill="1" applyAlignment="1">
      <alignment wrapText="1"/>
    </xf>
    <xf numFmtId="0" fontId="14" fillId="0" borderId="0" xfId="570" applyFont="1" applyFill="1"/>
    <xf numFmtId="0" fontId="14" fillId="0" borderId="0" xfId="570" applyFont="1" applyFill="1" applyAlignment="1">
      <alignment horizontal="left" vertical="top"/>
    </xf>
    <xf numFmtId="0" fontId="14" fillId="0" borderId="0" xfId="570" applyFont="1" applyFill="1" applyAlignment="1">
      <alignment vertical="top" wrapText="1"/>
    </xf>
    <xf numFmtId="0" fontId="14" fillId="0" borderId="0" xfId="570" applyFont="1" applyAlignment="1">
      <alignment vertical="top" wrapText="1"/>
    </xf>
    <xf numFmtId="0" fontId="15" fillId="0" borderId="0" xfId="570" applyFont="1" applyAlignment="1">
      <alignment horizontal="left" vertical="top" wrapText="1"/>
    </xf>
    <xf numFmtId="164" fontId="7" fillId="0" borderId="0" xfId="570" applyNumberFormat="1" applyFill="1" applyBorder="1" applyAlignment="1">
      <alignment horizontal="right"/>
    </xf>
    <xf numFmtId="0" fontId="44" fillId="0" borderId="0" xfId="570" applyFont="1" applyFill="1" applyBorder="1" applyAlignment="1">
      <alignment vertical="top" wrapText="1"/>
    </xf>
    <xf numFmtId="0" fontId="7" fillId="0" borderId="0" xfId="570" applyBorder="1" applyAlignment="1"/>
    <xf numFmtId="168" fontId="7" fillId="0" borderId="0" xfId="570" applyNumberFormat="1" applyFill="1" applyBorder="1" applyAlignment="1">
      <alignment horizontal="right"/>
    </xf>
    <xf numFmtId="0" fontId="98" fillId="0" borderId="0" xfId="570" applyFont="1" applyFill="1" applyBorder="1" applyAlignment="1">
      <alignment horizontal="left" vertical="top" wrapText="1"/>
    </xf>
    <xf numFmtId="0" fontId="14" fillId="0" borderId="0" xfId="570" applyFont="1" applyBorder="1"/>
    <xf numFmtId="168" fontId="7" fillId="0" borderId="0" xfId="570" applyNumberFormat="1" applyFill="1" applyBorder="1" applyAlignment="1">
      <alignment wrapText="1"/>
    </xf>
    <xf numFmtId="0" fontId="7" fillId="0" borderId="0" xfId="570" applyFont="1" applyBorder="1"/>
    <xf numFmtId="0" fontId="12" fillId="0" borderId="0" xfId="0" applyFont="1" applyProtection="1"/>
    <xf numFmtId="0" fontId="12" fillId="0" borderId="11" xfId="253" applyFont="1" applyFill="1" applyBorder="1" applyAlignment="1" applyProtection="1">
      <alignment horizontal="center" wrapText="1"/>
    </xf>
    <xf numFmtId="0" fontId="12" fillId="0" borderId="0" xfId="253" applyFont="1" applyFill="1" applyBorder="1" applyAlignment="1" applyProtection="1">
      <alignment horizontal="center" wrapText="1"/>
    </xf>
    <xf numFmtId="3" fontId="12" fillId="0" borderId="11" xfId="271" applyNumberFormat="1" applyFont="1" applyFill="1" applyBorder="1" applyProtection="1"/>
    <xf numFmtId="3" fontId="12" fillId="0" borderId="0" xfId="271" applyNumberFormat="1" applyFont="1" applyProtection="1"/>
    <xf numFmtId="3" fontId="12" fillId="0" borderId="11" xfId="271" applyNumberFormat="1" applyFont="1" applyBorder="1" applyProtection="1"/>
    <xf numFmtId="3" fontId="12" fillId="0" borderId="0" xfId="271" applyNumberFormat="1" applyFont="1" applyBorder="1" applyProtection="1"/>
    <xf numFmtId="0" fontId="56" fillId="0" borderId="0" xfId="271" applyFont="1" applyAlignment="1" applyProtection="1">
      <alignment horizontal="left"/>
    </xf>
    <xf numFmtId="0" fontId="56" fillId="0" borderId="0" xfId="271" applyFont="1" applyAlignment="1" applyProtection="1">
      <alignment horizontal="right"/>
    </xf>
    <xf numFmtId="168" fontId="12" fillId="0" borderId="11" xfId="271" applyNumberFormat="1" applyFont="1" applyBorder="1" applyProtection="1"/>
    <xf numFmtId="168" fontId="12" fillId="0" borderId="0" xfId="271" applyNumberFormat="1" applyFont="1" applyBorder="1" applyProtection="1"/>
    <xf numFmtId="0" fontId="12" fillId="0" borderId="0" xfId="271" applyFont="1" applyProtection="1"/>
    <xf numFmtId="3" fontId="12" fillId="10" borderId="11" xfId="271" applyNumberFormat="1" applyFont="1" applyFill="1" applyBorder="1" applyAlignment="1" applyProtection="1">
      <alignment horizontal="center"/>
      <protection locked="0"/>
    </xf>
    <xf numFmtId="0" fontId="44" fillId="0" borderId="0" xfId="570" applyFont="1" applyBorder="1" applyAlignment="1">
      <alignment horizontal="left"/>
    </xf>
    <xf numFmtId="0" fontId="7" fillId="0" borderId="3" xfId="570" applyBorder="1"/>
    <xf numFmtId="0" fontId="7" fillId="5" borderId="3" xfId="570" applyFill="1" applyBorder="1"/>
    <xf numFmtId="0" fontId="7" fillId="0" borderId="0" xfId="570"/>
    <xf numFmtId="0" fontId="7" fillId="0" borderId="0" xfId="570" applyFont="1"/>
    <xf numFmtId="0" fontId="25" fillId="0" borderId="0" xfId="0" applyFont="1" applyAlignment="1" applyProtection="1">
      <alignment horizontal="center"/>
    </xf>
    <xf numFmtId="0" fontId="25" fillId="0" borderId="0" xfId="0" applyFont="1" applyFill="1" applyAlignment="1" applyProtection="1">
      <alignment horizontal="center"/>
    </xf>
    <xf numFmtId="0" fontId="14" fillId="0" borderId="0" xfId="0" applyFont="1" applyAlignment="1" applyProtection="1">
      <alignment horizontal="center"/>
    </xf>
    <xf numFmtId="0" fontId="16" fillId="0" borderId="0" xfId="0" applyFont="1" applyAlignment="1" applyProtection="1">
      <alignment horizontal="center"/>
    </xf>
    <xf numFmtId="0" fontId="0" fillId="0" borderId="0" xfId="0" applyFill="1"/>
    <xf numFmtId="0" fontId="7"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9"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7" fillId="0" borderId="0" xfId="0" applyFont="1" applyFill="1" applyBorder="1"/>
    <xf numFmtId="0" fontId="0" fillId="0" borderId="0" xfId="0" applyFont="1" applyFill="1" applyBorder="1" applyProtection="1"/>
    <xf numFmtId="0" fontId="14" fillId="0" borderId="0" xfId="0" applyFont="1" applyAlignment="1" applyProtection="1">
      <alignment horizontal="center"/>
    </xf>
    <xf numFmtId="0" fontId="16" fillId="0" borderId="0" xfId="0" applyFont="1" applyAlignment="1" applyProtection="1">
      <alignment horizontal="center"/>
    </xf>
    <xf numFmtId="0" fontId="98" fillId="0" borderId="0" xfId="0" applyFont="1" applyFill="1" applyBorder="1" applyAlignment="1">
      <alignment vertical="top" wrapText="1"/>
    </xf>
    <xf numFmtId="0" fontId="44" fillId="0" borderId="0" xfId="271" applyFont="1" applyAlignment="1" applyProtection="1">
      <alignment vertical="top" wrapText="1"/>
    </xf>
    <xf numFmtId="0" fontId="7" fillId="0" borderId="0" xfId="570"/>
    <xf numFmtId="0" fontId="7" fillId="0" borderId="0" xfId="570" applyFont="1" applyFill="1"/>
    <xf numFmtId="4" fontId="7" fillId="0" borderId="0" xfId="1193" applyNumberFormat="1" applyFont="1" applyFill="1" applyAlignment="1" applyProtection="1">
      <alignment horizontal="left" vertical="top" wrapText="1"/>
    </xf>
    <xf numFmtId="0" fontId="7" fillId="0" borderId="0" xfId="0" applyFont="1" applyFill="1" applyAlignment="1">
      <alignment horizontal="left" vertical="top" wrapText="1"/>
    </xf>
    <xf numFmtId="0" fontId="7" fillId="0" borderId="0" xfId="271" applyFont="1" applyAlignment="1">
      <alignment horizontal="left" vertical="top" wrapText="1"/>
    </xf>
    <xf numFmtId="0" fontId="7" fillId="0" borderId="0" xfId="0" applyFont="1" applyBorder="1" applyAlignment="1" applyProtection="1">
      <alignment horizontal="center"/>
    </xf>
    <xf numFmtId="0" fontId="7" fillId="0" borderId="0" xfId="0" applyFont="1" applyFill="1" applyAlignment="1">
      <alignment horizontal="left" vertical="top" wrapText="1"/>
    </xf>
    <xf numFmtId="0" fontId="16" fillId="0" borderId="0" xfId="0" applyFont="1" applyAlignment="1" applyProtection="1">
      <alignment horizontal="center"/>
    </xf>
    <xf numFmtId="0" fontId="7" fillId="0" borderId="0" xfId="271" applyFont="1" applyFill="1" applyAlignment="1">
      <alignment horizontal="left" vertical="top" wrapText="1"/>
    </xf>
    <xf numFmtId="0" fontId="7" fillId="0" borderId="0" xfId="0" applyFont="1" applyFill="1" applyAlignment="1" applyProtection="1">
      <alignment horizontal="left" vertical="top" wrapText="1"/>
    </xf>
    <xf numFmtId="0" fontId="14" fillId="0" borderId="12" xfId="543" applyFont="1" applyBorder="1" applyAlignment="1" applyProtection="1">
      <alignment horizontal="right"/>
    </xf>
    <xf numFmtId="0" fontId="26" fillId="0" borderId="0" xfId="543" applyFont="1" applyFill="1" applyBorder="1" applyAlignment="1" applyProtection="1">
      <alignment horizontal="center"/>
    </xf>
    <xf numFmtId="0" fontId="7" fillId="0" borderId="0" xfId="0" applyFont="1" applyAlignment="1">
      <alignment horizontal="left"/>
    </xf>
    <xf numFmtId="0" fontId="16" fillId="0" borderId="0" xfId="0" applyFont="1" applyAlignment="1" applyProtection="1">
      <alignment horizontal="center"/>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2" fillId="0" borderId="0" xfId="0" applyFont="1" applyAlignment="1" applyProtection="1">
      <alignment horizontal="center"/>
    </xf>
    <xf numFmtId="0" fontId="0" fillId="5" borderId="6" xfId="0" applyFill="1" applyBorder="1" applyAlignment="1" applyProtection="1">
      <protection locked="0"/>
    </xf>
    <xf numFmtId="0" fontId="7"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4" fillId="0" borderId="0" xfId="0" applyNumberFormat="1" applyFont="1" applyAlignment="1" applyProtection="1">
      <alignment horizontal="center"/>
    </xf>
    <xf numFmtId="0" fontId="14" fillId="0" borderId="0" xfId="0" applyFont="1" applyBorder="1" applyAlignment="1" applyProtection="1"/>
    <xf numFmtId="0" fontId="7" fillId="0" borderId="0" xfId="570"/>
    <xf numFmtId="4" fontId="7" fillId="0" borderId="0" xfId="570" applyNumberFormat="1" applyFont="1" applyFill="1" applyAlignment="1" applyProtection="1">
      <alignment horizontal="left"/>
    </xf>
    <xf numFmtId="4" fontId="7" fillId="0" borderId="0" xfId="570" applyNumberFormat="1" applyFont="1" applyFill="1" applyAlignment="1" applyProtection="1">
      <alignment horizontal="left"/>
    </xf>
    <xf numFmtId="0" fontId="7" fillId="0" borderId="0" xfId="570" applyFont="1" applyAlignment="1">
      <alignment horizontal="left" vertical="top" wrapText="1"/>
    </xf>
    <xf numFmtId="0" fontId="7" fillId="0" borderId="0" xfId="570" applyFont="1" applyFill="1" applyAlignment="1">
      <alignment horizontal="left" vertical="top" wrapText="1"/>
    </xf>
    <xf numFmtId="0" fontId="7" fillId="0" borderId="0" xfId="570" applyFont="1" applyBorder="1" applyAlignment="1">
      <alignment horizontal="left"/>
    </xf>
    <xf numFmtId="0" fontId="7" fillId="0" borderId="0" xfId="0" applyFont="1" applyAlignment="1">
      <alignment horizontal="left" vertical="top" wrapText="1"/>
    </xf>
    <xf numFmtId="0" fontId="7" fillId="0" borderId="0" xfId="0" applyFont="1" applyAlignment="1" applyProtection="1">
      <alignment horizontal="left" vertical="top" wrapText="1"/>
    </xf>
    <xf numFmtId="0" fontId="7" fillId="0" borderId="0" xfId="0" applyFont="1" applyAlignment="1">
      <alignment horizontal="left"/>
    </xf>
    <xf numFmtId="0" fontId="16" fillId="0" borderId="0" xfId="0" applyFont="1" applyAlignment="1" applyProtection="1">
      <alignment horizontal="center"/>
    </xf>
    <xf numFmtId="0" fontId="7" fillId="0" borderId="0" xfId="1193" applyFont="1" applyFill="1" applyAlignment="1" applyProtection="1">
      <alignment horizontal="left"/>
    </xf>
    <xf numFmtId="0" fontId="7" fillId="0" borderId="0" xfId="1193" applyFont="1" applyFill="1" applyAlignment="1">
      <alignment horizontal="left"/>
    </xf>
    <xf numFmtId="0" fontId="7" fillId="0" borderId="0" xfId="0" applyFont="1" applyBorder="1" applyAlignment="1">
      <alignment horizontal="left"/>
    </xf>
    <xf numFmtId="0" fontId="14" fillId="0" borderId="0" xfId="570" applyFont="1" applyBorder="1" applyAlignment="1" applyProtection="1">
      <alignment horizontal="left"/>
    </xf>
    <xf numFmtId="0" fontId="7" fillId="0" borderId="0" xfId="0" applyFont="1" applyBorder="1" applyAlignment="1">
      <alignment horizontal="left" vertical="top" wrapText="1"/>
    </xf>
    <xf numFmtId="0" fontId="36" fillId="0" borderId="0" xfId="1193" applyFont="1"/>
    <xf numFmtId="0" fontId="44" fillId="0" borderId="11" xfId="0" applyFont="1" applyBorder="1" applyAlignment="1" applyProtection="1">
      <alignment horizontal="right" vertical="center"/>
    </xf>
    <xf numFmtId="0" fontId="44" fillId="0" borderId="11" xfId="570" applyFont="1" applyBorder="1" applyAlignment="1" applyProtection="1">
      <alignment horizontal="right" vertical="top"/>
    </xf>
    <xf numFmtId="0" fontId="7" fillId="0" borderId="0" xfId="0" applyFont="1" applyFill="1" applyAlignment="1">
      <alignment horizontal="left" vertical="top" wrapText="1"/>
    </xf>
    <xf numFmtId="0" fontId="7" fillId="0" borderId="0" xfId="1193" applyFont="1" applyFill="1" applyAlignment="1">
      <alignment horizontal="left" vertical="top" wrapText="1"/>
    </xf>
    <xf numFmtId="0" fontId="36" fillId="0" borderId="0" xfId="0" applyFont="1" applyAlignment="1">
      <alignment vertical="top" wrapText="1"/>
    </xf>
    <xf numFmtId="0" fontId="36" fillId="0" borderId="0" xfId="0" applyFont="1" applyAlignment="1">
      <alignment horizontal="left" vertical="top" wrapText="1"/>
    </xf>
    <xf numFmtId="6" fontId="45" fillId="0" borderId="0" xfId="570" applyNumberFormat="1" applyFont="1" applyBorder="1" applyAlignment="1" applyProtection="1">
      <alignment horizontal="right" vertical="top"/>
    </xf>
    <xf numFmtId="0" fontId="16" fillId="0" borderId="0" xfId="0" applyFont="1" applyAlignment="1" applyProtection="1">
      <alignment horizontal="center"/>
    </xf>
    <xf numFmtId="0" fontId="7" fillId="0" borderId="0" xfId="0" applyFont="1" applyAlignment="1">
      <alignment vertical="top" wrapText="1"/>
    </xf>
    <xf numFmtId="0" fontId="16" fillId="0" borderId="0" xfId="0" applyFont="1" applyAlignment="1" applyProtection="1">
      <alignment horizontal="center"/>
    </xf>
    <xf numFmtId="168" fontId="16" fillId="0" borderId="0" xfId="0" applyNumberFormat="1" applyFont="1" applyFill="1" applyBorder="1" applyAlignment="1" applyProtection="1">
      <alignment horizontal="right"/>
    </xf>
    <xf numFmtId="168" fontId="16" fillId="0" borderId="28" xfId="540" applyNumberFormat="1" applyBorder="1" applyAlignment="1" applyProtection="1">
      <alignment horizontal="center"/>
    </xf>
    <xf numFmtId="168" fontId="16" fillId="0" borderId="29" xfId="540" applyNumberFormat="1" applyBorder="1" applyAlignment="1" applyProtection="1">
      <alignment horizontal="center"/>
    </xf>
    <xf numFmtId="168" fontId="16" fillId="0" borderId="30" xfId="540" applyNumberFormat="1" applyBorder="1" applyAlignment="1" applyProtection="1">
      <alignment horizontal="center"/>
    </xf>
    <xf numFmtId="168" fontId="16" fillId="0" borderId="31" xfId="540" applyNumberFormat="1" applyBorder="1" applyAlignment="1" applyProtection="1">
      <alignment horizontal="center"/>
    </xf>
    <xf numFmtId="168" fontId="16" fillId="0" borderId="32" xfId="540" applyNumberFormat="1" applyBorder="1" applyAlignment="1" applyProtection="1">
      <alignment horizontal="center"/>
    </xf>
    <xf numFmtId="168" fontId="16" fillId="0" borderId="33" xfId="540" applyNumberFormat="1" applyBorder="1" applyAlignment="1" applyProtection="1">
      <alignment horizontal="center"/>
    </xf>
    <xf numFmtId="168" fontId="16" fillId="0" borderId="34" xfId="540" applyNumberFormat="1" applyBorder="1" applyAlignment="1" applyProtection="1">
      <alignment horizontal="center"/>
    </xf>
    <xf numFmtId="168" fontId="16" fillId="0" borderId="35" xfId="540" applyNumberFormat="1" applyBorder="1" applyAlignment="1" applyProtection="1">
      <alignment horizontal="center"/>
    </xf>
    <xf numFmtId="168" fontId="16" fillId="0" borderId="36" xfId="540" applyNumberFormat="1" applyBorder="1" applyAlignment="1" applyProtection="1">
      <alignment horizontal="center"/>
    </xf>
    <xf numFmtId="168" fontId="16" fillId="0" borderId="37" xfId="540" applyNumberFormat="1" applyBorder="1" applyAlignment="1" applyProtection="1">
      <alignment horizontal="center"/>
    </xf>
    <xf numFmtId="168" fontId="16" fillId="0" borderId="38" xfId="540" applyNumberFormat="1" applyBorder="1" applyAlignment="1" applyProtection="1">
      <alignment horizontal="center"/>
    </xf>
    <xf numFmtId="168" fontId="16" fillId="0" borderId="39" xfId="540" applyNumberFormat="1" applyBorder="1" applyAlignment="1" applyProtection="1">
      <alignment horizontal="center"/>
    </xf>
    <xf numFmtId="168" fontId="16" fillId="0" borderId="40" xfId="540" applyNumberFormat="1" applyBorder="1" applyAlignment="1" applyProtection="1">
      <alignment horizontal="center"/>
    </xf>
    <xf numFmtId="168" fontId="16" fillId="0" borderId="0" xfId="540" applyNumberFormat="1" applyBorder="1" applyAlignment="1" applyProtection="1">
      <alignment horizontal="center"/>
    </xf>
    <xf numFmtId="168" fontId="16" fillId="0" borderId="14" xfId="540" applyNumberFormat="1" applyBorder="1" applyAlignment="1" applyProtection="1">
      <alignment horizontal="center"/>
    </xf>
    <xf numFmtId="168" fontId="16" fillId="0" borderId="41" xfId="540" applyNumberFormat="1" applyBorder="1" applyAlignment="1" applyProtection="1">
      <alignment horizontal="center"/>
    </xf>
    <xf numFmtId="168" fontId="16" fillId="0" borderId="42" xfId="540" applyNumberFormat="1" applyBorder="1" applyAlignment="1" applyProtection="1">
      <alignment horizontal="center"/>
    </xf>
    <xf numFmtId="168" fontId="16" fillId="0" borderId="43" xfId="540" applyNumberFormat="1" applyBorder="1" applyAlignment="1" applyProtection="1">
      <alignment horizontal="center"/>
    </xf>
    <xf numFmtId="168" fontId="16" fillId="0" borderId="44" xfId="540" applyNumberFormat="1" applyBorder="1" applyAlignment="1" applyProtection="1">
      <alignment horizontal="center"/>
    </xf>
    <xf numFmtId="0" fontId="7" fillId="0" borderId="0" xfId="0" applyFont="1" applyAlignment="1">
      <alignment horizontal="left" vertical="top" wrapText="1"/>
    </xf>
    <xf numFmtId="0" fontId="36" fillId="0" borderId="0" xfId="0" applyFont="1" applyAlignment="1">
      <alignment horizontal="left" vertical="top" wrapText="1"/>
    </xf>
    <xf numFmtId="0" fontId="7" fillId="0" borderId="0" xfId="0" applyFont="1" applyAlignment="1">
      <alignment horizontal="left"/>
    </xf>
    <xf numFmtId="0" fontId="7" fillId="0" borderId="0" xfId="0" applyFont="1" applyBorder="1" applyAlignment="1">
      <alignment vertical="top" wrapText="1"/>
    </xf>
    <xf numFmtId="0" fontId="7" fillId="0" borderId="0" xfId="570" applyAlignment="1">
      <alignment wrapText="1"/>
    </xf>
    <xf numFmtId="0" fontId="7" fillId="0" borderId="0" xfId="1193" applyFont="1" applyAlignment="1"/>
    <xf numFmtId="0" fontId="7" fillId="0" borderId="0" xfId="570" applyFont="1" applyAlignment="1">
      <alignment wrapText="1"/>
    </xf>
    <xf numFmtId="0" fontId="7" fillId="0" borderId="0" xfId="0" applyFont="1" applyAlignment="1">
      <alignment wrapText="1"/>
    </xf>
    <xf numFmtId="0" fontId="36" fillId="0" borderId="0" xfId="0" applyFont="1" applyFill="1" applyAlignment="1">
      <alignment vertical="top" wrapText="1"/>
    </xf>
    <xf numFmtId="0" fontId="36" fillId="0" borderId="0" xfId="0" applyFont="1" applyAlignment="1">
      <alignment horizontal="left" vertical="top"/>
    </xf>
    <xf numFmtId="0" fontId="36" fillId="0" borderId="0" xfId="0" applyFont="1" applyFill="1" applyAlignment="1">
      <alignment vertical="top"/>
    </xf>
    <xf numFmtId="0" fontId="7" fillId="0" borderId="0" xfId="1193" applyFont="1" applyAlignment="1">
      <alignment horizontal="left" vertical="top" wrapText="1"/>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0" fontId="8" fillId="0" borderId="0" xfId="244" quotePrefix="1" applyAlignment="1" applyProtection="1">
      <alignment horizontal="left"/>
    </xf>
    <xf numFmtId="4" fontId="7" fillId="0" borderId="0" xfId="1193" applyNumberFormat="1" applyFont="1" applyFill="1" applyAlignment="1" applyProtection="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7" fillId="0" borderId="0" xfId="570" applyFont="1" applyAlignment="1">
      <alignment horizontal="left"/>
    </xf>
    <xf numFmtId="0" fontId="7" fillId="0" borderId="0" xfId="1193" applyFont="1" applyAlignment="1" applyProtection="1">
      <alignment horizontal="left"/>
    </xf>
    <xf numFmtId="0" fontId="7" fillId="0" borderId="0" xfId="1193" applyFont="1" applyFill="1" applyAlignment="1" applyProtection="1">
      <alignment horizontal="left"/>
    </xf>
    <xf numFmtId="0" fontId="7" fillId="0" borderId="0" xfId="570" applyFont="1" applyAlignment="1" applyProtection="1">
      <alignment horizontal="center"/>
    </xf>
    <xf numFmtId="0" fontId="7" fillId="0" borderId="0" xfId="570" applyFont="1" applyProtection="1"/>
    <xf numFmtId="0" fontId="7" fillId="0" borderId="0" xfId="570" applyProtection="1"/>
    <xf numFmtId="0" fontId="7" fillId="0" borderId="0" xfId="570" applyFill="1" applyProtection="1"/>
    <xf numFmtId="0" fontId="25" fillId="0" borderId="0" xfId="570" applyFont="1" applyAlignment="1" applyProtection="1">
      <alignment horizontal="left"/>
    </xf>
    <xf numFmtId="0" fontId="25" fillId="0" borderId="0" xfId="570" applyFont="1" applyAlignment="1" applyProtection="1">
      <alignment horizontal="center"/>
    </xf>
    <xf numFmtId="0" fontId="14" fillId="0" borderId="0" xfId="570" applyFont="1" applyProtection="1"/>
    <xf numFmtId="49" fontId="14" fillId="0" borderId="0" xfId="570" applyNumberFormat="1" applyFont="1" applyAlignment="1" applyProtection="1">
      <alignment horizontal="center"/>
    </xf>
    <xf numFmtId="0" fontId="7" fillId="0" borderId="0" xfId="1193" applyFont="1"/>
    <xf numFmtId="0" fontId="42" fillId="0" borderId="0" xfId="570" applyFont="1" applyAlignment="1" applyProtection="1">
      <alignment horizontal="center"/>
    </xf>
    <xf numFmtId="0" fontId="7" fillId="5" borderId="6" xfId="570" applyFill="1" applyBorder="1" applyAlignment="1" applyProtection="1">
      <protection locked="0"/>
    </xf>
    <xf numFmtId="49" fontId="14" fillId="0" borderId="0" xfId="570" applyNumberFormat="1" applyFont="1" applyAlignment="1">
      <alignment horizontal="center"/>
    </xf>
    <xf numFmtId="0" fontId="7" fillId="0" borderId="0" xfId="570" applyFont="1" applyAlignment="1" applyProtection="1">
      <alignment horizontal="left"/>
    </xf>
    <xf numFmtId="0" fontId="7" fillId="0" borderId="0" xfId="570" applyFont="1" applyFill="1" applyAlignment="1" applyProtection="1">
      <alignment horizontal="center"/>
    </xf>
    <xf numFmtId="0" fontId="7" fillId="0" borderId="0" xfId="570" applyFont="1" applyFill="1" applyProtection="1"/>
    <xf numFmtId="0" fontId="7" fillId="0" borderId="0" xfId="1193" applyFont="1" applyAlignment="1">
      <alignment horizontal="left"/>
    </xf>
    <xf numFmtId="0" fontId="7" fillId="0" borderId="0" xfId="570" applyFont="1" applyAlignment="1">
      <alignment horizontal="center"/>
    </xf>
    <xf numFmtId="0" fontId="42" fillId="0" borderId="0" xfId="570" applyFont="1" applyFill="1" applyAlignment="1" applyProtection="1">
      <alignment horizontal="center"/>
    </xf>
    <xf numFmtId="0" fontId="7" fillId="0" borderId="0" xfId="570" applyFont="1" applyFill="1" applyAlignment="1">
      <alignment horizontal="center"/>
    </xf>
    <xf numFmtId="0" fontId="8" fillId="0" borderId="0" xfId="244" applyFont="1" applyAlignment="1" applyProtection="1">
      <alignment horizontal="center"/>
    </xf>
    <xf numFmtId="49" fontId="7" fillId="0" borderId="0" xfId="570" applyNumberFormat="1" applyFont="1" applyAlignment="1">
      <alignment horizontal="center"/>
    </xf>
    <xf numFmtId="0" fontId="7" fillId="0" borderId="0" xfId="570" applyFont="1" applyAlignment="1" applyProtection="1">
      <alignment horizontal="center" vertical="center"/>
    </xf>
    <xf numFmtId="0" fontId="7" fillId="0" borderId="0" xfId="570" applyFont="1" applyAlignment="1">
      <alignment horizontal="center" vertical="center"/>
    </xf>
    <xf numFmtId="0" fontId="7" fillId="0" borderId="0" xfId="570" applyFont="1" applyAlignment="1">
      <alignment vertical="center"/>
    </xf>
    <xf numFmtId="0" fontId="7" fillId="0" borderId="0" xfId="570" applyAlignment="1">
      <alignment vertical="center"/>
    </xf>
    <xf numFmtId="0" fontId="7" fillId="0" borderId="0" xfId="1193" applyFont="1" applyAlignment="1" applyProtection="1">
      <alignment horizontal="center"/>
    </xf>
    <xf numFmtId="0" fontId="7" fillId="0" borderId="0" xfId="1193"/>
    <xf numFmtId="0" fontId="7" fillId="0" borderId="0" xfId="1193" applyFont="1" applyBorder="1"/>
    <xf numFmtId="0" fontId="14" fillId="0" borderId="0" xfId="570" applyFont="1" applyAlignment="1" applyProtection="1">
      <alignment horizontal="center"/>
    </xf>
    <xf numFmtId="0" fontId="14" fillId="0" borderId="0" xfId="570" applyFont="1" applyBorder="1" applyAlignment="1" applyProtection="1"/>
    <xf numFmtId="0" fontId="7" fillId="0" borderId="0" xfId="570" applyFont="1" applyBorder="1" applyAlignment="1" applyProtection="1">
      <alignment horizontal="center"/>
    </xf>
    <xf numFmtId="0" fontId="7" fillId="0" borderId="0" xfId="570" applyFont="1" applyBorder="1" applyProtection="1"/>
    <xf numFmtId="0" fontId="14" fillId="0" borderId="0" xfId="570" applyFont="1" applyBorder="1" applyProtection="1"/>
    <xf numFmtId="0" fontId="7" fillId="0" borderId="0" xfId="570" applyFont="1" applyAlignment="1" applyProtection="1">
      <alignment horizontal="left" indent="4"/>
    </xf>
    <xf numFmtId="0" fontId="7" fillId="0" borderId="0" xfId="570" quotePrefix="1" applyFont="1" applyAlignment="1" applyProtection="1">
      <alignment horizontal="left"/>
    </xf>
    <xf numFmtId="0" fontId="25" fillId="0" borderId="0" xfId="570" applyFont="1" applyProtection="1"/>
    <xf numFmtId="0" fontId="7" fillId="0" borderId="0" xfId="1193" applyFont="1" applyFill="1" applyAlignment="1" applyProtection="1">
      <alignment horizontal="left"/>
      <protection locked="0"/>
    </xf>
    <xf numFmtId="0" fontId="7" fillId="0" borderId="0" xfId="570" applyFont="1" applyFill="1" applyAlignment="1" applyProtection="1">
      <alignment horizontal="left"/>
      <protection locked="0"/>
    </xf>
    <xf numFmtId="0" fontId="7" fillId="0" borderId="0" xfId="1193" applyFont="1" applyFill="1" applyBorder="1" applyAlignment="1" applyProtection="1">
      <alignment horizontal="left"/>
    </xf>
    <xf numFmtId="49" fontId="7" fillId="0" borderId="0" xfId="1193" applyNumberFormat="1" applyAlignment="1">
      <alignment horizontal="center"/>
    </xf>
    <xf numFmtId="0" fontId="42" fillId="0" borderId="0" xfId="1193" applyFont="1" applyAlignment="1" applyProtection="1">
      <alignment horizontal="center"/>
    </xf>
    <xf numFmtId="49" fontId="7" fillId="0" borderId="0" xfId="570" applyNumberFormat="1" applyFont="1" applyAlignment="1" applyProtection="1">
      <alignment horizontal="center"/>
    </xf>
    <xf numFmtId="0" fontId="7" fillId="0" borderId="0" xfId="570" applyFont="1" applyAlignment="1" applyProtection="1"/>
    <xf numFmtId="0" fontId="7" fillId="0" borderId="0" xfId="570" applyAlignment="1" applyProtection="1"/>
    <xf numFmtId="0" fontId="7" fillId="0" borderId="0" xfId="570" applyFont="1" applyAlignment="1" applyProtection="1">
      <alignment horizontal="left" vertical="top" wrapText="1"/>
    </xf>
    <xf numFmtId="0" fontId="25" fillId="0" borderId="0" xfId="570" applyFont="1" applyFill="1" applyAlignment="1">
      <alignment horizontal="center"/>
    </xf>
    <xf numFmtId="0" fontId="14" fillId="0" borderId="0" xfId="1193" applyFont="1" applyFill="1" applyAlignment="1">
      <alignment horizontal="left"/>
    </xf>
    <xf numFmtId="49" fontId="14" fillId="0" borderId="0" xfId="570" applyNumberFormat="1" applyFont="1" applyFill="1" applyAlignment="1" applyProtection="1">
      <alignment horizontal="center"/>
    </xf>
    <xf numFmtId="49" fontId="14" fillId="0" borderId="0" xfId="570" applyNumberFormat="1" applyFont="1" applyFill="1" applyAlignment="1">
      <alignment horizontal="center"/>
    </xf>
    <xf numFmtId="0" fontId="14" fillId="0" borderId="0" xfId="570" applyFont="1" applyAlignment="1">
      <alignment horizontal="left"/>
    </xf>
    <xf numFmtId="0" fontId="14" fillId="0" borderId="0" xfId="570" applyFont="1" applyAlignment="1" applyProtection="1">
      <alignment horizontal="left"/>
    </xf>
    <xf numFmtId="4" fontId="7" fillId="0" borderId="0" xfId="1193" applyNumberFormat="1" applyFont="1" applyAlignment="1" applyProtection="1">
      <alignment horizontal="left"/>
    </xf>
    <xf numFmtId="0" fontId="25" fillId="0" borderId="0" xfId="570" applyFont="1" applyFill="1" applyAlignment="1" applyProtection="1">
      <alignment horizontal="center"/>
    </xf>
    <xf numFmtId="0" fontId="14" fillId="0" borderId="0" xfId="570" quotePrefix="1" applyFont="1" applyAlignment="1" applyProtection="1">
      <alignment horizontal="center"/>
    </xf>
    <xf numFmtId="0" fontId="25" fillId="0" borderId="0" xfId="570" applyFont="1" applyBorder="1" applyAlignment="1" applyProtection="1">
      <alignment horizontal="center"/>
    </xf>
    <xf numFmtId="0" fontId="7" fillId="0" borderId="0" xfId="570" applyFont="1" applyBorder="1" applyAlignment="1" applyProtection="1">
      <alignment horizontal="left"/>
    </xf>
    <xf numFmtId="49" fontId="7" fillId="0" borderId="0" xfId="570" applyNumberFormat="1" applyProtection="1"/>
    <xf numFmtId="0" fontId="39" fillId="0" borderId="0" xfId="570" applyFont="1" applyAlignment="1" applyProtection="1">
      <alignment horizontal="left"/>
    </xf>
    <xf numFmtId="0" fontId="7" fillId="0" borderId="0" xfId="570" applyFont="1" applyFill="1" applyBorder="1" applyProtection="1"/>
    <xf numFmtId="49" fontId="7" fillId="0" borderId="0" xfId="570" applyNumberFormat="1" applyFill="1" applyProtection="1"/>
    <xf numFmtId="0" fontId="7" fillId="0" borderId="0" xfId="570" applyFont="1" applyFill="1" applyAlignment="1" applyProtection="1">
      <alignment horizontal="left" vertical="top" wrapText="1"/>
    </xf>
    <xf numFmtId="49" fontId="7" fillId="0" borderId="0" xfId="570" applyNumberFormat="1" applyFont="1" applyProtection="1"/>
    <xf numFmtId="49" fontId="7" fillId="0" borderId="0" xfId="570" applyNumberFormat="1" applyFont="1" applyFill="1" applyProtection="1"/>
    <xf numFmtId="0" fontId="7" fillId="0" borderId="0" xfId="570" applyFont="1" applyFill="1" applyAlignment="1" applyProtection="1">
      <alignment horizontal="left"/>
    </xf>
    <xf numFmtId="4" fontId="42" fillId="0" borderId="0" xfId="570" applyNumberFormat="1" applyFont="1" applyAlignment="1" applyProtection="1">
      <alignment horizontal="center"/>
    </xf>
    <xf numFmtId="4" fontId="7" fillId="0" borderId="0" xfId="570" applyNumberFormat="1" applyFont="1" applyAlignment="1" applyProtection="1">
      <alignment horizontal="center"/>
    </xf>
    <xf numFmtId="4" fontId="7" fillId="0" borderId="0" xfId="570" applyNumberFormat="1" applyFont="1" applyProtection="1"/>
    <xf numFmtId="4" fontId="7" fillId="0" borderId="0" xfId="570" applyNumberFormat="1" applyFill="1" applyProtection="1"/>
    <xf numFmtId="49" fontId="14" fillId="0" borderId="0" xfId="570" applyNumberFormat="1" applyFont="1" applyAlignment="1" applyProtection="1">
      <alignment horizontal="left"/>
    </xf>
    <xf numFmtId="49" fontId="37" fillId="0" borderId="0" xfId="570" applyNumberFormat="1" applyFont="1" applyFill="1" applyBorder="1" applyAlignment="1" applyProtection="1">
      <alignment horizontal="center"/>
    </xf>
    <xf numFmtId="49" fontId="37" fillId="0" borderId="0" xfId="570" applyNumberFormat="1" applyFont="1" applyFill="1" applyBorder="1" applyAlignment="1">
      <alignment horizontal="center"/>
    </xf>
    <xf numFmtId="0" fontId="25" fillId="0" borderId="0" xfId="570" applyFont="1" applyBorder="1" applyAlignment="1" applyProtection="1">
      <alignment horizontal="left"/>
    </xf>
    <xf numFmtId="0" fontId="25" fillId="0" borderId="0" xfId="570" applyFont="1" applyFill="1" applyAlignment="1">
      <alignment horizontal="left"/>
    </xf>
    <xf numFmtId="0" fontId="37" fillId="0" borderId="0" xfId="570" applyFont="1" applyFill="1" applyAlignment="1">
      <alignment horizontal="left"/>
    </xf>
    <xf numFmtId="0" fontId="8" fillId="0" borderId="0" xfId="244" applyNumberFormat="1" applyFill="1" applyAlignment="1" applyProtection="1">
      <alignment horizontal="left"/>
      <protection locked="0"/>
    </xf>
    <xf numFmtId="0" fontId="36" fillId="0" borderId="0" xfId="0" applyFont="1" applyAlignment="1">
      <alignment horizontal="left" vertical="top" wrapText="1"/>
    </xf>
    <xf numFmtId="0" fontId="44" fillId="0" borderId="11" xfId="0" applyFont="1" applyFill="1" applyBorder="1" applyAlignment="1" applyProtection="1">
      <alignment horizontal="right" vertical="top" wrapText="1"/>
      <protection locked="0"/>
    </xf>
    <xf numFmtId="168" fontId="47" fillId="45" borderId="11" xfId="0" applyNumberFormat="1" applyFont="1" applyFill="1" applyBorder="1" applyAlignment="1" applyProtection="1">
      <alignment vertical="top" wrapText="1"/>
    </xf>
    <xf numFmtId="0" fontId="7" fillId="45" borderId="11" xfId="271" applyFont="1" applyFill="1" applyBorder="1" applyAlignment="1" applyProtection="1">
      <alignment horizontal="right" vertical="top" wrapText="1"/>
      <protection locked="0"/>
    </xf>
    <xf numFmtId="0" fontId="7" fillId="0" borderId="11" xfId="271" applyFont="1" applyFill="1" applyBorder="1" applyAlignment="1" applyProtection="1">
      <alignment horizontal="right" vertical="top" wrapText="1"/>
    </xf>
    <xf numFmtId="0" fontId="7" fillId="0" borderId="11" xfId="271" applyFont="1" applyBorder="1" applyAlignment="1" applyProtection="1">
      <alignment horizontal="right" vertical="top" wrapText="1"/>
    </xf>
    <xf numFmtId="0" fontId="15" fillId="0" borderId="0" xfId="570" applyFont="1" applyBorder="1" applyAlignment="1">
      <alignment horizontal="left"/>
    </xf>
    <xf numFmtId="0" fontId="96" fillId="0" borderId="0" xfId="0" applyFont="1" applyBorder="1"/>
    <xf numFmtId="0" fontId="7" fillId="0" borderId="0" xfId="0" applyFont="1" applyFill="1" applyAlignment="1">
      <alignment vertical="top" wrapText="1"/>
    </xf>
    <xf numFmtId="0" fontId="108" fillId="0" borderId="0" xfId="0" applyFont="1" applyBorder="1" applyAlignment="1" applyProtection="1">
      <alignment horizontal="left" vertical="top"/>
    </xf>
    <xf numFmtId="0" fontId="109" fillId="0" borderId="0" xfId="0" applyFont="1" applyBorder="1" applyAlignment="1" applyProtection="1">
      <alignment horizontal="left" vertical="top"/>
    </xf>
    <xf numFmtId="0" fontId="0" fillId="46" borderId="0" xfId="0" applyFill="1" applyProtection="1"/>
    <xf numFmtId="0" fontId="7" fillId="46" borderId="0" xfId="0" applyFont="1" applyFill="1" applyProtection="1"/>
    <xf numFmtId="0" fontId="26" fillId="0" borderId="0" xfId="0" applyFont="1" applyFill="1" applyProtection="1"/>
    <xf numFmtId="168" fontId="15"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7" fillId="0" borderId="0" xfId="1193" applyFont="1" applyFill="1" applyAlignment="1">
      <alignment horizontal="left" vertical="top" wrapText="1"/>
    </xf>
    <xf numFmtId="0" fontId="7" fillId="0" borderId="0" xfId="570" applyFont="1" applyAlignment="1">
      <alignment vertical="top" wrapText="1"/>
    </xf>
    <xf numFmtId="0" fontId="7" fillId="5" borderId="6" xfId="570" applyFill="1" applyBorder="1" applyAlignment="1" applyProtection="1">
      <alignment horizontal="left"/>
      <protection locked="0"/>
    </xf>
    <xf numFmtId="0" fontId="14" fillId="0" borderId="10" xfId="0" applyFont="1" applyBorder="1" applyAlignment="1" applyProtection="1">
      <alignment horizontal="right"/>
    </xf>
    <xf numFmtId="168" fontId="44" fillId="5" borderId="11" xfId="0" applyNumberFormat="1" applyFont="1" applyFill="1" applyBorder="1" applyAlignment="1" applyProtection="1">
      <alignment vertical="top" wrapText="1"/>
    </xf>
    <xf numFmtId="0" fontId="7" fillId="0" borderId="0" xfId="271" applyNumberFormat="1" applyFont="1" applyFill="1" applyAlignment="1" applyProtection="1">
      <alignment horizontal="left" vertical="top"/>
    </xf>
    <xf numFmtId="0" fontId="7" fillId="0" borderId="0" xfId="271" applyNumberFormat="1" applyFont="1" applyFill="1" applyBorder="1" applyAlignment="1" applyProtection="1">
      <alignment horizontal="left" vertical="top"/>
    </xf>
    <xf numFmtId="0" fontId="16" fillId="0" borderId="0" xfId="271" applyNumberFormat="1" applyFont="1" applyFill="1" applyBorder="1" applyAlignment="1" applyProtection="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Alignment="1"/>
    <xf numFmtId="0" fontId="7" fillId="0" borderId="0" xfId="0" applyFont="1" applyAlignment="1">
      <alignment vertical="top"/>
    </xf>
    <xf numFmtId="0" fontId="7" fillId="0" borderId="3" xfId="0" applyFont="1" applyFill="1" applyBorder="1" applyProtection="1"/>
    <xf numFmtId="0" fontId="44" fillId="0" borderId="0" xfId="570" applyFont="1" applyBorder="1" applyAlignment="1"/>
    <xf numFmtId="0" fontId="7" fillId="0" borderId="0" xfId="570" applyFont="1" applyAlignment="1">
      <alignment horizontal="left" vertical="top"/>
    </xf>
    <xf numFmtId="0" fontId="14" fillId="0" borderId="0" xfId="570" applyFont="1" applyAlignment="1">
      <alignment horizontal="left" vertical="top"/>
    </xf>
    <xf numFmtId="0" fontId="7" fillId="0" borderId="0" xfId="0" applyFont="1" applyBorder="1" applyAlignment="1" applyProtection="1">
      <alignment vertical="top" wrapText="1"/>
    </xf>
    <xf numFmtId="0" fontId="7" fillId="0" borderId="0" xfId="0" applyFont="1" applyBorder="1" applyAlignment="1" applyProtection="1">
      <alignment vertical="top"/>
    </xf>
    <xf numFmtId="0" fontId="7" fillId="0" borderId="0" xfId="0" applyFont="1" applyBorder="1" applyAlignment="1" applyProtection="1">
      <alignment horizontal="left" vertical="top" wrapText="1"/>
    </xf>
    <xf numFmtId="0" fontId="7" fillId="0" borderId="0" xfId="0" applyFont="1" applyBorder="1" applyAlignment="1" applyProtection="1">
      <alignment horizontal="left" vertical="top"/>
    </xf>
    <xf numFmtId="0" fontId="7" fillId="0" borderId="0" xfId="0" applyFont="1" applyAlignment="1" applyProtection="1">
      <alignment horizontal="left" vertical="top"/>
    </xf>
    <xf numFmtId="0" fontId="7" fillId="0" borderId="0" xfId="570" applyFont="1" applyBorder="1" applyAlignment="1">
      <alignment horizontal="left" vertical="top" wrapText="1"/>
    </xf>
    <xf numFmtId="0" fontId="37" fillId="0" borderId="0" xfId="570" applyFont="1" applyFill="1"/>
    <xf numFmtId="4" fontId="7" fillId="0" borderId="0" xfId="1193" applyNumberFormat="1" applyFont="1" applyFill="1" applyAlignment="1" applyProtection="1">
      <alignment vertical="top" wrapText="1"/>
    </xf>
    <xf numFmtId="0" fontId="14" fillId="0" borderId="16" xfId="271" applyFont="1" applyFill="1" applyBorder="1" applyAlignment="1" applyProtection="1"/>
    <xf numFmtId="0" fontId="51" fillId="0" borderId="0" xfId="570" applyFont="1" applyProtection="1"/>
    <xf numFmtId="0" fontId="31" fillId="0" borderId="0" xfId="570" applyFont="1" applyBorder="1" applyProtection="1"/>
    <xf numFmtId="0" fontId="7" fillId="0" borderId="0" xfId="0" applyFont="1" applyBorder="1" applyAlignment="1" applyProtection="1">
      <protection locked="0"/>
    </xf>
    <xf numFmtId="0" fontId="7" fillId="0" borderId="0" xfId="0" applyFont="1" applyFill="1" applyAlignment="1" applyProtection="1">
      <alignment horizontal="left" vertical="top"/>
    </xf>
    <xf numFmtId="0" fontId="7" fillId="0" borderId="0" xfId="0" applyFont="1" applyFill="1" applyAlignment="1" applyProtection="1"/>
    <xf numFmtId="0" fontId="7" fillId="0" borderId="0" xfId="570" applyFont="1" applyBorder="1" applyAlignment="1">
      <alignment vertical="top" wrapText="1"/>
    </xf>
    <xf numFmtId="0" fontId="7" fillId="0" borderId="0" xfId="570" applyFont="1" applyBorder="1" applyAlignment="1">
      <alignment vertical="top"/>
    </xf>
    <xf numFmtId="0" fontId="0" fillId="0" borderId="0" xfId="0" applyAlignment="1" applyProtection="1"/>
    <xf numFmtId="0" fontId="7" fillId="0" borderId="0" xfId="1193" applyFont="1" applyFill="1" applyBorder="1" applyAlignment="1" applyProtection="1">
      <alignment horizontal="left" vertical="top" wrapText="1"/>
    </xf>
    <xf numFmtId="0" fontId="7" fillId="0" borderId="0" xfId="1193" applyFont="1" applyAlignment="1" applyProtection="1">
      <alignment vertical="top" wrapText="1"/>
    </xf>
    <xf numFmtId="49" fontId="7" fillId="0" borderId="0" xfId="1193" applyNumberFormat="1" applyFont="1" applyFill="1" applyAlignment="1">
      <alignment vertical="top" wrapText="1"/>
    </xf>
    <xf numFmtId="0" fontId="46" fillId="0" borderId="9" xfId="543" applyFont="1" applyBorder="1" applyAlignment="1" applyProtection="1">
      <alignment vertical="top"/>
    </xf>
    <xf numFmtId="0" fontId="7" fillId="0" borderId="0" xfId="0" applyFont="1" applyAlignment="1" applyProtection="1">
      <alignment horizontal="left" vertical="top"/>
    </xf>
    <xf numFmtId="0" fontId="7" fillId="0" borderId="0" xfId="0" applyNumberFormat="1" applyFont="1" applyFill="1" applyAlignment="1" applyProtection="1">
      <alignment horizontal="left" vertical="top"/>
    </xf>
    <xf numFmtId="0" fontId="7" fillId="0" borderId="0" xfId="0" applyNumberFormat="1" applyFont="1" applyAlignment="1" applyProtection="1">
      <alignment horizontal="left" vertical="top"/>
    </xf>
    <xf numFmtId="0" fontId="7" fillId="0" borderId="0" xfId="0" applyFont="1" applyAlignment="1">
      <alignment vertical="center"/>
    </xf>
    <xf numFmtId="0" fontId="7" fillId="0" borderId="0" xfId="0" applyFont="1" applyFill="1" applyProtection="1">
      <protection locked="0"/>
    </xf>
    <xf numFmtId="0" fontId="44" fillId="5" borderId="11" xfId="0" applyFont="1" applyFill="1" applyBorder="1" applyAlignment="1" applyProtection="1">
      <alignment horizontal="right" vertical="top" wrapText="1"/>
      <protection locked="0"/>
    </xf>
    <xf numFmtId="0" fontId="7" fillId="0" borderId="0" xfId="0" applyFont="1" applyAlignment="1">
      <alignment horizontal="left" vertical="top" wrapText="1"/>
    </xf>
    <xf numFmtId="0" fontId="8" fillId="0" borderId="0" xfId="244" applyBorder="1" applyAlignment="1" applyProtection="1">
      <alignment horizontal="left" vertical="top" wrapText="1"/>
    </xf>
    <xf numFmtId="0" fontId="7" fillId="0" borderId="0" xfId="0" applyFont="1" applyFill="1" applyAlignment="1">
      <alignment horizontal="left" vertical="top" wrapText="1"/>
    </xf>
    <xf numFmtId="0" fontId="7" fillId="0" borderId="0" xfId="1193" applyFont="1" applyAlignment="1">
      <alignment horizontal="left" vertical="top" wrapText="1"/>
    </xf>
    <xf numFmtId="0" fontId="14" fillId="0" borderId="0" xfId="0" applyFont="1" applyAlignment="1">
      <alignment horizontal="left" vertical="top" wrapText="1"/>
    </xf>
    <xf numFmtId="0" fontId="36" fillId="0" borderId="0" xfId="0" applyFont="1" applyAlignment="1">
      <alignment horizontal="left" vertical="top" wrapText="1"/>
    </xf>
    <xf numFmtId="0" fontId="36" fillId="0" borderId="0" xfId="0" applyFont="1" applyFill="1" applyAlignment="1">
      <alignment horizontal="left" vertical="top" wrapText="1"/>
    </xf>
    <xf numFmtId="0" fontId="7" fillId="0" borderId="0" xfId="0" applyFont="1" applyAlignment="1">
      <alignment horizontal="left" wrapText="1"/>
    </xf>
    <xf numFmtId="0" fontId="8" fillId="0" borderId="0" xfId="244" applyAlignment="1" applyProtection="1">
      <alignment horizontal="left"/>
    </xf>
    <xf numFmtId="0" fontId="104" fillId="0" borderId="0" xfId="0" applyFont="1" applyAlignment="1">
      <alignment horizontal="left" wrapText="1"/>
    </xf>
    <xf numFmtId="0" fontId="7" fillId="0" borderId="0" xfId="0" applyFont="1" applyFill="1" applyAlignment="1">
      <alignment horizontal="left" wrapText="1"/>
    </xf>
    <xf numFmtId="0" fontId="16" fillId="0" borderId="0" xfId="0" applyFont="1" applyFill="1" applyAlignment="1">
      <alignment horizontal="left" wrapText="1"/>
    </xf>
    <xf numFmtId="0" fontId="13" fillId="3" borderId="0" xfId="0" applyFont="1" applyFill="1" applyBorder="1" applyAlignment="1" applyProtection="1">
      <alignment horizontal="center" vertical="center" wrapText="1"/>
    </xf>
    <xf numFmtId="0" fontId="13" fillId="3" borderId="16" xfId="0" applyFont="1" applyFill="1" applyBorder="1" applyAlignment="1" applyProtection="1">
      <alignment horizontal="center" vertical="center" wrapText="1"/>
    </xf>
    <xf numFmtId="0" fontId="7" fillId="0" borderId="0" xfId="0" applyFont="1" applyBorder="1" applyAlignment="1">
      <alignment horizontal="left" vertical="top" wrapText="1"/>
    </xf>
    <xf numFmtId="0" fontId="96" fillId="0" borderId="0" xfId="0" applyFont="1" applyAlignment="1">
      <alignment horizontal="left" vertical="top" wrapText="1"/>
    </xf>
    <xf numFmtId="0" fontId="25" fillId="0" borderId="0" xfId="570" applyFont="1" applyAlignment="1">
      <alignment horizontal="left"/>
    </xf>
    <xf numFmtId="4" fontId="7" fillId="0" borderId="0" xfId="570" applyNumberFormat="1" applyFont="1" applyFill="1" applyAlignment="1" applyProtection="1">
      <alignment horizontal="left"/>
    </xf>
    <xf numFmtId="0" fontId="7" fillId="0" borderId="0" xfId="570" applyFont="1" applyFill="1" applyAlignment="1">
      <alignment horizontal="left" vertical="top" wrapText="1"/>
    </xf>
    <xf numFmtId="4" fontId="25" fillId="0" borderId="0" xfId="570" applyNumberFormat="1" applyFont="1" applyFill="1" applyAlignment="1" applyProtection="1">
      <alignment horizontal="left" vertical="top" wrapText="1"/>
    </xf>
    <xf numFmtId="4" fontId="7" fillId="0" borderId="0" xfId="570" applyNumberFormat="1" applyFont="1" applyFill="1" applyAlignment="1" applyProtection="1">
      <alignment horizontal="left" vertical="top" wrapText="1"/>
    </xf>
    <xf numFmtId="0" fontId="7" fillId="0" borderId="0" xfId="0" applyFont="1" applyAlignment="1" applyProtection="1">
      <alignment horizontal="left" vertical="top" wrapText="1"/>
    </xf>
    <xf numFmtId="0" fontId="16" fillId="0" borderId="0" xfId="0" applyFont="1" applyAlignment="1" applyProtection="1">
      <alignment horizontal="left" vertical="top"/>
    </xf>
    <xf numFmtId="0" fontId="7" fillId="0" borderId="0" xfId="0" applyFont="1" applyFill="1" applyAlignment="1" applyProtection="1">
      <alignment horizontal="left" vertical="top" wrapText="1"/>
    </xf>
    <xf numFmtId="0" fontId="25" fillId="0" borderId="0" xfId="0" applyFont="1" applyAlignment="1">
      <alignment horizontal="left"/>
    </xf>
    <xf numFmtId="0" fontId="7" fillId="0" borderId="0" xfId="0" applyFont="1" applyAlignment="1">
      <alignment horizontal="left"/>
    </xf>
    <xf numFmtId="0" fontId="14" fillId="0" borderId="4" xfId="570" applyFont="1" applyBorder="1" applyAlignment="1" applyProtection="1">
      <alignment horizontal="left"/>
    </xf>
    <xf numFmtId="0" fontId="14" fillId="0" borderId="4" xfId="570" applyFont="1" applyBorder="1" applyAlignment="1" applyProtection="1">
      <alignment horizontal="left" vertical="top"/>
    </xf>
    <xf numFmtId="0" fontId="25" fillId="0" borderId="0" xfId="0" applyFont="1" applyAlignment="1">
      <alignment horizontal="left" wrapText="1"/>
    </xf>
    <xf numFmtId="0" fontId="7" fillId="0" borderId="0" xfId="0" applyFont="1" applyAlignment="1">
      <alignment horizontal="left" vertical="top"/>
    </xf>
    <xf numFmtId="0" fontId="14" fillId="0" borderId="0" xfId="0" applyFont="1" applyAlignment="1">
      <alignment horizontal="left"/>
    </xf>
    <xf numFmtId="0" fontId="7" fillId="0" borderId="0" xfId="0" applyFont="1" applyFill="1" applyAlignment="1">
      <alignment horizontal="left"/>
    </xf>
    <xf numFmtId="0" fontId="7" fillId="0" borderId="0" xfId="0" applyFont="1" applyAlignment="1" applyProtection="1">
      <alignment horizontal="left"/>
    </xf>
    <xf numFmtId="0" fontId="16" fillId="0" borderId="0" xfId="0" applyFont="1" applyAlignment="1" applyProtection="1">
      <alignment horizontal="left"/>
    </xf>
    <xf numFmtId="0" fontId="8" fillId="0" borderId="0" xfId="244" quotePrefix="1" applyAlignment="1" applyProtection="1">
      <alignment horizontal="left"/>
    </xf>
    <xf numFmtId="0" fontId="14" fillId="0" borderId="4" xfId="0" applyFont="1" applyBorder="1" applyAlignment="1" applyProtection="1">
      <alignment horizontal="left"/>
    </xf>
    <xf numFmtId="0" fontId="7" fillId="0" borderId="0" xfId="0" applyFont="1" applyAlignment="1" applyProtection="1">
      <alignment horizontal="left" vertical="top"/>
    </xf>
    <xf numFmtId="0" fontId="14" fillId="0" borderId="4" xfId="570" applyFont="1" applyFill="1" applyBorder="1" applyAlignment="1" applyProtection="1">
      <alignment horizontal="left"/>
    </xf>
    <xf numFmtId="0" fontId="25" fillId="0" borderId="0" xfId="570" applyFont="1" applyFill="1" applyBorder="1" applyAlignment="1">
      <alignment horizontal="left" vertical="top"/>
    </xf>
    <xf numFmtId="0" fontId="7" fillId="0" borderId="0" xfId="570" applyFont="1" applyFill="1" applyBorder="1" applyAlignment="1">
      <alignment horizontal="left" vertical="top"/>
    </xf>
    <xf numFmtId="0" fontId="7" fillId="0" borderId="0" xfId="570" applyFont="1" applyAlignment="1">
      <alignment horizontal="left" vertical="top"/>
    </xf>
    <xf numFmtId="0" fontId="14" fillId="0" borderId="0" xfId="570" applyFont="1" applyAlignment="1">
      <alignment horizontal="left" vertical="top"/>
    </xf>
    <xf numFmtId="0" fontId="25" fillId="0" borderId="0" xfId="0" applyFont="1" applyAlignment="1">
      <alignment horizontal="left" vertical="top" wrapText="1"/>
    </xf>
    <xf numFmtId="4" fontId="7" fillId="0" borderId="0" xfId="0" applyNumberFormat="1" applyFont="1" applyAlignment="1" applyProtection="1">
      <alignment horizontal="left" vertical="top" wrapText="1"/>
    </xf>
    <xf numFmtId="4" fontId="25" fillId="0" borderId="0" xfId="0" applyNumberFormat="1" applyFont="1" applyFill="1" applyAlignment="1" applyProtection="1">
      <alignment horizontal="left"/>
    </xf>
    <xf numFmtId="4" fontId="7" fillId="0" borderId="0" xfId="0" applyNumberFormat="1" applyFont="1" applyFill="1" applyAlignment="1" applyProtection="1">
      <alignment horizontal="left" vertical="top" wrapText="1"/>
    </xf>
    <xf numFmtId="4" fontId="8" fillId="0" borderId="0" xfId="244" applyNumberFormat="1" applyFill="1" applyAlignment="1" applyProtection="1">
      <alignment horizontal="left"/>
    </xf>
    <xf numFmtId="0" fontId="7" fillId="0" borderId="0" xfId="271" applyFont="1" applyFill="1" applyAlignment="1">
      <alignment horizontal="left" vertical="top" wrapText="1"/>
    </xf>
    <xf numFmtId="4" fontId="7" fillId="0" borderId="0" xfId="1193" applyNumberFormat="1" applyFont="1" applyAlignment="1" applyProtection="1">
      <alignment horizontal="left" vertical="top" wrapText="1"/>
    </xf>
    <xf numFmtId="4" fontId="7" fillId="0" borderId="0" xfId="1193" applyNumberFormat="1" applyFont="1" applyFill="1" applyAlignment="1" applyProtection="1">
      <alignment horizontal="left" vertical="top" wrapText="1"/>
    </xf>
    <xf numFmtId="0" fontId="25" fillId="0" borderId="0" xfId="0" applyFont="1" applyAlignment="1" applyProtection="1">
      <alignment horizontal="center"/>
    </xf>
    <xf numFmtId="0" fontId="0" fillId="0" borderId="0" xfId="0" applyAlignment="1" applyProtection="1"/>
    <xf numFmtId="0" fontId="25" fillId="0" borderId="0" xfId="0" applyFont="1" applyFill="1" applyAlignment="1">
      <alignment horizontal="center"/>
    </xf>
    <xf numFmtId="0" fontId="0" fillId="0" borderId="0" xfId="0" applyFill="1" applyAlignment="1">
      <alignment horizontal="center"/>
    </xf>
    <xf numFmtId="0" fontId="14" fillId="0" borderId="0" xfId="0" applyFont="1" applyFill="1" applyAlignment="1" applyProtection="1">
      <alignment horizontal="center"/>
    </xf>
    <xf numFmtId="0" fontId="0" fillId="0" borderId="0" xfId="0" applyFill="1" applyAlignment="1" applyProtection="1"/>
    <xf numFmtId="0" fontId="14" fillId="0" borderId="4" xfId="570" applyFont="1" applyBorder="1" applyAlignment="1">
      <alignment horizontal="left"/>
    </xf>
    <xf numFmtId="0" fontId="7" fillId="0" borderId="0" xfId="1193" applyFont="1" applyAlignment="1" applyProtection="1">
      <alignment horizontal="left" vertical="top" wrapText="1"/>
    </xf>
    <xf numFmtId="49" fontId="7" fillId="0" borderId="0" xfId="0" applyNumberFormat="1" applyFont="1" applyFill="1" applyAlignment="1">
      <alignment horizontal="left" vertical="top" wrapText="1"/>
    </xf>
    <xf numFmtId="49" fontId="7" fillId="0" borderId="0" xfId="1193" applyNumberFormat="1" applyFont="1" applyFill="1" applyAlignment="1">
      <alignment horizontal="left" vertical="top" wrapText="1"/>
    </xf>
    <xf numFmtId="0" fontId="7" fillId="0" borderId="0" xfId="1193" applyFont="1" applyFill="1" applyAlignment="1">
      <alignment horizontal="left" vertical="top" wrapText="1"/>
    </xf>
    <xf numFmtId="0" fontId="7" fillId="0" borderId="0" xfId="570" applyFont="1" applyAlignment="1">
      <alignment horizontal="left" vertical="top" wrapText="1"/>
    </xf>
    <xf numFmtId="0" fontId="25" fillId="0" borderId="0" xfId="570" applyFont="1" applyBorder="1" applyAlignment="1">
      <alignment horizontal="left" vertical="top" wrapText="1"/>
    </xf>
    <xf numFmtId="0" fontId="7" fillId="0" borderId="0" xfId="570" applyFont="1" applyBorder="1" applyAlignment="1">
      <alignment horizontal="left" vertical="top"/>
    </xf>
    <xf numFmtId="0" fontId="25" fillId="0" borderId="0" xfId="0" applyFont="1" applyAlignment="1" applyProtection="1">
      <alignment horizontal="left"/>
    </xf>
    <xf numFmtId="0" fontId="7" fillId="0" borderId="0" xfId="271" applyFont="1" applyAlignment="1">
      <alignment horizontal="left" vertical="top" wrapText="1"/>
    </xf>
    <xf numFmtId="0" fontId="7" fillId="0" borderId="0" xfId="570" applyFont="1" applyAlignment="1">
      <alignment horizontal="left"/>
    </xf>
    <xf numFmtId="0" fontId="25" fillId="0" borderId="0" xfId="0" applyFont="1" applyBorder="1" applyAlignment="1">
      <alignment horizontal="left"/>
    </xf>
    <xf numFmtId="0" fontId="7" fillId="0" borderId="0" xfId="0" applyFont="1" applyBorder="1" applyAlignment="1">
      <alignment horizontal="left"/>
    </xf>
    <xf numFmtId="0" fontId="7" fillId="0" borderId="0" xfId="1193" applyFont="1" applyFill="1" applyBorder="1" applyAlignment="1" applyProtection="1">
      <alignment horizontal="left" vertical="top" wrapText="1"/>
    </xf>
    <xf numFmtId="0" fontId="8" fillId="0" borderId="0" xfId="244" applyAlignment="1">
      <alignment horizontal="left"/>
    </xf>
    <xf numFmtId="0" fontId="14" fillId="0" borderId="16" xfId="0" applyFont="1" applyFill="1" applyBorder="1" applyAlignment="1" applyProtection="1">
      <alignment horizontal="left"/>
    </xf>
    <xf numFmtId="0" fontId="7" fillId="0" borderId="27" xfId="0" applyFont="1" applyBorder="1" applyAlignment="1">
      <alignment horizontal="left"/>
    </xf>
    <xf numFmtId="0" fontId="7" fillId="0" borderId="0" xfId="1193" applyFont="1" applyAlignment="1" applyProtection="1">
      <alignment horizontal="left"/>
    </xf>
    <xf numFmtId="0" fontId="0" fillId="0" borderId="0" xfId="0" applyAlignment="1">
      <alignment horizontal="left" vertical="top" wrapText="1"/>
    </xf>
    <xf numFmtId="0" fontId="7" fillId="0" borderId="0" xfId="271" applyFont="1" applyFill="1" applyAlignment="1" applyProtection="1">
      <alignment horizontal="left" vertical="top" wrapText="1"/>
      <protection locked="0"/>
    </xf>
    <xf numFmtId="0" fontId="7" fillId="0" borderId="0" xfId="1193" applyFont="1" applyBorder="1" applyAlignment="1" applyProtection="1">
      <alignment horizontal="left" vertical="top" wrapText="1"/>
    </xf>
    <xf numFmtId="0" fontId="25" fillId="0" borderId="0" xfId="1193" applyFont="1" applyAlignment="1" applyProtection="1">
      <alignment horizontal="left"/>
    </xf>
    <xf numFmtId="0" fontId="7" fillId="0" borderId="0" xfId="1193" applyFont="1" applyFill="1" applyAlignment="1" applyProtection="1">
      <alignment horizontal="left"/>
    </xf>
    <xf numFmtId="0" fontId="7" fillId="0" borderId="0" xfId="1193" applyFont="1" applyFill="1" applyAlignment="1" applyProtection="1">
      <alignment horizontal="left" vertical="top" wrapText="1"/>
    </xf>
    <xf numFmtId="0" fontId="25" fillId="0" borderId="0" xfId="0" applyFont="1" applyFill="1" applyAlignment="1">
      <alignment horizontal="left"/>
    </xf>
    <xf numFmtId="0" fontId="14" fillId="0" borderId="0" xfId="271" applyFont="1" applyFill="1" applyAlignment="1">
      <alignment horizontal="left" vertical="top" wrapText="1"/>
    </xf>
    <xf numFmtId="0" fontId="105" fillId="0" borderId="0" xfId="570" applyFont="1" applyAlignment="1">
      <alignment horizontal="center"/>
    </xf>
    <xf numFmtId="0" fontId="106" fillId="0" borderId="0" xfId="570" applyFont="1" applyAlignment="1"/>
    <xf numFmtId="0" fontId="7" fillId="0" borderId="0" xfId="570" applyFont="1" applyAlignment="1">
      <alignment wrapText="1"/>
    </xf>
    <xf numFmtId="0" fontId="7" fillId="0" borderId="0" xfId="570" applyAlignment="1">
      <alignment wrapText="1"/>
    </xf>
    <xf numFmtId="0" fontId="14" fillId="0" borderId="0" xfId="570" applyFont="1" applyAlignment="1">
      <alignment wrapText="1"/>
    </xf>
    <xf numFmtId="0" fontId="55" fillId="0" borderId="0" xfId="570" applyFont="1" applyAlignment="1">
      <alignment horizontal="center"/>
    </xf>
    <xf numFmtId="0" fontId="7" fillId="0" borderId="0" xfId="570" applyAlignment="1"/>
    <xf numFmtId="0" fontId="22" fillId="0" borderId="0" xfId="570" applyFont="1" applyAlignment="1">
      <alignment horizontal="center"/>
    </xf>
    <xf numFmtId="0" fontId="7" fillId="0" borderId="0" xfId="570" applyFont="1" applyAlignment="1">
      <alignment horizontal="left" wrapText="1"/>
    </xf>
    <xf numFmtId="0" fontId="7" fillId="0" borderId="0" xfId="570" applyAlignment="1">
      <alignment horizontal="left" wrapText="1"/>
    </xf>
    <xf numFmtId="0" fontId="7" fillId="0" borderId="0" xfId="1193" applyFont="1" applyAlignment="1">
      <alignment wrapText="1"/>
    </xf>
    <xf numFmtId="0" fontId="7" fillId="0" borderId="0" xfId="1193" applyAlignment="1">
      <alignment wrapText="1"/>
    </xf>
    <xf numFmtId="0" fontId="7" fillId="0" borderId="0" xfId="570" applyFont="1" applyAlignment="1"/>
    <xf numFmtId="0" fontId="7" fillId="0" borderId="0" xfId="570" applyFont="1" applyBorder="1" applyAlignment="1">
      <alignment horizontal="left" vertical="top" wrapText="1"/>
    </xf>
    <xf numFmtId="0" fontId="7" fillId="0" borderId="0" xfId="570" applyFont="1" applyFill="1" applyAlignment="1" applyProtection="1">
      <alignment horizontal="left" vertical="top" wrapText="1"/>
    </xf>
    <xf numFmtId="0" fontId="8" fillId="0" borderId="0" xfId="244" applyAlignment="1" applyProtection="1">
      <alignment horizontal="left" vertical="top" wrapText="1"/>
    </xf>
    <xf numFmtId="0" fontId="7" fillId="0" borderId="0" xfId="570" applyFont="1" applyFill="1" applyAlignment="1">
      <alignment horizontal="left"/>
    </xf>
    <xf numFmtId="0" fontId="7" fillId="0" borderId="0" xfId="570" applyFont="1" applyAlignment="1" applyProtection="1">
      <alignment horizontal="left"/>
    </xf>
    <xf numFmtId="0" fontId="7" fillId="0" borderId="0" xfId="570" applyFont="1" applyAlignment="1" applyProtection="1">
      <alignment horizontal="left" vertical="top" wrapText="1"/>
    </xf>
    <xf numFmtId="0" fontId="14" fillId="0" borderId="0" xfId="570" applyFont="1" applyAlignment="1">
      <alignment horizontal="left"/>
    </xf>
    <xf numFmtId="0" fontId="7" fillId="0" borderId="0" xfId="570" applyFont="1" applyAlignment="1" applyProtection="1">
      <alignment horizontal="left" vertical="top"/>
    </xf>
    <xf numFmtId="0" fontId="25" fillId="0" borderId="0" xfId="570" applyFont="1" applyAlignment="1">
      <alignment horizontal="left" vertical="top" wrapText="1"/>
    </xf>
    <xf numFmtId="0" fontId="25" fillId="0" borderId="0" xfId="570" applyFont="1" applyAlignment="1">
      <alignment horizontal="left" wrapText="1"/>
    </xf>
    <xf numFmtId="0" fontId="7" fillId="0" borderId="0" xfId="1193" applyFont="1" applyFill="1" applyAlignment="1" applyProtection="1">
      <alignment horizontal="left" vertical="top" wrapText="1"/>
      <protection locked="0"/>
    </xf>
    <xf numFmtId="0" fontId="7" fillId="0" borderId="27" xfId="570" applyFont="1" applyBorder="1" applyAlignment="1">
      <alignment horizontal="left"/>
    </xf>
    <xf numFmtId="0" fontId="7" fillId="0" borderId="0" xfId="1193" applyFont="1" applyAlignment="1" applyProtection="1">
      <alignment vertical="top" wrapText="1"/>
    </xf>
    <xf numFmtId="4" fontId="7" fillId="0" borderId="0" xfId="570" applyNumberFormat="1" applyFont="1" applyAlignment="1" applyProtection="1">
      <alignment horizontal="left" vertical="top" wrapText="1"/>
    </xf>
    <xf numFmtId="0" fontId="25" fillId="0" borderId="0" xfId="570" applyFont="1" applyBorder="1" applyAlignment="1">
      <alignment horizontal="left"/>
    </xf>
    <xf numFmtId="0" fontId="7" fillId="0" borderId="0" xfId="570" applyFont="1" applyBorder="1" applyAlignment="1">
      <alignment horizontal="left"/>
    </xf>
    <xf numFmtId="0" fontId="14" fillId="0" borderId="16" xfId="570" applyFont="1" applyFill="1" applyBorder="1" applyAlignment="1" applyProtection="1">
      <alignment horizontal="left"/>
    </xf>
    <xf numFmtId="0" fontId="7" fillId="0" borderId="0" xfId="570" applyAlignment="1">
      <alignment horizontal="left" vertical="top" wrapText="1"/>
    </xf>
    <xf numFmtId="4" fontId="25" fillId="0" borderId="0" xfId="570" applyNumberFormat="1" applyFont="1" applyFill="1" applyAlignment="1" applyProtection="1">
      <alignment horizontal="left"/>
    </xf>
    <xf numFmtId="0" fontId="25" fillId="0" borderId="0" xfId="570" applyFont="1" applyFill="1" applyAlignment="1">
      <alignment horizontal="left"/>
    </xf>
    <xf numFmtId="0" fontId="107" fillId="0" borderId="0" xfId="570" applyFont="1" applyAlignment="1" applyProtection="1">
      <alignment horizontal="center"/>
    </xf>
    <xf numFmtId="0" fontId="106" fillId="0" borderId="0" xfId="570" applyFont="1" applyAlignment="1" applyProtection="1"/>
    <xf numFmtId="0" fontId="25" fillId="0" borderId="0" xfId="570" applyFont="1" applyFill="1" applyAlignment="1">
      <alignment horizontal="center"/>
    </xf>
    <xf numFmtId="0" fontId="7" fillId="0" borderId="0" xfId="570" applyFill="1" applyAlignment="1">
      <alignment horizontal="center"/>
    </xf>
    <xf numFmtId="0" fontId="14" fillId="0" borderId="0" xfId="570" applyFont="1" applyFill="1" applyAlignment="1" applyProtection="1">
      <alignment horizontal="center"/>
    </xf>
    <xf numFmtId="0" fontId="7" fillId="0" borderId="0" xfId="570" applyFill="1" applyAlignment="1" applyProtection="1"/>
    <xf numFmtId="0" fontId="25" fillId="0" borderId="0" xfId="570" applyFont="1" applyAlignment="1" applyProtection="1">
      <alignment horizontal="left"/>
    </xf>
    <xf numFmtId="0" fontId="14" fillId="0" borderId="0" xfId="570" applyFont="1" applyAlignment="1" applyProtection="1">
      <alignment horizontal="center"/>
    </xf>
    <xf numFmtId="0" fontId="7" fillId="0" borderId="0" xfId="570" applyFont="1" applyAlignment="1" applyProtection="1"/>
    <xf numFmtId="0" fontId="7" fillId="0" borderId="0" xfId="570" applyFont="1" applyFill="1" applyAlignment="1" applyProtection="1"/>
    <xf numFmtId="0" fontId="7" fillId="0" borderId="0" xfId="1193" applyFont="1" applyAlignment="1">
      <alignment horizontal="left"/>
    </xf>
    <xf numFmtId="0" fontId="8" fillId="0" borderId="0" xfId="244" applyNumberFormat="1" applyFill="1" applyAlignment="1" applyProtection="1">
      <alignment horizontal="left"/>
    </xf>
    <xf numFmtId="4" fontId="7" fillId="0" borderId="0" xfId="0" applyNumberFormat="1" applyFont="1" applyFill="1" applyAlignment="1" applyProtection="1">
      <alignment horizontal="left"/>
    </xf>
    <xf numFmtId="0" fontId="14"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4" xfId="0" applyFill="1" applyBorder="1" applyAlignment="1" applyProtection="1">
      <alignment horizontal="center"/>
      <protection locked="0"/>
    </xf>
    <xf numFmtId="166" fontId="16" fillId="5" borderId="6" xfId="0" applyNumberFormat="1" applyFont="1" applyFill="1" applyBorder="1" applyAlignment="1" applyProtection="1">
      <alignment horizontal="left"/>
      <protection locked="0"/>
    </xf>
    <xf numFmtId="0" fontId="16" fillId="5" borderId="6" xfId="0" applyFont="1" applyFill="1" applyBorder="1" applyAlignment="1" applyProtection="1">
      <alignment horizontal="left"/>
      <protection locked="0"/>
    </xf>
    <xf numFmtId="166" fontId="7" fillId="5" borderId="6" xfId="0" applyNumberFormat="1" applyFont="1" applyFill="1" applyBorder="1" applyAlignment="1" applyProtection="1">
      <alignment horizontal="left"/>
      <protection locked="0"/>
    </xf>
    <xf numFmtId="166" fontId="7" fillId="5" borderId="4" xfId="0" applyNumberFormat="1" applyFont="1" applyFill="1" applyBorder="1" applyAlignment="1" applyProtection="1">
      <alignment horizontal="left"/>
      <protection locked="0"/>
    </xf>
    <xf numFmtId="0" fontId="16" fillId="5" borderId="6" xfId="0" applyFont="1" applyFill="1" applyBorder="1" applyAlignment="1" applyProtection="1">
      <alignment horizontal="center"/>
      <protection locked="0"/>
    </xf>
    <xf numFmtId="0" fontId="16" fillId="5" borderId="0" xfId="0" applyFont="1" applyFill="1" applyBorder="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66" fontId="16" fillId="5" borderId="4" xfId="0" applyNumberFormat="1" applyFont="1" applyFill="1" applyBorder="1" applyAlignment="1" applyProtection="1">
      <alignment horizontal="left"/>
      <protection locked="0"/>
    </xf>
    <xf numFmtId="0" fontId="13" fillId="3" borderId="2" xfId="0" applyFont="1" applyFill="1" applyBorder="1" applyAlignment="1" applyProtection="1">
      <alignment horizontal="center" vertical="center"/>
    </xf>
    <xf numFmtId="0" fontId="13" fillId="3" borderId="16" xfId="0" applyFont="1" applyFill="1" applyBorder="1" applyAlignment="1" applyProtection="1">
      <alignment horizontal="center" vertical="center"/>
    </xf>
    <xf numFmtId="168" fontId="16" fillId="0" borderId="6" xfId="0" applyNumberFormat="1" applyFont="1" applyFill="1" applyBorder="1" applyAlignment="1" applyProtection="1">
      <alignment horizontal="center"/>
    </xf>
    <xf numFmtId="0" fontId="16" fillId="5" borderId="6" xfId="0" applyFont="1" applyFill="1" applyBorder="1" applyAlignment="1" applyProtection="1">
      <alignment horizontal="left" wrapText="1"/>
      <protection locked="0"/>
    </xf>
    <xf numFmtId="0" fontId="15" fillId="0" borderId="0" xfId="0" applyFont="1" applyAlignment="1" applyProtection="1">
      <alignment horizontal="center"/>
    </xf>
    <xf numFmtId="168" fontId="0" fillId="0" borderId="6" xfId="0" applyNumberFormat="1" applyFill="1" applyBorder="1" applyAlignment="1" applyProtection="1">
      <alignment horizontal="center"/>
    </xf>
    <xf numFmtId="0" fontId="7" fillId="0" borderId="6" xfId="0" applyFont="1" applyFill="1" applyBorder="1" applyAlignment="1" applyProtection="1">
      <alignment horizontal="left"/>
    </xf>
    <xf numFmtId="0" fontId="0" fillId="0" borderId="6" xfId="0" applyFill="1" applyBorder="1" applyAlignment="1" applyProtection="1">
      <alignment horizontal="left"/>
    </xf>
    <xf numFmtId="0" fontId="16" fillId="5" borderId="4" xfId="0" applyFont="1" applyFill="1" applyBorder="1" applyAlignment="1" applyProtection="1">
      <alignment horizontal="left"/>
      <protection locked="0"/>
    </xf>
    <xf numFmtId="0" fontId="7" fillId="0" borderId="6" xfId="0" applyFont="1" applyFill="1" applyBorder="1" applyAlignment="1" applyProtection="1">
      <alignment horizontal="left"/>
      <protection locked="0"/>
    </xf>
    <xf numFmtId="0" fontId="7" fillId="5" borderId="6" xfId="0" applyFont="1" applyFill="1" applyBorder="1" applyAlignment="1" applyProtection="1">
      <alignment horizontal="left"/>
      <protection locked="0"/>
    </xf>
    <xf numFmtId="0" fontId="7" fillId="0" borderId="6" xfId="0" applyFont="1" applyFill="1" applyBorder="1" applyAlignment="1" applyProtection="1">
      <alignment horizontal="center"/>
      <protection locked="0"/>
    </xf>
    <xf numFmtId="0" fontId="7" fillId="0" borderId="6" xfId="0" applyFont="1" applyBorder="1" applyAlignment="1" applyProtection="1">
      <alignment horizontal="center"/>
      <protection locked="0"/>
    </xf>
    <xf numFmtId="166" fontId="0" fillId="5" borderId="6" xfId="0" applyNumberFormat="1" applyFill="1" applyBorder="1" applyAlignment="1" applyProtection="1">
      <alignment horizontal="left"/>
      <protection locked="0"/>
    </xf>
    <xf numFmtId="0" fontId="7" fillId="5" borderId="6" xfId="244" applyFont="1" applyFill="1" applyBorder="1" applyAlignment="1" applyProtection="1">
      <alignment horizontal="left"/>
      <protection locked="0"/>
    </xf>
    <xf numFmtId="0" fontId="7" fillId="5" borderId="6" xfId="0" applyFont="1" applyFill="1" applyBorder="1" applyAlignment="1" applyProtection="1">
      <alignment horizontal="left" wrapText="1"/>
      <protection locked="0"/>
    </xf>
    <xf numFmtId="0" fontId="0" fillId="44" borderId="6" xfId="0" applyFill="1" applyBorder="1" applyAlignment="1" applyProtection="1">
      <alignment horizontal="center"/>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49" fontId="0" fillId="5" borderId="6" xfId="0" applyNumberFormat="1" applyFill="1" applyBorder="1" applyAlignment="1" applyProtection="1">
      <alignment horizontal="center"/>
      <protection locked="0"/>
    </xf>
    <xf numFmtId="0" fontId="8" fillId="0" borderId="0" xfId="244" applyFill="1" applyAlignment="1" applyProtection="1">
      <alignment horizontal="left"/>
      <protection locked="0"/>
    </xf>
    <xf numFmtId="10" fontId="16" fillId="0" borderId="11" xfId="0" applyNumberFormat="1" applyFont="1" applyFill="1" applyBorder="1" applyAlignment="1" applyProtection="1">
      <alignment horizontal="center"/>
    </xf>
    <xf numFmtId="3" fontId="16" fillId="5" borderId="11" xfId="0" applyNumberFormat="1" applyFont="1" applyFill="1" applyBorder="1" applyAlignment="1" applyProtection="1">
      <alignment horizontal="center"/>
      <protection locked="0"/>
    </xf>
    <xf numFmtId="14" fontId="7" fillId="5" borderId="4" xfId="0" applyNumberFormat="1" applyFont="1" applyFill="1" applyBorder="1" applyAlignment="1" applyProtection="1">
      <alignment horizontal="right"/>
      <protection locked="0"/>
    </xf>
    <xf numFmtId="0" fontId="7" fillId="0" borderId="3" xfId="0" applyFont="1" applyBorder="1" applyAlignment="1" applyProtection="1">
      <alignment horizontal="left"/>
    </xf>
    <xf numFmtId="0" fontId="7" fillId="0" borderId="4" xfId="0" applyFont="1" applyBorder="1" applyAlignment="1" applyProtection="1">
      <alignment horizontal="left"/>
    </xf>
    <xf numFmtId="0" fontId="7" fillId="0" borderId="5" xfId="0" applyFont="1" applyBorder="1" applyAlignment="1" applyProtection="1">
      <alignment horizontal="left"/>
    </xf>
    <xf numFmtId="0" fontId="16" fillId="5" borderId="11" xfId="0" applyFon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8" fontId="16" fillId="5" borderId="6" xfId="0" applyNumberFormat="1" applyFont="1" applyFill="1" applyBorder="1" applyAlignment="1" applyProtection="1">
      <alignment horizontal="right"/>
      <protection locked="0"/>
    </xf>
    <xf numFmtId="0" fontId="0" fillId="5" borderId="5" xfId="0"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16" fillId="0" borderId="11" xfId="0" applyNumberFormat="1" applyFont="1" applyFill="1" applyBorder="1" applyAlignment="1" applyProtection="1">
      <alignment horizontal="center"/>
    </xf>
    <xf numFmtId="0" fontId="7" fillId="5" borderId="4" xfId="0" applyFont="1" applyFill="1" applyBorder="1" applyAlignment="1" applyProtection="1">
      <alignment horizontal="left"/>
      <protection locked="0"/>
    </xf>
    <xf numFmtId="0" fontId="15"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168" fontId="16" fillId="0" borderId="3" xfId="0" applyNumberFormat="1" applyFont="1" applyFill="1" applyBorder="1" applyAlignment="1" applyProtection="1">
      <alignment horizontal="left" vertical="top"/>
    </xf>
    <xf numFmtId="168" fontId="16" fillId="0" borderId="4" xfId="0" applyNumberFormat="1" applyFont="1" applyFill="1" applyBorder="1" applyAlignment="1" applyProtection="1">
      <alignment horizontal="left" vertical="top"/>
    </xf>
    <xf numFmtId="168" fontId="16" fillId="0" borderId="5" xfId="0" applyNumberFormat="1" applyFont="1" applyFill="1" applyBorder="1" applyAlignment="1" applyProtection="1">
      <alignment horizontal="left" vertical="top"/>
    </xf>
    <xf numFmtId="0" fontId="7" fillId="0" borderId="3" xfId="271" applyFont="1" applyBorder="1" applyAlignment="1" applyProtection="1">
      <alignment horizontal="left"/>
    </xf>
    <xf numFmtId="0" fontId="7" fillId="0" borderId="4" xfId="271" applyFont="1" applyBorder="1" applyAlignment="1" applyProtection="1">
      <alignment horizontal="left"/>
    </xf>
    <xf numFmtId="0" fontId="7" fillId="0" borderId="5" xfId="271" applyFont="1" applyBorder="1" applyAlignment="1" applyProtection="1">
      <alignment horizontal="left"/>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168" fontId="16" fillId="0" borderId="0" xfId="0" applyNumberFormat="1" applyFont="1" applyFill="1" applyBorder="1" applyAlignment="1" applyProtection="1">
      <alignment horizontal="right" vertical="top"/>
    </xf>
    <xf numFmtId="168" fontId="16" fillId="0" borderId="12" xfId="0" applyNumberFormat="1" applyFont="1" applyFill="1" applyBorder="1" applyAlignment="1" applyProtection="1">
      <alignment horizontal="right" vertical="top"/>
    </xf>
    <xf numFmtId="0" fontId="16" fillId="5" borderId="4" xfId="0" applyFont="1" applyFill="1" applyBorder="1" applyAlignment="1" applyProtection="1">
      <alignment horizontal="right"/>
      <protection locked="0"/>
    </xf>
    <xf numFmtId="0" fontId="7" fillId="0" borderId="8" xfId="543" applyFont="1" applyBorder="1" applyAlignment="1" applyProtection="1">
      <alignment horizontal="left" vertical="top" wrapText="1"/>
    </xf>
    <xf numFmtId="0" fontId="7" fillId="0" borderId="0" xfId="543" applyFont="1" applyBorder="1" applyAlignment="1" applyProtection="1">
      <alignment horizontal="left" vertical="top" wrapText="1"/>
    </xf>
    <xf numFmtId="0" fontId="7" fillId="0" borderId="12" xfId="543" applyFont="1" applyBorder="1" applyAlignment="1" applyProtection="1">
      <alignment horizontal="left" vertical="top" wrapText="1"/>
    </xf>
    <xf numFmtId="0" fontId="7" fillId="0" borderId="9" xfId="543" applyFont="1" applyBorder="1" applyAlignment="1" applyProtection="1">
      <alignment horizontal="left" vertical="top" wrapText="1"/>
    </xf>
    <xf numFmtId="0" fontId="7" fillId="0" borderId="6" xfId="543" applyFont="1" applyBorder="1" applyAlignment="1" applyProtection="1">
      <alignment horizontal="left" vertical="top" wrapText="1"/>
    </xf>
    <xf numFmtId="0" fontId="7" fillId="0" borderId="10" xfId="543" applyFont="1" applyBorder="1" applyAlignment="1" applyProtection="1">
      <alignment horizontal="left" vertical="top" wrapText="1"/>
    </xf>
    <xf numFmtId="0" fontId="14" fillId="0" borderId="1" xfId="543" applyFont="1" applyBorder="1" applyAlignment="1" applyProtection="1">
      <alignment horizontal="left" vertical="center" wrapText="1"/>
    </xf>
    <xf numFmtId="0" fontId="14" fillId="0" borderId="2" xfId="543" applyFont="1" applyBorder="1" applyAlignment="1" applyProtection="1">
      <alignment horizontal="left" vertical="center" wrapText="1"/>
    </xf>
    <xf numFmtId="0" fontId="14" fillId="0" borderId="7" xfId="543" applyFont="1" applyBorder="1" applyAlignment="1" applyProtection="1">
      <alignment horizontal="left" vertical="center" wrapText="1"/>
    </xf>
    <xf numFmtId="0" fontId="0" fillId="5" borderId="3" xfId="0" applyFill="1" applyBorder="1" applyAlignment="1" applyProtection="1">
      <alignment horizontal="center"/>
      <protection locked="0"/>
    </xf>
    <xf numFmtId="165" fontId="14" fillId="0" borderId="3" xfId="271" applyNumberFormat="1" applyFont="1" applyBorder="1" applyAlignment="1" applyProtection="1">
      <alignment horizontal="center"/>
    </xf>
    <xf numFmtId="0" fontId="14" fillId="0" borderId="4" xfId="271" applyFont="1" applyBorder="1" applyAlignment="1" applyProtection="1">
      <alignment horizontal="center"/>
    </xf>
    <xf numFmtId="0" fontId="14" fillId="0" borderId="5" xfId="271" applyFont="1" applyBorder="1" applyAlignment="1" applyProtection="1">
      <alignment horizontal="center"/>
    </xf>
    <xf numFmtId="0" fontId="0" fillId="0" borderId="6" xfId="0" applyBorder="1" applyAlignment="1" applyProtection="1">
      <alignment horizontal="center"/>
      <protection locked="0"/>
    </xf>
    <xf numFmtId="3" fontId="0" fillId="0" borderId="6" xfId="0" applyNumberFormat="1" applyFill="1" applyBorder="1" applyAlignment="1" applyProtection="1">
      <alignment horizontal="right"/>
    </xf>
    <xf numFmtId="168" fontId="7"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3" xfId="0" applyBorder="1" applyAlignment="1" applyProtection="1">
      <alignment horizontal="left"/>
    </xf>
    <xf numFmtId="0" fontId="16" fillId="5" borderId="5" xfId="0" applyFont="1" applyFill="1" applyBorder="1" applyAlignment="1" applyProtection="1">
      <alignment horizontal="left"/>
      <protection locked="0"/>
    </xf>
    <xf numFmtId="0" fontId="14" fillId="0" borderId="3" xfId="0" applyFont="1" applyBorder="1" applyAlignment="1" applyProtection="1">
      <alignment horizontal="center"/>
    </xf>
    <xf numFmtId="0" fontId="14" fillId="0" borderId="4" xfId="0" applyFont="1" applyBorder="1" applyAlignment="1" applyProtection="1">
      <alignment horizontal="center"/>
    </xf>
    <xf numFmtId="0" fontId="14" fillId="0" borderId="5" xfId="0" applyFont="1" applyBorder="1" applyAlignment="1" applyProtection="1">
      <alignment horizontal="center"/>
    </xf>
    <xf numFmtId="0" fontId="14" fillId="0" borderId="11" xfId="0" applyFont="1" applyFill="1" applyBorder="1" applyAlignment="1" applyProtection="1">
      <alignment horizontal="center" vertical="top" wrapText="1"/>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4" fontId="0" fillId="5" borderId="11" xfId="0" applyNumberFormat="1" applyFill="1" applyBorder="1" applyAlignment="1" applyProtection="1">
      <alignment horizontal="center"/>
      <protection locked="0"/>
    </xf>
    <xf numFmtId="0" fontId="7" fillId="5" borderId="5" xfId="0"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75" fontId="7" fillId="44" borderId="3" xfId="0" applyNumberFormat="1" applyFont="1" applyFill="1" applyBorder="1" applyAlignment="1" applyProtection="1">
      <alignment horizontal="center"/>
      <protection locked="0"/>
    </xf>
    <xf numFmtId="175" fontId="7" fillId="44" borderId="4" xfId="0" applyNumberFormat="1" applyFont="1" applyFill="1" applyBorder="1" applyAlignment="1" applyProtection="1">
      <alignment horizontal="center"/>
      <protection locked="0"/>
    </xf>
    <xf numFmtId="175" fontId="7" fillId="44" borderId="5" xfId="0" applyNumberFormat="1" applyFont="1" applyFill="1" applyBorder="1" applyAlignment="1" applyProtection="1">
      <alignment horizontal="center"/>
      <protection locked="0"/>
    </xf>
    <xf numFmtId="0" fontId="27"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7" fillId="0" borderId="2" xfId="543" applyNumberFormat="1" applyFont="1" applyFill="1" applyBorder="1" applyAlignment="1" applyProtection="1">
      <alignment horizontal="center" vertical="center"/>
    </xf>
    <xf numFmtId="168" fontId="7" fillId="0" borderId="7" xfId="543" applyNumberFormat="1" applyFont="1" applyFill="1" applyBorder="1" applyAlignment="1" applyProtection="1">
      <alignment horizontal="center" vertical="center"/>
    </xf>
    <xf numFmtId="168" fontId="7" fillId="0" borderId="0" xfId="543" applyNumberFormat="1" applyFont="1" applyFill="1" applyBorder="1" applyAlignment="1" applyProtection="1">
      <alignment horizontal="center" vertical="center"/>
    </xf>
    <xf numFmtId="168" fontId="7"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5" fillId="5" borderId="3" xfId="0" applyFont="1" applyFill="1" applyBorder="1" applyAlignment="1" applyProtection="1">
      <alignment horizontal="left"/>
      <protection locked="0"/>
    </xf>
    <xf numFmtId="0" fontId="26" fillId="5" borderId="4" xfId="0" applyFont="1" applyFill="1" applyBorder="1" applyAlignment="1" applyProtection="1">
      <alignment horizontal="left"/>
      <protection locked="0"/>
    </xf>
    <xf numFmtId="0" fontId="26" fillId="5" borderId="5" xfId="0" applyFont="1" applyFill="1" applyBorder="1" applyAlignment="1" applyProtection="1">
      <alignment horizontal="left"/>
      <protection locked="0"/>
    </xf>
    <xf numFmtId="0" fontId="14" fillId="0" borderId="8" xfId="0" applyFont="1" applyBorder="1" applyAlignment="1" applyProtection="1">
      <alignment horizontal="center" wrapText="1"/>
    </xf>
    <xf numFmtId="0" fontId="14" fillId="0" borderId="0" xfId="0" applyFont="1" applyBorder="1" applyAlignment="1" applyProtection="1">
      <alignment horizontal="center" wrapText="1"/>
    </xf>
    <xf numFmtId="0" fontId="14" fillId="0" borderId="12" xfId="0" applyFont="1" applyBorder="1" applyAlignment="1" applyProtection="1">
      <alignment horizontal="center" wrapText="1"/>
    </xf>
    <xf numFmtId="0" fontId="14" fillId="0" borderId="9" xfId="0" applyFont="1" applyBorder="1" applyAlignment="1" applyProtection="1">
      <alignment horizontal="center" wrapText="1"/>
    </xf>
    <xf numFmtId="0" fontId="14" fillId="0" borderId="6" xfId="0" applyFont="1" applyBorder="1" applyAlignment="1" applyProtection="1">
      <alignment horizontal="center" wrapText="1"/>
    </xf>
    <xf numFmtId="0" fontId="14" fillId="0" borderId="10" xfId="0" applyFont="1" applyBorder="1" applyAlignment="1" applyProtection="1">
      <alignment horizontal="center" wrapText="1"/>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7" fillId="11" borderId="3" xfId="543" applyNumberFormat="1" applyFont="1" applyFill="1" applyBorder="1" applyAlignment="1" applyProtection="1">
      <alignment horizontal="center"/>
    </xf>
    <xf numFmtId="168" fontId="7" fillId="11" borderId="4" xfId="543" applyNumberFormat="1" applyFont="1" applyFill="1" applyBorder="1" applyAlignment="1" applyProtection="1">
      <alignment horizontal="center"/>
    </xf>
    <xf numFmtId="168" fontId="7" fillId="11" borderId="5" xfId="543" applyNumberFormat="1" applyFont="1" applyFill="1" applyBorder="1" applyAlignment="1" applyProtection="1">
      <alignment horizontal="center"/>
    </xf>
    <xf numFmtId="168" fontId="0" fillId="5" borderId="11" xfId="0" applyNumberFormat="1" applyFill="1" applyBorder="1" applyAlignment="1" applyProtection="1">
      <alignment horizontal="right"/>
      <protection locked="0"/>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4" fillId="0" borderId="8" xfId="543" applyFont="1" applyBorder="1" applyAlignment="1" applyProtection="1">
      <alignment horizontal="center" vertical="center" wrapText="1"/>
    </xf>
    <xf numFmtId="0" fontId="34" fillId="0" borderId="0" xfId="543" applyFont="1" applyBorder="1" applyAlignment="1" applyProtection="1">
      <alignment horizontal="center" vertical="center" wrapText="1"/>
    </xf>
    <xf numFmtId="0" fontId="34" fillId="0" borderId="12" xfId="543" applyFont="1" applyBorder="1" applyAlignment="1" applyProtection="1">
      <alignment horizontal="center" vertical="center" wrapText="1"/>
    </xf>
    <xf numFmtId="0" fontId="34" fillId="0" borderId="9" xfId="543" applyFont="1" applyBorder="1" applyAlignment="1" applyProtection="1">
      <alignment horizontal="center" vertical="center" wrapText="1"/>
    </xf>
    <xf numFmtId="0" fontId="34" fillId="0" borderId="6" xfId="543" applyFont="1" applyBorder="1" applyAlignment="1" applyProtection="1">
      <alignment horizontal="center" vertical="center" wrapText="1"/>
    </xf>
    <xf numFmtId="0" fontId="34" fillId="0" borderId="10" xfId="543" applyFont="1" applyBorder="1" applyAlignment="1" applyProtection="1">
      <alignment horizontal="center" vertical="center" wrapText="1"/>
    </xf>
    <xf numFmtId="0" fontId="7" fillId="0" borderId="8" xfId="543" applyFont="1" applyBorder="1" applyAlignment="1" applyProtection="1">
      <alignment horizontal="left" vertical="center" wrapText="1"/>
    </xf>
    <xf numFmtId="0" fontId="7" fillId="0" borderId="0" xfId="543" applyFont="1" applyBorder="1" applyAlignment="1" applyProtection="1">
      <alignment horizontal="left" vertical="center" wrapText="1"/>
    </xf>
    <xf numFmtId="0" fontId="7" fillId="0" borderId="12" xfId="543" applyFont="1" applyBorder="1" applyAlignment="1" applyProtection="1">
      <alignment horizontal="left" vertical="center" wrapText="1"/>
    </xf>
    <xf numFmtId="0" fontId="7" fillId="0" borderId="9" xfId="543" applyFont="1" applyBorder="1" applyAlignment="1" applyProtection="1">
      <alignment horizontal="left" vertical="center" wrapText="1"/>
    </xf>
    <xf numFmtId="0" fontId="7" fillId="0" borderId="6" xfId="543" applyFont="1" applyBorder="1" applyAlignment="1" applyProtection="1">
      <alignment horizontal="left" vertical="center" wrapText="1"/>
    </xf>
    <xf numFmtId="0" fontId="7" fillId="0" borderId="10" xfId="543" applyFont="1" applyBorder="1" applyAlignment="1" applyProtection="1">
      <alignment horizontal="left" vertical="center" wrapText="1"/>
    </xf>
    <xf numFmtId="168" fontId="7" fillId="0" borderId="1" xfId="543" applyNumberFormat="1" applyFont="1" applyBorder="1" applyAlignment="1" applyProtection="1">
      <alignment horizontal="center" vertical="center"/>
    </xf>
    <xf numFmtId="168" fontId="7" fillId="0" borderId="2" xfId="543" applyNumberFormat="1" applyFont="1" applyBorder="1" applyAlignment="1" applyProtection="1">
      <alignment horizontal="center" vertical="center"/>
    </xf>
    <xf numFmtId="168" fontId="7" fillId="0" borderId="7" xfId="543" applyNumberFormat="1" applyFont="1" applyBorder="1" applyAlignment="1" applyProtection="1">
      <alignment horizontal="center" vertical="center"/>
    </xf>
    <xf numFmtId="168" fontId="7" fillId="0" borderId="8" xfId="543" applyNumberFormat="1" applyFont="1" applyBorder="1" applyAlignment="1" applyProtection="1">
      <alignment horizontal="center" vertical="center"/>
    </xf>
    <xf numFmtId="168" fontId="7" fillId="0" borderId="0" xfId="543" applyNumberFormat="1" applyFont="1" applyBorder="1" applyAlignment="1" applyProtection="1">
      <alignment horizontal="center" vertical="center"/>
    </xf>
    <xf numFmtId="168" fontId="7" fillId="0" borderId="12" xfId="543" applyNumberFormat="1" applyFont="1" applyBorder="1" applyAlignment="1" applyProtection="1">
      <alignment horizontal="center" vertical="center"/>
    </xf>
    <xf numFmtId="168" fontId="7" fillId="0" borderId="9" xfId="543" applyNumberFormat="1" applyFont="1" applyBorder="1" applyAlignment="1" applyProtection="1">
      <alignment horizontal="center" vertical="center"/>
    </xf>
    <xf numFmtId="168" fontId="7" fillId="0" borderId="6" xfId="543" applyNumberFormat="1" applyFont="1" applyBorder="1" applyAlignment="1" applyProtection="1">
      <alignment horizontal="center" vertical="center"/>
    </xf>
    <xf numFmtId="168" fontId="7" fillId="0" borderId="10" xfId="543" applyNumberFormat="1" applyFont="1" applyBorder="1" applyAlignment="1" applyProtection="1">
      <alignment horizontal="center" vertical="center"/>
    </xf>
    <xf numFmtId="0" fontId="14" fillId="11" borderId="3" xfId="543" applyFont="1" applyFill="1" applyBorder="1" applyAlignment="1" applyProtection="1">
      <alignment horizontal="center"/>
    </xf>
    <xf numFmtId="0" fontId="14" fillId="11" borderId="4" xfId="543" applyFont="1" applyFill="1" applyBorder="1" applyAlignment="1" applyProtection="1">
      <alignment horizontal="center"/>
    </xf>
    <xf numFmtId="0" fontId="14" fillId="11" borderId="5" xfId="543" applyFont="1" applyFill="1" applyBorder="1" applyAlignment="1" applyProtection="1">
      <alignment horizontal="center"/>
    </xf>
    <xf numFmtId="1" fontId="7" fillId="0" borderId="11" xfId="543" applyNumberFormat="1" applyFont="1" applyFill="1" applyBorder="1" applyAlignment="1" applyProtection="1">
      <alignment horizontal="center"/>
    </xf>
    <xf numFmtId="0" fontId="14" fillId="0" borderId="1" xfId="0" applyFont="1" applyBorder="1" applyAlignment="1" applyProtection="1">
      <alignment horizontal="center" vertical="center" wrapText="1"/>
    </xf>
    <xf numFmtId="0" fontId="14" fillId="0" borderId="2" xfId="0" applyFont="1" applyBorder="1" applyAlignment="1" applyProtection="1">
      <alignment horizontal="center" vertical="center" wrapText="1"/>
    </xf>
    <xf numFmtId="0" fontId="14" fillId="0" borderId="7" xfId="0" applyFont="1" applyBorder="1" applyAlignment="1" applyProtection="1">
      <alignment horizontal="center" vertical="center" wrapText="1"/>
    </xf>
    <xf numFmtId="0" fontId="14" fillId="0" borderId="8" xfId="0" applyFont="1" applyBorder="1" applyAlignment="1" applyProtection="1">
      <alignment horizontal="center" vertical="center" wrapText="1"/>
    </xf>
    <xf numFmtId="0" fontId="14" fillId="0" borderId="0" xfId="0" applyFont="1" applyBorder="1" applyAlignment="1" applyProtection="1">
      <alignment horizontal="center" vertical="center" wrapText="1"/>
    </xf>
    <xf numFmtId="0" fontId="14" fillId="0" borderId="12" xfId="0" applyFont="1" applyBorder="1" applyAlignment="1" applyProtection="1">
      <alignment horizontal="center" vertical="center" wrapText="1"/>
    </xf>
    <xf numFmtId="0" fontId="14" fillId="0" borderId="9" xfId="0" applyFont="1" applyBorder="1" applyAlignment="1" applyProtection="1">
      <alignment horizontal="center" vertical="center" wrapText="1"/>
    </xf>
    <xf numFmtId="0" fontId="14" fillId="0" borderId="6" xfId="0" applyFont="1" applyBorder="1" applyAlignment="1" applyProtection="1">
      <alignment horizontal="center" vertical="center" wrapText="1"/>
    </xf>
    <xf numFmtId="0" fontId="14" fillId="0" borderId="10" xfId="0" applyFont="1" applyBorder="1" applyAlignment="1" applyProtection="1">
      <alignment horizontal="center" vertical="center" wrapText="1"/>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5" borderId="6" xfId="271" applyFont="1" applyFill="1" applyBorder="1" applyAlignment="1" applyProtection="1">
      <protection locked="0"/>
    </xf>
    <xf numFmtId="168" fontId="44" fillId="0" borderId="2" xfId="0" applyNumberFormat="1" applyFont="1" applyFill="1" applyBorder="1" applyAlignment="1" applyProtection="1">
      <alignment horizontal="left" vertical="top" wrapText="1"/>
    </xf>
    <xf numFmtId="168" fontId="44" fillId="0" borderId="0" xfId="0" applyNumberFormat="1" applyFont="1" applyFill="1" applyBorder="1" applyAlignment="1" applyProtection="1">
      <alignment horizontal="left" vertical="top" wrapText="1"/>
    </xf>
    <xf numFmtId="175" fontId="0" fillId="5" borderId="3" xfId="0" applyNumberFormat="1" applyFill="1" applyBorder="1" applyAlignment="1" applyProtection="1">
      <alignment horizontal="center"/>
      <protection locked="0"/>
    </xf>
    <xf numFmtId="0" fontId="14" fillId="0" borderId="3" xfId="0" applyFont="1" applyBorder="1" applyAlignment="1" applyProtection="1">
      <alignment horizontal="right"/>
    </xf>
    <xf numFmtId="0" fontId="14" fillId="0" borderId="4" xfId="0" applyFont="1" applyBorder="1" applyAlignment="1" applyProtection="1">
      <alignment horizontal="right"/>
    </xf>
    <xf numFmtId="0" fontId="14" fillId="0" borderId="5" xfId="0" applyFont="1" applyBorder="1" applyAlignment="1" applyProtection="1">
      <alignment horizontal="right"/>
    </xf>
    <xf numFmtId="0" fontId="14" fillId="0" borderId="1" xfId="543" applyFont="1" applyBorder="1" applyAlignment="1" applyProtection="1">
      <alignment horizontal="left" vertical="top" wrapText="1"/>
    </xf>
    <xf numFmtId="0" fontId="14" fillId="0" borderId="2" xfId="543" applyFont="1" applyBorder="1" applyAlignment="1" applyProtection="1">
      <alignment horizontal="left" vertical="top" wrapText="1"/>
    </xf>
    <xf numFmtId="0" fontId="14" fillId="0" borderId="7" xfId="543" applyFont="1" applyBorder="1" applyAlignment="1" applyProtection="1">
      <alignment horizontal="left" vertical="top" wrapText="1"/>
    </xf>
    <xf numFmtId="0" fontId="14" fillId="0" borderId="8" xfId="543" applyFont="1" applyBorder="1" applyAlignment="1" applyProtection="1">
      <alignment horizontal="left" vertical="top" wrapText="1"/>
    </xf>
    <xf numFmtId="0" fontId="14" fillId="0" borderId="0" xfId="543" applyFont="1" applyBorder="1" applyAlignment="1" applyProtection="1">
      <alignment horizontal="left" vertical="top" wrapText="1"/>
    </xf>
    <xf numFmtId="0" fontId="14" fillId="0" borderId="12" xfId="543" applyFont="1" applyBorder="1" applyAlignment="1" applyProtection="1">
      <alignment horizontal="left" vertical="top" wrapText="1"/>
    </xf>
    <xf numFmtId="0" fontId="14" fillId="0" borderId="1" xfId="0" applyFont="1" applyBorder="1" applyAlignment="1" applyProtection="1">
      <alignment horizontal="center" vertical="top"/>
    </xf>
    <xf numFmtId="0" fontId="14" fillId="0" borderId="2" xfId="0" applyFont="1" applyBorder="1" applyAlignment="1" applyProtection="1">
      <alignment horizontal="center" vertical="top"/>
    </xf>
    <xf numFmtId="0" fontId="14" fillId="0" borderId="7" xfId="0" applyFont="1" applyBorder="1" applyAlignment="1" applyProtection="1">
      <alignment horizontal="center" vertical="top"/>
    </xf>
    <xf numFmtId="0" fontId="14" fillId="0" borderId="8" xfId="0" applyFont="1" applyBorder="1" applyAlignment="1" applyProtection="1">
      <alignment horizontal="center" vertical="top"/>
    </xf>
    <xf numFmtId="0" fontId="14" fillId="0" borderId="0" xfId="0" applyFont="1" applyBorder="1" applyAlignment="1" applyProtection="1">
      <alignment horizontal="center" vertical="top"/>
    </xf>
    <xf numFmtId="0" fontId="14" fillId="0" borderId="12" xfId="0" applyFont="1" applyBorder="1" applyAlignment="1" applyProtection="1">
      <alignment horizontal="center" vertical="top"/>
    </xf>
    <xf numFmtId="0" fontId="14" fillId="0" borderId="9" xfId="0" applyFont="1" applyBorder="1" applyAlignment="1" applyProtection="1">
      <alignment horizontal="center" vertical="top"/>
    </xf>
    <xf numFmtId="0" fontId="14" fillId="0" borderId="6" xfId="0" applyFont="1" applyBorder="1" applyAlignment="1" applyProtection="1">
      <alignment horizontal="center" vertical="top"/>
    </xf>
    <xf numFmtId="0" fontId="14" fillId="0" borderId="10" xfId="0" applyFont="1" applyBorder="1" applyAlignment="1" applyProtection="1">
      <alignment horizontal="center" vertical="top"/>
    </xf>
    <xf numFmtId="0" fontId="14" fillId="0" borderId="1" xfId="0" applyFont="1" applyBorder="1" applyAlignment="1" applyProtection="1">
      <alignment horizontal="center" vertical="top" wrapText="1"/>
    </xf>
    <xf numFmtId="0" fontId="14" fillId="0" borderId="2" xfId="0" applyFont="1" applyBorder="1" applyAlignment="1" applyProtection="1">
      <alignment horizontal="center" vertical="top" wrapText="1"/>
    </xf>
    <xf numFmtId="0" fontId="14" fillId="0" borderId="7" xfId="0" applyFont="1" applyBorder="1" applyAlignment="1" applyProtection="1">
      <alignment horizontal="center" vertical="top" wrapText="1"/>
    </xf>
    <xf numFmtId="0" fontId="14" fillId="0" borderId="8" xfId="0" applyFont="1" applyBorder="1" applyAlignment="1" applyProtection="1">
      <alignment horizontal="center" vertical="top" wrapText="1"/>
    </xf>
    <xf numFmtId="0" fontId="14" fillId="0" borderId="0" xfId="0" applyFont="1" applyBorder="1" applyAlignment="1" applyProtection="1">
      <alignment horizontal="center" vertical="top" wrapText="1"/>
    </xf>
    <xf numFmtId="0" fontId="14" fillId="0" borderId="12" xfId="0" applyFont="1" applyBorder="1" applyAlignment="1" applyProtection="1">
      <alignment horizontal="center" vertical="top" wrapText="1"/>
    </xf>
    <xf numFmtId="0" fontId="14" fillId="0" borderId="9" xfId="0" applyFont="1" applyBorder="1" applyAlignment="1" applyProtection="1">
      <alignment horizontal="center" vertical="top" wrapText="1"/>
    </xf>
    <xf numFmtId="0" fontId="14" fillId="0" borderId="6" xfId="0" applyFont="1" applyBorder="1" applyAlignment="1" applyProtection="1">
      <alignment horizontal="center" vertical="top" wrapText="1"/>
    </xf>
    <xf numFmtId="0" fontId="14" fillId="0" borderId="10" xfId="0" applyFont="1" applyBorder="1" applyAlignment="1" applyProtection="1">
      <alignment horizontal="center" vertical="top" wrapText="1"/>
    </xf>
    <xf numFmtId="0" fontId="26" fillId="0" borderId="3" xfId="543" applyFont="1" applyFill="1" applyBorder="1" applyAlignment="1" applyProtection="1">
      <alignment horizontal="center"/>
    </xf>
    <xf numFmtId="0" fontId="26" fillId="0" borderId="5" xfId="543" applyFont="1" applyFill="1" applyBorder="1" applyAlignment="1" applyProtection="1">
      <alignment horizontal="center"/>
    </xf>
    <xf numFmtId="0" fontId="13" fillId="3" borderId="2" xfId="0" applyFont="1" applyFill="1" applyBorder="1" applyAlignment="1" applyProtection="1">
      <alignment horizontal="center" vertical="center" wrapText="1"/>
    </xf>
    <xf numFmtId="178" fontId="16" fillId="5" borderId="4" xfId="0" applyNumberFormat="1" applyFont="1" applyFill="1" applyBorder="1" applyAlignment="1" applyProtection="1">
      <alignment horizontal="right"/>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6" fillId="5" borderId="3" xfId="0" applyNumberFormat="1" applyFont="1" applyFill="1" applyBorder="1" applyAlignment="1" applyProtection="1">
      <alignment horizontal="right" vertical="top"/>
      <protection locked="0"/>
    </xf>
    <xf numFmtId="0" fontId="16" fillId="5" borderId="4" xfId="0" applyNumberFormat="1" applyFont="1" applyFill="1" applyBorder="1" applyAlignment="1" applyProtection="1">
      <alignment horizontal="right" vertical="top"/>
      <protection locked="0"/>
    </xf>
    <xf numFmtId="0" fontId="16" fillId="5" borderId="5" xfId="0" applyNumberFormat="1" applyFont="1" applyFill="1" applyBorder="1" applyAlignment="1" applyProtection="1">
      <alignment horizontal="right" vertical="top"/>
      <protection locked="0"/>
    </xf>
    <xf numFmtId="0" fontId="14" fillId="0" borderId="3" xfId="0" applyFont="1" applyFill="1" applyBorder="1" applyAlignment="1" applyProtection="1">
      <alignment horizontal="center"/>
    </xf>
    <xf numFmtId="0" fontId="14" fillId="0" borderId="4" xfId="0" applyFont="1" applyFill="1" applyBorder="1" applyAlignment="1" applyProtection="1">
      <alignment horizontal="center"/>
    </xf>
    <xf numFmtId="0" fontId="14" fillId="0" borderId="5" xfId="0" applyFont="1" applyFill="1" applyBorder="1" applyAlignment="1" applyProtection="1">
      <alignment horizontal="center"/>
    </xf>
    <xf numFmtId="0" fontId="45" fillId="0" borderId="3" xfId="0" applyFont="1" applyBorder="1" applyAlignment="1" applyProtection="1">
      <alignment horizontal="center"/>
    </xf>
    <xf numFmtId="0" fontId="45" fillId="0" borderId="4" xfId="0" applyFont="1" applyBorder="1" applyAlignment="1" applyProtection="1">
      <alignment horizontal="center"/>
    </xf>
    <xf numFmtId="0" fontId="45" fillId="0" borderId="5" xfId="0" applyFont="1" applyBorder="1" applyAlignment="1" applyProtection="1">
      <alignment horizontal="center"/>
    </xf>
    <xf numFmtId="0" fontId="0" fillId="44" borderId="4" xfId="0" applyFill="1" applyBorder="1" applyAlignment="1" applyProtection="1">
      <alignment horizontal="center"/>
      <protection locked="0"/>
    </xf>
    <xf numFmtId="0" fontId="14" fillId="0" borderId="11" xfId="0" applyFont="1" applyBorder="1" applyAlignment="1" applyProtection="1">
      <alignment horizontal="center" vertical="top" wrapText="1"/>
    </xf>
    <xf numFmtId="165" fontId="16" fillId="0" borderId="3" xfId="0" applyNumberFormat="1" applyFont="1" applyBorder="1" applyAlignment="1" applyProtection="1">
      <alignment horizontal="right"/>
    </xf>
    <xf numFmtId="165" fontId="16" fillId="0" borderId="4" xfId="0" applyNumberFormat="1" applyFont="1" applyBorder="1" applyAlignment="1" applyProtection="1">
      <alignment horizontal="right"/>
    </xf>
    <xf numFmtId="165" fontId="16" fillId="0" borderId="5" xfId="0" applyNumberFormat="1" applyFont="1" applyBorder="1" applyAlignment="1" applyProtection="1">
      <alignment horizontal="right"/>
    </xf>
    <xf numFmtId="165" fontId="16" fillId="0" borderId="1" xfId="0" applyNumberFormat="1" applyFont="1" applyBorder="1" applyAlignment="1" applyProtection="1">
      <alignment horizontal="right"/>
    </xf>
    <xf numFmtId="165" fontId="16" fillId="0" borderId="2" xfId="0" applyNumberFormat="1" applyFont="1" applyBorder="1" applyAlignment="1" applyProtection="1">
      <alignment horizontal="right"/>
    </xf>
    <xf numFmtId="165" fontId="16" fillId="0" borderId="7" xfId="0" applyNumberFormat="1" applyFont="1" applyBorder="1" applyAlignment="1" applyProtection="1">
      <alignment horizontal="right"/>
    </xf>
    <xf numFmtId="172" fontId="14" fillId="0" borderId="1" xfId="0" applyNumberFormat="1" applyFont="1" applyBorder="1" applyAlignment="1" applyProtection="1">
      <alignment horizontal="center" vertical="top" wrapText="1"/>
    </xf>
    <xf numFmtId="172" fontId="14" fillId="0" borderId="2" xfId="0" applyNumberFormat="1" applyFont="1" applyBorder="1" applyAlignment="1" applyProtection="1">
      <alignment horizontal="center" vertical="top" wrapText="1"/>
    </xf>
    <xf numFmtId="172" fontId="14" fillId="0" borderId="7" xfId="0" applyNumberFormat="1" applyFont="1" applyBorder="1" applyAlignment="1" applyProtection="1">
      <alignment horizontal="center" vertical="top" wrapText="1"/>
    </xf>
    <xf numFmtId="172" fontId="14" fillId="0" borderId="8" xfId="0" applyNumberFormat="1" applyFont="1" applyBorder="1" applyAlignment="1" applyProtection="1">
      <alignment horizontal="center" vertical="top" wrapText="1"/>
    </xf>
    <xf numFmtId="172" fontId="14" fillId="0" borderId="0" xfId="0" applyNumberFormat="1" applyFont="1" applyBorder="1" applyAlignment="1" applyProtection="1">
      <alignment horizontal="center" vertical="top" wrapText="1"/>
    </xf>
    <xf numFmtId="172" fontId="14" fillId="0" borderId="12" xfId="0" applyNumberFormat="1" applyFont="1" applyBorder="1" applyAlignment="1" applyProtection="1">
      <alignment horizontal="center" vertical="top" wrapText="1"/>
    </xf>
    <xf numFmtId="172" fontId="14" fillId="0" borderId="9" xfId="0" applyNumberFormat="1" applyFont="1" applyBorder="1" applyAlignment="1" applyProtection="1">
      <alignment horizontal="center" vertical="top" wrapText="1"/>
    </xf>
    <xf numFmtId="172" fontId="14" fillId="0" borderId="6" xfId="0" applyNumberFormat="1" applyFont="1" applyBorder="1" applyAlignment="1" applyProtection="1">
      <alignment horizontal="center" vertical="top" wrapText="1"/>
    </xf>
    <xf numFmtId="172" fontId="14" fillId="0" borderId="10" xfId="0" applyNumberFormat="1" applyFont="1" applyBorder="1" applyAlignment="1" applyProtection="1">
      <alignment horizontal="center" vertical="top" wrapText="1"/>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7" fillId="0" borderId="3" xfId="0" applyFont="1" applyBorder="1" applyAlignment="1" applyProtection="1">
      <alignment horizontal="center"/>
    </xf>
    <xf numFmtId="0" fontId="7" fillId="0" borderId="5" xfId="0" applyFont="1" applyBorder="1" applyAlignment="1" applyProtection="1">
      <alignment horizontal="center"/>
    </xf>
    <xf numFmtId="0" fontId="16" fillId="0" borderId="3" xfId="0" applyFont="1" applyBorder="1" applyAlignment="1" applyProtection="1">
      <alignment horizontal="center"/>
    </xf>
    <xf numFmtId="0" fontId="16" fillId="0" borderId="5" xfId="0" applyFont="1" applyBorder="1" applyAlignment="1" applyProtection="1">
      <alignment horizontal="center"/>
    </xf>
    <xf numFmtId="0" fontId="16" fillId="0" borderId="11" xfId="0" applyFont="1" applyBorder="1" applyAlignment="1" applyProtection="1">
      <alignment horizontal="center"/>
    </xf>
    <xf numFmtId="0" fontId="16" fillId="0" borderId="4" xfId="0" applyFont="1" applyBorder="1" applyAlignment="1" applyProtection="1">
      <alignment horizontal="center"/>
    </xf>
    <xf numFmtId="0" fontId="30" fillId="0" borderId="3" xfId="0" applyFont="1" applyBorder="1" applyAlignment="1" applyProtection="1">
      <alignment horizontal="center"/>
    </xf>
    <xf numFmtId="0" fontId="30" fillId="0" borderId="4" xfId="0" applyFont="1" applyBorder="1" applyAlignment="1" applyProtection="1">
      <alignment horizontal="center"/>
    </xf>
    <xf numFmtId="0" fontId="30" fillId="0" borderId="5" xfId="0" applyFont="1" applyBorder="1" applyAlignment="1" applyProtection="1">
      <alignment horizontal="center"/>
    </xf>
    <xf numFmtId="0" fontId="7" fillId="0" borderId="4" xfId="0" applyFont="1" applyBorder="1" applyAlignment="1" applyProtection="1">
      <alignment horizontal="center"/>
    </xf>
    <xf numFmtId="0" fontId="7" fillId="0" borderId="11" xfId="0" applyFont="1" applyBorder="1" applyAlignment="1" applyProtection="1">
      <alignment horizontal="center"/>
    </xf>
    <xf numFmtId="0" fontId="7" fillId="0" borderId="11" xfId="543" applyFont="1" applyFill="1" applyBorder="1" applyAlignment="1" applyProtection="1">
      <alignment horizontal="center"/>
    </xf>
    <xf numFmtId="0" fontId="7" fillId="5" borderId="3" xfId="0" applyFont="1" applyFill="1" applyBorder="1" applyAlignment="1" applyProtection="1">
      <alignment horizontal="center"/>
      <protection locked="0"/>
    </xf>
    <xf numFmtId="166" fontId="7" fillId="5" borderId="6" xfId="271" applyNumberFormat="1" applyFont="1" applyFill="1" applyBorder="1" applyAlignment="1" applyProtection="1">
      <alignment horizontal="left"/>
      <protection locked="0"/>
    </xf>
    <xf numFmtId="166" fontId="16" fillId="5" borderId="6" xfId="271" applyNumberFormat="1" applyFont="1" applyFill="1" applyBorder="1" applyAlignment="1" applyProtection="1">
      <alignment horizontal="left"/>
      <protection locked="0"/>
    </xf>
    <xf numFmtId="166" fontId="16" fillId="5" borderId="4" xfId="271" applyNumberFormat="1" applyFont="1" applyFill="1" applyBorder="1" applyAlignment="1" applyProtection="1">
      <alignment horizontal="left"/>
      <protection locked="0"/>
    </xf>
    <xf numFmtId="1" fontId="16" fillId="5" borderId="11" xfId="0" quotePrefix="1" applyNumberFormat="1" applyFont="1" applyFill="1" applyBorder="1" applyAlignment="1" applyProtection="1">
      <alignment horizontal="center"/>
      <protection locked="0"/>
    </xf>
    <xf numFmtId="1" fontId="16" fillId="5" borderId="11" xfId="0" applyNumberFormat="1" applyFont="1" applyFill="1" applyBorder="1" applyAlignment="1" applyProtection="1">
      <alignment horizontal="center"/>
      <protection locked="0"/>
    </xf>
    <xf numFmtId="3" fontId="16" fillId="0" borderId="11" xfId="0" applyNumberFormat="1" applyFont="1" applyFill="1" applyBorder="1" applyAlignment="1" applyProtection="1">
      <alignment horizontal="center"/>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10" fontId="7" fillId="5" borderId="4" xfId="0" applyNumberFormat="1" applyFont="1" applyFill="1" applyBorder="1" applyAlignment="1" applyProtection="1">
      <alignment horizontal="right"/>
      <protection locked="0"/>
    </xf>
    <xf numFmtId="0" fontId="26" fillId="5" borderId="6" xfId="0" applyFont="1" applyFill="1" applyBorder="1" applyAlignment="1" applyProtection="1">
      <alignment horizontal="left"/>
      <protection locked="0"/>
    </xf>
    <xf numFmtId="0" fontId="16" fillId="0" borderId="6" xfId="0" applyFont="1" applyBorder="1" applyAlignment="1" applyProtection="1">
      <alignment horizontal="left"/>
    </xf>
    <xf numFmtId="0" fontId="0" fillId="0" borderId="0" xfId="0"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7" fillId="5" borderId="0" xfId="244"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0" borderId="0" xfId="0" applyFont="1" applyAlignment="1" applyProtection="1">
      <alignment horizontal="left" vertical="top" wrapText="1"/>
    </xf>
    <xf numFmtId="0" fontId="16" fillId="0" borderId="6" xfId="0" applyFont="1" applyFill="1" applyBorder="1" applyAlignment="1" applyProtection="1">
      <alignment horizontal="left" wrapText="1"/>
    </xf>
    <xf numFmtId="0" fontId="24" fillId="0" borderId="0" xfId="0" applyFont="1" applyBorder="1" applyAlignment="1" applyProtection="1">
      <alignment horizontal="center"/>
    </xf>
    <xf numFmtId="168" fontId="7" fillId="0" borderId="6" xfId="0" applyNumberFormat="1" applyFont="1" applyFill="1" applyBorder="1" applyAlignment="1" applyProtection="1">
      <alignment horizontal="center"/>
    </xf>
    <xf numFmtId="0" fontId="22"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168" fontId="16" fillId="0" borderId="4" xfId="0" applyNumberFormat="1" applyFont="1" applyFill="1" applyBorder="1" applyAlignment="1" applyProtection="1">
      <alignment horizontal="center"/>
    </xf>
    <xf numFmtId="0" fontId="7" fillId="0" borderId="0" xfId="0" applyFont="1" applyFill="1" applyAlignment="1" applyProtection="1">
      <alignment horizontal="center"/>
    </xf>
    <xf numFmtId="0" fontId="16" fillId="0" borderId="0" xfId="0" applyFont="1" applyFill="1" applyAlignment="1" applyProtection="1">
      <alignment horizontal="center"/>
    </xf>
    <xf numFmtId="173" fontId="0" fillId="5" borderId="6" xfId="0" applyNumberFormat="1" applyFill="1" applyBorder="1" applyAlignment="1" applyProtection="1">
      <alignment horizontal="center"/>
      <protection locked="0"/>
    </xf>
    <xf numFmtId="0" fontId="7" fillId="0" borderId="4" xfId="0" applyFont="1" applyFill="1" applyBorder="1" applyAlignment="1" applyProtection="1">
      <alignment horizontal="left"/>
      <protection locked="0"/>
    </xf>
    <xf numFmtId="0" fontId="16" fillId="0" borderId="4" xfId="0" applyFont="1" applyFill="1" applyBorder="1" applyAlignment="1" applyProtection="1">
      <alignment horizontal="left"/>
      <protection locked="0"/>
    </xf>
    <xf numFmtId="0" fontId="14" fillId="0" borderId="0" xfId="0" applyFont="1" applyAlignment="1" applyProtection="1">
      <alignment horizontal="center"/>
    </xf>
    <xf numFmtId="0" fontId="16" fillId="0" borderId="1" xfId="0" applyFont="1" applyFill="1" applyBorder="1" applyAlignment="1" applyProtection="1">
      <alignment horizontal="center" vertical="top" wrapText="1"/>
    </xf>
    <xf numFmtId="0" fontId="16" fillId="0" borderId="2" xfId="0" applyFont="1" applyFill="1" applyBorder="1" applyAlignment="1" applyProtection="1">
      <alignment horizontal="center" vertical="top" wrapText="1"/>
    </xf>
    <xf numFmtId="0" fontId="16" fillId="0" borderId="7" xfId="0" applyFont="1" applyFill="1" applyBorder="1" applyAlignment="1" applyProtection="1">
      <alignment horizontal="center" vertical="top" wrapText="1"/>
    </xf>
    <xf numFmtId="0" fontId="16" fillId="0" borderId="8" xfId="0" applyFont="1" applyFill="1" applyBorder="1" applyAlignment="1" applyProtection="1">
      <alignment horizontal="center" vertical="top" wrapText="1"/>
    </xf>
    <xf numFmtId="0" fontId="16" fillId="0" borderId="0" xfId="0" applyFont="1" applyFill="1" applyBorder="1" applyAlignment="1" applyProtection="1">
      <alignment horizontal="center" vertical="top" wrapText="1"/>
    </xf>
    <xf numFmtId="0" fontId="16" fillId="0" borderId="12" xfId="0" applyFont="1" applyFill="1" applyBorder="1" applyAlignment="1" applyProtection="1">
      <alignment horizontal="center" vertical="top" wrapText="1"/>
    </xf>
    <xf numFmtId="0" fontId="16" fillId="0" borderId="9" xfId="0" applyFont="1" applyFill="1" applyBorder="1" applyAlignment="1" applyProtection="1">
      <alignment horizontal="center" vertical="top" wrapText="1"/>
    </xf>
    <xf numFmtId="0" fontId="16" fillId="0" borderId="6" xfId="0" applyFont="1" applyFill="1" applyBorder="1" applyAlignment="1" applyProtection="1">
      <alignment horizontal="center" vertical="top" wrapText="1"/>
    </xf>
    <xf numFmtId="0" fontId="16" fillId="0" borderId="10" xfId="0" applyFont="1" applyFill="1" applyBorder="1" applyAlignment="1" applyProtection="1">
      <alignment horizontal="center" vertical="top" wrapText="1"/>
    </xf>
    <xf numFmtId="168" fontId="16" fillId="0" borderId="8" xfId="0" applyNumberFormat="1" applyFont="1" applyFill="1" applyBorder="1" applyAlignment="1" applyProtection="1">
      <alignment horizontal="left" vertical="top"/>
    </xf>
    <xf numFmtId="168" fontId="16" fillId="0" borderId="0" xfId="0" applyNumberFormat="1" applyFont="1" applyFill="1" applyBorder="1" applyAlignment="1" applyProtection="1">
      <alignment horizontal="left" vertical="top"/>
    </xf>
    <xf numFmtId="168" fontId="16" fillId="5" borderId="11" xfId="0" applyNumberFormat="1" applyFont="1" applyFill="1" applyBorder="1" applyAlignment="1" applyProtection="1">
      <alignment horizontal="center"/>
      <protection locked="0"/>
    </xf>
    <xf numFmtId="0" fontId="14" fillId="0" borderId="11" xfId="0" applyFont="1" applyBorder="1" applyAlignment="1" applyProtection="1">
      <alignment horizontal="right"/>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Fill="1" applyBorder="1" applyAlignment="1" applyProtection="1">
      <alignment horizontal="center"/>
    </xf>
    <xf numFmtId="168" fontId="16" fillId="0" borderId="5" xfId="0" applyNumberFormat="1" applyFont="1" applyFill="1" applyBorder="1" applyAlignment="1" applyProtection="1">
      <alignment horizontal="center"/>
    </xf>
    <xf numFmtId="168" fontId="0" fillId="5" borderId="11" xfId="0" applyNumberFormat="1" applyFill="1" applyBorder="1" applyAlignment="1" applyProtection="1">
      <alignment horizontal="center"/>
      <protection locked="0"/>
    </xf>
    <xf numFmtId="0" fontId="16" fillId="0" borderId="11" xfId="0" applyFont="1" applyFill="1" applyBorder="1" applyAlignment="1" applyProtection="1">
      <alignment horizontal="center" vertical="top" wrapText="1"/>
    </xf>
    <xf numFmtId="0" fontId="16" fillId="0" borderId="11" xfId="0" applyFont="1" applyFill="1" applyBorder="1" applyAlignment="1" applyProtection="1">
      <alignment horizontal="center"/>
    </xf>
    <xf numFmtId="0" fontId="14" fillId="0" borderId="3" xfId="0" applyFont="1" applyFill="1" applyBorder="1" applyAlignment="1" applyProtection="1">
      <alignment horizontal="right"/>
    </xf>
    <xf numFmtId="0" fontId="14" fillId="0" borderId="4" xfId="0" applyFont="1" applyFill="1" applyBorder="1" applyAlignment="1" applyProtection="1">
      <alignment horizontal="right"/>
    </xf>
    <xf numFmtId="0" fontId="14"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7" fillId="5" borderId="3" xfId="0" applyFont="1" applyFill="1" applyBorder="1" applyAlignment="1" applyProtection="1">
      <protection locked="0"/>
    </xf>
    <xf numFmtId="0" fontId="16" fillId="0" borderId="4" xfId="0" applyFont="1" applyBorder="1" applyAlignment="1" applyProtection="1">
      <protection locked="0"/>
    </xf>
    <xf numFmtId="0" fontId="16" fillId="0" borderId="5" xfId="0" applyFont="1" applyBorder="1" applyAlignment="1" applyProtection="1">
      <protection locked="0"/>
    </xf>
    <xf numFmtId="0" fontId="14" fillId="0" borderId="11" xfId="0" applyFont="1" applyFill="1" applyBorder="1" applyAlignment="1" applyProtection="1">
      <alignment horizontal="center"/>
    </xf>
    <xf numFmtId="0" fontId="16" fillId="0" borderId="3" xfId="0" applyFont="1" applyBorder="1" applyAlignment="1" applyProtection="1">
      <alignment horizontal="left"/>
    </xf>
    <xf numFmtId="2" fontId="7" fillId="0" borderId="11" xfId="543" applyNumberFormat="1" applyFont="1" applyFill="1" applyBorder="1" applyAlignment="1" applyProtection="1">
      <alignment horizontal="center"/>
    </xf>
    <xf numFmtId="0" fontId="26" fillId="5" borderId="3" xfId="0" applyFont="1" applyFill="1" applyBorder="1" applyAlignment="1" applyProtection="1">
      <alignment horizontal="left"/>
      <protection locked="0"/>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0" borderId="11" xfId="0" applyNumberFormat="1" applyFill="1" applyBorder="1" applyAlignment="1" applyProtection="1">
      <alignment horizontal="center"/>
    </xf>
    <xf numFmtId="168" fontId="0" fillId="5" borderId="13" xfId="0" applyNumberFormat="1" applyFill="1" applyBorder="1" applyAlignment="1" applyProtection="1">
      <alignment horizontal="right"/>
      <protection locked="0"/>
    </xf>
    <xf numFmtId="9" fontId="7" fillId="0" borderId="0" xfId="543" applyNumberFormat="1" applyFont="1" applyFill="1" applyBorder="1" applyAlignment="1" applyProtection="1">
      <alignment horizontal="center" vertical="center"/>
    </xf>
    <xf numFmtId="171" fontId="7" fillId="0" borderId="3" xfId="543" applyNumberFormat="1" applyFont="1" applyBorder="1" applyAlignment="1" applyProtection="1">
      <alignment horizontal="center"/>
    </xf>
    <xf numFmtId="171" fontId="7" fillId="0" borderId="4" xfId="543" applyNumberFormat="1" applyFont="1" applyBorder="1" applyAlignment="1" applyProtection="1">
      <alignment horizontal="center"/>
    </xf>
    <xf numFmtId="171" fontId="7"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5" fillId="5" borderId="3" xfId="0" applyNumberFormat="1" applyFont="1" applyFill="1" applyBorder="1" applyAlignment="1" applyProtection="1">
      <alignment horizontal="left"/>
      <protection locked="0"/>
    </xf>
    <xf numFmtId="164" fontId="15" fillId="5" borderId="4" xfId="0" applyNumberFormat="1" applyFont="1" applyFill="1" applyBorder="1" applyAlignment="1" applyProtection="1">
      <alignment horizontal="left"/>
      <protection locked="0"/>
    </xf>
    <xf numFmtId="164" fontId="15" fillId="5" borderId="5" xfId="0" applyNumberFormat="1" applyFont="1" applyFill="1" applyBorder="1" applyAlignment="1" applyProtection="1">
      <alignment horizontal="left"/>
      <protection locked="0"/>
    </xf>
    <xf numFmtId="0" fontId="14" fillId="5" borderId="3" xfId="0" applyFont="1" applyFill="1" applyBorder="1" applyAlignment="1" applyProtection="1">
      <alignment horizontal="right"/>
      <protection locked="0"/>
    </xf>
    <xf numFmtId="0" fontId="14" fillId="5" borderId="4" xfId="0" applyFont="1" applyFill="1" applyBorder="1" applyAlignment="1" applyProtection="1">
      <alignment horizontal="right"/>
      <protection locked="0"/>
    </xf>
    <xf numFmtId="0" fontId="14" fillId="5" borderId="5" xfId="0" applyFont="1" applyFill="1" applyBorder="1" applyAlignment="1" applyProtection="1">
      <alignment horizontal="right"/>
      <protection locked="0"/>
    </xf>
    <xf numFmtId="2" fontId="7" fillId="0" borderId="11" xfId="543" applyNumberFormat="1" applyFont="1" applyBorder="1" applyAlignment="1" applyProtection="1">
      <alignment horizontal="center"/>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168" fontId="7" fillId="5" borderId="3" xfId="0" applyNumberFormat="1" applyFont="1" applyFill="1" applyBorder="1" applyAlignment="1" applyProtection="1">
      <alignment horizontal="right"/>
      <protection locked="0"/>
    </xf>
    <xf numFmtId="168" fontId="7" fillId="5" borderId="5" xfId="0" applyNumberFormat="1" applyFont="1" applyFill="1" applyBorder="1" applyAlignment="1" applyProtection="1">
      <alignment horizontal="right"/>
      <protection locked="0"/>
    </xf>
    <xf numFmtId="0" fontId="14" fillId="0" borderId="1" xfId="0" applyFont="1" applyBorder="1" applyAlignment="1" applyProtection="1">
      <alignment horizontal="center"/>
    </xf>
    <xf numFmtId="0" fontId="14" fillId="0" borderId="2" xfId="0" applyFont="1" applyBorder="1" applyAlignment="1" applyProtection="1">
      <alignment horizontal="center"/>
    </xf>
    <xf numFmtId="0" fontId="14" fillId="0" borderId="7" xfId="0" applyFont="1" applyBorder="1" applyAlignment="1" applyProtection="1">
      <alignment horizontal="center"/>
    </xf>
    <xf numFmtId="0" fontId="7" fillId="0" borderId="11" xfId="543" applyFont="1" applyBorder="1" applyAlignment="1" applyProtection="1">
      <alignment horizontal="center"/>
    </xf>
    <xf numFmtId="171" fontId="7" fillId="0" borderId="11" xfId="543" applyNumberFormat="1" applyFont="1" applyBorder="1" applyAlignment="1" applyProtection="1">
      <alignment horizontal="center"/>
    </xf>
    <xf numFmtId="0" fontId="7" fillId="0" borderId="0" xfId="543" applyFont="1" applyFill="1" applyAlignment="1" applyProtection="1">
      <alignment horizontal="center"/>
    </xf>
    <xf numFmtId="0" fontId="7" fillId="5" borderId="3" xfId="0" applyNumberFormat="1" applyFont="1" applyFill="1" applyBorder="1" applyAlignment="1" applyProtection="1">
      <alignment horizontal="right"/>
      <protection locked="0"/>
    </xf>
    <xf numFmtId="0" fontId="7" fillId="5" borderId="4" xfId="0" applyNumberFormat="1" applyFont="1" applyFill="1" applyBorder="1" applyAlignment="1" applyProtection="1">
      <alignment horizontal="right"/>
      <protection locked="0"/>
    </xf>
    <xf numFmtId="0" fontId="7" fillId="5" borderId="5" xfId="0" applyNumberFormat="1" applyFont="1" applyFill="1" applyBorder="1" applyAlignment="1" applyProtection="1">
      <alignment horizontal="right"/>
      <protection locked="0"/>
    </xf>
    <xf numFmtId="168" fontId="7"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 fontId="7" fillId="0" borderId="3" xfId="543" applyNumberFormat="1" applyFont="1" applyBorder="1" applyAlignment="1" applyProtection="1">
      <alignment horizontal="center"/>
    </xf>
    <xf numFmtId="1" fontId="7"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71" fontId="7" fillId="0" borderId="9" xfId="543" applyNumberFormat="1" applyFont="1" applyBorder="1" applyAlignment="1" applyProtection="1">
      <alignment horizontal="center"/>
    </xf>
    <xf numFmtId="171" fontId="7" fillId="0" borderId="6" xfId="543" applyNumberFormat="1" applyFont="1" applyBorder="1" applyAlignment="1" applyProtection="1">
      <alignment horizontal="center"/>
    </xf>
    <xf numFmtId="171" fontId="7"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71" fontId="7" fillId="0" borderId="11" xfId="543" applyNumberFormat="1" applyFont="1" applyBorder="1" applyAlignment="1" applyProtection="1">
      <alignment horizontal="right"/>
    </xf>
    <xf numFmtId="0" fontId="14" fillId="0" borderId="46" xfId="0" applyFont="1" applyBorder="1" applyAlignment="1" applyProtection="1">
      <alignment horizontal="right"/>
    </xf>
    <xf numFmtId="0" fontId="14" fillId="0" borderId="17" xfId="0" applyFont="1" applyBorder="1" applyAlignment="1" applyProtection="1">
      <alignment horizontal="right"/>
    </xf>
    <xf numFmtId="0" fontId="14" fillId="0" borderId="47" xfId="0" applyFont="1" applyBorder="1" applyAlignment="1" applyProtection="1">
      <alignment horizontal="right"/>
    </xf>
    <xf numFmtId="0" fontId="14" fillId="0" borderId="1" xfId="0" applyFont="1" applyBorder="1" applyAlignment="1" applyProtection="1">
      <alignment horizontal="center" wrapText="1"/>
    </xf>
    <xf numFmtId="0" fontId="14" fillId="0" borderId="2" xfId="0" applyFont="1" applyBorder="1" applyAlignment="1" applyProtection="1">
      <alignment horizontal="center" wrapText="1"/>
    </xf>
    <xf numFmtId="0" fontId="26" fillId="5" borderId="3" xfId="543" applyFont="1" applyFill="1" applyBorder="1" applyAlignment="1" applyProtection="1">
      <alignment horizontal="center"/>
      <protection locked="0"/>
    </xf>
    <xf numFmtId="0" fontId="26" fillId="5" borderId="5" xfId="543" applyFont="1" applyFill="1" applyBorder="1" applyAlignment="1" applyProtection="1">
      <alignment horizontal="center"/>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164" fontId="26" fillId="5" borderId="3" xfId="0" applyNumberFormat="1" applyFont="1" applyFill="1" applyBorder="1" applyAlignment="1" applyProtection="1">
      <alignment horizontal="left"/>
      <protection locked="0"/>
    </xf>
    <xf numFmtId="164" fontId="26" fillId="5" borderId="4" xfId="0" applyNumberFormat="1" applyFont="1" applyFill="1" applyBorder="1" applyAlignment="1" applyProtection="1">
      <alignment horizontal="left"/>
      <protection locked="0"/>
    </xf>
    <xf numFmtId="164" fontId="26" fillId="5" borderId="5" xfId="0" applyNumberFormat="1" applyFont="1" applyFill="1" applyBorder="1" applyAlignment="1" applyProtection="1">
      <alignment horizontal="left"/>
      <protection locked="0"/>
    </xf>
    <xf numFmtId="0" fontId="27" fillId="0" borderId="1" xfId="543" applyFont="1" applyFill="1" applyBorder="1" applyAlignment="1" applyProtection="1">
      <alignment horizontal="right"/>
    </xf>
    <xf numFmtId="0" fontId="27" fillId="0" borderId="2" xfId="543" applyFont="1" applyFill="1" applyBorder="1" applyAlignment="1" applyProtection="1">
      <alignment horizontal="right"/>
    </xf>
    <xf numFmtId="0" fontId="27" fillId="0" borderId="7" xfId="543" applyFont="1" applyFill="1" applyBorder="1" applyAlignment="1" applyProtection="1">
      <alignment horizontal="right"/>
    </xf>
    <xf numFmtId="168" fontId="7" fillId="0" borderId="3" xfId="543" applyNumberFormat="1" applyFont="1" applyFill="1" applyBorder="1" applyAlignment="1" applyProtection="1">
      <alignment horizontal="center"/>
    </xf>
    <xf numFmtId="168" fontId="7" fillId="0" borderId="4" xfId="543" applyNumberFormat="1" applyFont="1" applyFill="1" applyBorder="1" applyAlignment="1" applyProtection="1">
      <alignment horizontal="center"/>
    </xf>
    <xf numFmtId="168" fontId="7" fillId="0" borderId="5" xfId="543" applyNumberFormat="1" applyFont="1" applyFill="1" applyBorder="1" applyAlignment="1" applyProtection="1">
      <alignment horizontal="center"/>
    </xf>
    <xf numFmtId="168" fontId="7" fillId="0" borderId="6" xfId="543" applyNumberFormat="1" applyFont="1" applyFill="1" applyBorder="1" applyAlignment="1" applyProtection="1">
      <alignment horizontal="center" vertical="center"/>
    </xf>
    <xf numFmtId="168" fontId="7" fillId="0" borderId="10" xfId="543" applyNumberFormat="1" applyFont="1" applyFill="1" applyBorder="1" applyAlignment="1" applyProtection="1">
      <alignment horizontal="center" vertical="center"/>
    </xf>
    <xf numFmtId="168" fontId="7" fillId="0" borderId="1" xfId="543" applyNumberFormat="1" applyFont="1" applyFill="1" applyBorder="1" applyAlignment="1" applyProtection="1">
      <alignment horizontal="center" vertical="center"/>
    </xf>
    <xf numFmtId="168" fontId="7" fillId="0" borderId="8" xfId="543" applyNumberFormat="1" applyFont="1" applyFill="1" applyBorder="1" applyAlignment="1" applyProtection="1">
      <alignment horizontal="center" vertical="center"/>
    </xf>
    <xf numFmtId="168" fontId="7" fillId="0" borderId="9" xfId="543" applyNumberFormat="1" applyFont="1" applyFill="1" applyBorder="1" applyAlignment="1" applyProtection="1">
      <alignment horizontal="center" vertical="center"/>
    </xf>
    <xf numFmtId="168" fontId="15" fillId="0" borderId="6" xfId="0" applyNumberFormat="1" applyFont="1" applyBorder="1" applyAlignment="1" applyProtection="1">
      <alignment horizontal="left"/>
    </xf>
    <xf numFmtId="168" fontId="15" fillId="0" borderId="10" xfId="0" applyNumberFormat="1" applyFont="1" applyBorder="1" applyAlignment="1" applyProtection="1">
      <alignment horizontal="left"/>
    </xf>
    <xf numFmtId="14" fontId="0" fillId="5" borderId="3" xfId="0" applyNumberFormat="1" applyFill="1" applyBorder="1" applyAlignment="1" applyProtection="1">
      <alignment horizontal="right"/>
      <protection locked="0"/>
    </xf>
    <xf numFmtId="0" fontId="26" fillId="5" borderId="9" xfId="543" applyFont="1" applyFill="1" applyBorder="1" applyAlignment="1" applyProtection="1">
      <alignment horizontal="center"/>
      <protection locked="0"/>
    </xf>
    <xf numFmtId="0" fontId="26" fillId="5" borderId="10" xfId="543" applyFont="1" applyFill="1" applyBorder="1" applyAlignment="1" applyProtection="1">
      <alignment horizontal="center"/>
      <protection locked="0"/>
    </xf>
    <xf numFmtId="9" fontId="7" fillId="5" borderId="3" xfId="0" applyNumberFormat="1" applyFont="1" applyFill="1" applyBorder="1" applyAlignment="1" applyProtection="1">
      <alignment horizontal="righ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44" fillId="5" borderId="3" xfId="0" applyNumberFormat="1" applyFont="1" applyFill="1" applyBorder="1" applyAlignment="1" applyProtection="1">
      <alignment horizontal="right"/>
      <protection locked="0"/>
    </xf>
    <xf numFmtId="0" fontId="44" fillId="5" borderId="4" xfId="0" applyNumberFormat="1" applyFont="1" applyFill="1" applyBorder="1" applyAlignment="1" applyProtection="1">
      <alignment horizontal="right"/>
      <protection locked="0"/>
    </xf>
    <xf numFmtId="0" fontId="44" fillId="5" borderId="5" xfId="0" applyNumberFormat="1" applyFont="1" applyFill="1" applyBorder="1" applyAlignment="1" applyProtection="1">
      <alignment horizontal="right"/>
      <protection locked="0"/>
    </xf>
    <xf numFmtId="0" fontId="14" fillId="0" borderId="17" xfId="0" applyFont="1" applyFill="1" applyBorder="1" applyAlignment="1" applyProtection="1">
      <alignment horizontal="center"/>
    </xf>
    <xf numFmtId="168" fontId="14" fillId="0" borderId="3" xfId="543" applyNumberFormat="1" applyFont="1" applyFill="1" applyBorder="1" applyAlignment="1" applyProtection="1">
      <alignment horizontal="center" vertical="center"/>
    </xf>
    <xf numFmtId="168" fontId="14" fillId="0" borderId="4" xfId="543" applyNumberFormat="1" applyFont="1" applyFill="1" applyBorder="1" applyAlignment="1" applyProtection="1">
      <alignment horizontal="center" vertical="center"/>
    </xf>
    <xf numFmtId="168" fontId="14" fillId="0" borderId="5" xfId="543" applyNumberFormat="1" applyFont="1" applyFill="1" applyBorder="1" applyAlignment="1" applyProtection="1">
      <alignment horizontal="center" vertical="center"/>
    </xf>
    <xf numFmtId="168" fontId="7" fillId="5" borderId="1" xfId="543" applyNumberFormat="1" applyFont="1" applyFill="1" applyBorder="1" applyAlignment="1" applyProtection="1">
      <alignment horizontal="center" vertical="center"/>
      <protection locked="0"/>
    </xf>
    <xf numFmtId="168" fontId="7" fillId="5" borderId="2" xfId="543" applyNumberFormat="1" applyFont="1" applyFill="1" applyBorder="1" applyAlignment="1" applyProtection="1">
      <alignment horizontal="center" vertical="center"/>
      <protection locked="0"/>
    </xf>
    <xf numFmtId="168" fontId="7" fillId="5" borderId="7" xfId="543" applyNumberFormat="1" applyFont="1" applyFill="1" applyBorder="1" applyAlignment="1" applyProtection="1">
      <alignment horizontal="center" vertical="center"/>
      <protection locked="0"/>
    </xf>
    <xf numFmtId="168" fontId="7" fillId="5" borderId="8" xfId="543" applyNumberFormat="1" applyFont="1" applyFill="1" applyBorder="1" applyAlignment="1" applyProtection="1">
      <alignment horizontal="center" vertical="center"/>
      <protection locked="0"/>
    </xf>
    <xf numFmtId="168" fontId="7" fillId="5" borderId="0" xfId="543" applyNumberFormat="1" applyFont="1" applyFill="1" applyBorder="1" applyAlignment="1" applyProtection="1">
      <alignment horizontal="center" vertical="center"/>
      <protection locked="0"/>
    </xf>
    <xf numFmtId="168" fontId="7" fillId="5" borderId="12" xfId="543" applyNumberFormat="1" applyFont="1" applyFill="1" applyBorder="1" applyAlignment="1" applyProtection="1">
      <alignment horizontal="center" vertical="center"/>
      <protection locked="0"/>
    </xf>
    <xf numFmtId="168" fontId="7" fillId="5" borderId="9" xfId="543" applyNumberFormat="1" applyFont="1" applyFill="1" applyBorder="1" applyAlignment="1" applyProtection="1">
      <alignment horizontal="center" vertical="center"/>
      <protection locked="0"/>
    </xf>
    <xf numFmtId="168" fontId="7" fillId="5" borderId="6" xfId="543" applyNumberFormat="1" applyFont="1" applyFill="1" applyBorder="1" applyAlignment="1" applyProtection="1">
      <alignment horizontal="center" vertical="center"/>
      <protection locked="0"/>
    </xf>
    <xf numFmtId="168" fontId="7" fillId="5" borderId="10" xfId="543" applyNumberFormat="1" applyFont="1" applyFill="1" applyBorder="1" applyAlignment="1" applyProtection="1">
      <alignment horizontal="center" vertical="center"/>
      <protection locked="0"/>
    </xf>
    <xf numFmtId="1" fontId="15" fillId="0" borderId="3" xfId="543" applyNumberFormat="1" applyFont="1" applyFill="1" applyBorder="1" applyAlignment="1" applyProtection="1">
      <alignment horizontal="center"/>
    </xf>
    <xf numFmtId="1" fontId="15" fillId="0" borderId="5" xfId="543" applyNumberFormat="1" applyFont="1" applyFill="1" applyBorder="1" applyAlignment="1" applyProtection="1">
      <alignment horizontal="center"/>
    </xf>
    <xf numFmtId="0" fontId="15" fillId="0" borderId="3" xfId="543" applyFont="1" applyFill="1" applyBorder="1" applyAlignment="1" applyProtection="1">
      <alignment horizontal="center"/>
    </xf>
    <xf numFmtId="0" fontId="15" fillId="0" borderId="5" xfId="543" applyFont="1" applyFill="1" applyBorder="1" applyAlignment="1" applyProtection="1">
      <alignment horizontal="center"/>
    </xf>
    <xf numFmtId="0" fontId="27" fillId="0" borderId="4" xfId="543" applyNumberFormat="1" applyFont="1" applyBorder="1" applyAlignment="1" applyProtection="1">
      <alignment horizontal="right" vertical="top" wrapText="1"/>
    </xf>
    <xf numFmtId="0" fontId="27" fillId="0" borderId="5" xfId="543" applyNumberFormat="1" applyFont="1" applyBorder="1" applyAlignment="1" applyProtection="1">
      <alignment horizontal="right" vertical="top" wrapText="1"/>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0" fillId="0" borderId="9" xfId="0" applyBorder="1" applyAlignment="1" applyProtection="1">
      <alignment horizontal="left"/>
    </xf>
    <xf numFmtId="0" fontId="0" fillId="0" borderId="6" xfId="0" applyBorder="1" applyAlignment="1" applyProtection="1">
      <alignment horizontal="left"/>
    </xf>
    <xf numFmtId="1" fontId="7" fillId="0" borderId="3" xfId="543" applyNumberFormat="1" applyFont="1" applyFill="1" applyBorder="1" applyAlignment="1" applyProtection="1">
      <alignment horizontal="center"/>
    </xf>
    <xf numFmtId="1" fontId="7" fillId="0" borderId="4" xfId="543" applyNumberFormat="1" applyFont="1" applyFill="1" applyBorder="1" applyAlignment="1" applyProtection="1">
      <alignment horizontal="center"/>
    </xf>
    <xf numFmtId="1" fontId="7" fillId="0" borderId="5" xfId="543" applyNumberFormat="1" applyFont="1" applyFill="1" applyBorder="1" applyAlignment="1" applyProtection="1">
      <alignment horizontal="center"/>
    </xf>
    <xf numFmtId="0" fontId="28" fillId="0" borderId="11" xfId="543" applyFont="1" applyFill="1" applyBorder="1" applyAlignment="1" applyProtection="1">
      <alignment horizontal="center"/>
    </xf>
    <xf numFmtId="0" fontId="16" fillId="0" borderId="6" xfId="543" applyFont="1" applyBorder="1" applyAlignment="1" applyProtection="1">
      <alignment horizontal="left" vertical="center" wrapText="1"/>
    </xf>
    <xf numFmtId="0" fontId="16" fillId="0" borderId="10" xfId="543" applyFont="1" applyBorder="1" applyAlignment="1" applyProtection="1">
      <alignment horizontal="left" vertical="center" wrapText="1"/>
    </xf>
    <xf numFmtId="0" fontId="26" fillId="5" borderId="3" xfId="543" applyFont="1" applyFill="1" applyBorder="1" applyAlignment="1" applyProtection="1">
      <alignment horizontal="center" vertical="top"/>
      <protection locked="0"/>
    </xf>
    <xf numFmtId="0" fontId="26" fillId="5" borderId="5" xfId="543" applyFont="1" applyFill="1" applyBorder="1" applyAlignment="1" applyProtection="1">
      <alignment horizontal="center" vertical="top"/>
      <protection locked="0"/>
    </xf>
    <xf numFmtId="0" fontId="28" fillId="0" borderId="3" xfId="543" applyFont="1" applyFill="1" applyBorder="1" applyAlignment="1" applyProtection="1">
      <alignment horizontal="center"/>
    </xf>
    <xf numFmtId="0" fontId="28" fillId="0" borderId="4" xfId="543" applyFont="1" applyFill="1" applyBorder="1" applyAlignment="1" applyProtection="1">
      <alignment horizontal="center"/>
    </xf>
    <xf numFmtId="0" fontId="28" fillId="0" borderId="5" xfId="543" applyFont="1" applyFill="1" applyBorder="1" applyAlignment="1" applyProtection="1">
      <alignment horizontal="center"/>
    </xf>
    <xf numFmtId="0" fontId="16" fillId="5" borderId="3" xfId="543" applyFont="1" applyFill="1" applyBorder="1" applyAlignment="1" applyProtection="1">
      <alignment horizontal="left" vertical="top" wrapText="1"/>
      <protection locked="0"/>
    </xf>
    <xf numFmtId="0" fontId="16" fillId="5" borderId="4" xfId="543" applyFont="1" applyFill="1" applyBorder="1" applyAlignment="1" applyProtection="1">
      <alignment horizontal="left" vertical="top" wrapText="1"/>
      <protection locked="0"/>
    </xf>
    <xf numFmtId="0" fontId="16" fillId="5" borderId="5" xfId="543" applyFont="1" applyFill="1" applyBorder="1" applyAlignment="1" applyProtection="1">
      <alignment horizontal="left" vertical="top" wrapText="1"/>
      <protection locked="0"/>
    </xf>
    <xf numFmtId="0" fontId="44" fillId="5" borderId="3" xfId="0" applyNumberFormat="1" applyFont="1" applyFill="1" applyBorder="1" applyAlignment="1" applyProtection="1">
      <alignment horizontal="center"/>
      <protection locked="0"/>
    </xf>
    <xf numFmtId="0" fontId="44" fillId="5" borderId="4" xfId="0" applyNumberFormat="1" applyFont="1" applyFill="1" applyBorder="1" applyAlignment="1" applyProtection="1">
      <alignment horizontal="center"/>
      <protection locked="0"/>
    </xf>
    <xf numFmtId="0" fontId="44" fillId="5" borderId="5" xfId="0" applyNumberFormat="1" applyFont="1" applyFill="1" applyBorder="1" applyAlignment="1" applyProtection="1">
      <alignment horizontal="center"/>
      <protection locked="0"/>
    </xf>
    <xf numFmtId="168" fontId="7" fillId="5" borderId="3" xfId="0" applyNumberFormat="1" applyFont="1" applyFill="1" applyBorder="1" applyAlignment="1" applyProtection="1">
      <alignment horizontal="left"/>
      <protection locked="0"/>
    </xf>
    <xf numFmtId="168" fontId="7" fillId="5" borderId="4" xfId="0" applyNumberFormat="1" applyFont="1" applyFill="1" applyBorder="1" applyAlignment="1" applyProtection="1">
      <alignment horizontal="left"/>
      <protection locked="0"/>
    </xf>
    <xf numFmtId="168" fontId="7" fillId="5" borderId="5" xfId="0" applyNumberFormat="1" applyFont="1" applyFill="1" applyBorder="1" applyAlignment="1" applyProtection="1">
      <alignment horizontal="left"/>
      <protection locked="0"/>
    </xf>
    <xf numFmtId="0" fontId="14" fillId="5" borderId="11" xfId="0" applyFont="1" applyFill="1" applyBorder="1" applyAlignment="1" applyProtection="1">
      <alignment horizontal="center"/>
      <protection locked="0"/>
    </xf>
    <xf numFmtId="168" fontId="16" fillId="0" borderId="13" xfId="0" applyNumberFormat="1" applyFont="1" applyFill="1" applyBorder="1" applyAlignment="1" applyProtection="1">
      <alignment horizontal="center"/>
    </xf>
    <xf numFmtId="168" fontId="16" fillId="5" borderId="13" xfId="0" applyNumberFormat="1" applyFont="1" applyFill="1" applyBorder="1" applyAlignment="1" applyProtection="1">
      <alignment horizontal="center"/>
      <protection locked="0"/>
    </xf>
    <xf numFmtId="1" fontId="16" fillId="0" borderId="3" xfId="0" applyNumberFormat="1" applyFont="1" applyFill="1" applyBorder="1" applyAlignment="1" applyProtection="1">
      <alignment horizontal="center"/>
    </xf>
    <xf numFmtId="1" fontId="16" fillId="0" borderId="4" xfId="0" applyNumberFormat="1" applyFont="1" applyFill="1" applyBorder="1" applyAlignment="1" applyProtection="1">
      <alignment horizontal="center"/>
    </xf>
    <xf numFmtId="1" fontId="16" fillId="0" borderId="5" xfId="0" applyNumberFormat="1" applyFont="1" applyFill="1" applyBorder="1" applyAlignment="1" applyProtection="1">
      <alignment horizontal="center"/>
    </xf>
    <xf numFmtId="0" fontId="7" fillId="0" borderId="3" xfId="543" applyFont="1" applyFill="1" applyBorder="1" applyAlignment="1" applyProtection="1">
      <alignment horizontal="center"/>
    </xf>
    <xf numFmtId="0" fontId="7" fillId="0" borderId="4" xfId="543" applyFont="1" applyFill="1" applyBorder="1" applyAlignment="1" applyProtection="1">
      <alignment horizontal="center"/>
    </xf>
    <xf numFmtId="0" fontId="7" fillId="0" borderId="5" xfId="543" applyFont="1" applyFill="1" applyBorder="1" applyAlignment="1" applyProtection="1">
      <alignment horizontal="center"/>
    </xf>
    <xf numFmtId="0" fontId="16" fillId="2" borderId="11" xfId="0" applyFont="1" applyFill="1" applyBorder="1" applyAlignment="1" applyProtection="1">
      <alignment horizontal="center"/>
    </xf>
    <xf numFmtId="0" fontId="26" fillId="5" borderId="3" xfId="543" applyFont="1" applyFill="1" applyBorder="1" applyAlignment="1" applyProtection="1">
      <alignment horizontal="center"/>
    </xf>
    <xf numFmtId="0" fontId="26" fillId="5" borderId="4" xfId="543" applyFont="1" applyFill="1" applyBorder="1" applyAlignment="1" applyProtection="1">
      <alignment horizontal="center"/>
    </xf>
    <xf numFmtId="0" fontId="26" fillId="5" borderId="5" xfId="543" applyFont="1" applyFill="1" applyBorder="1" applyAlignment="1" applyProtection="1">
      <alignment horizontal="center"/>
    </xf>
    <xf numFmtId="49" fontId="7" fillId="5" borderId="3" xfId="543" applyNumberFormat="1" applyFont="1" applyFill="1" applyBorder="1" applyAlignment="1" applyProtection="1">
      <alignment horizontal="center"/>
    </xf>
    <xf numFmtId="49" fontId="7" fillId="5" borderId="5" xfId="543" applyNumberFormat="1" applyFont="1" applyFill="1" applyBorder="1" applyAlignment="1" applyProtection="1">
      <alignment horizontal="center"/>
    </xf>
    <xf numFmtId="0" fontId="14" fillId="0" borderId="6" xfId="0" applyFont="1" applyBorder="1" applyAlignment="1" applyProtection="1">
      <alignment horizontal="center"/>
    </xf>
    <xf numFmtId="0" fontId="14" fillId="0" borderId="2" xfId="0" applyFont="1" applyFill="1" applyBorder="1" applyAlignment="1" applyProtection="1">
      <alignment horizontal="center" wrapText="1"/>
    </xf>
    <xf numFmtId="0" fontId="14" fillId="0" borderId="7" xfId="0" applyFont="1" applyFill="1" applyBorder="1" applyAlignment="1" applyProtection="1">
      <alignment horizontal="center" wrapText="1"/>
    </xf>
    <xf numFmtId="0" fontId="14" fillId="0" borderId="6" xfId="0" applyFont="1" applyFill="1" applyBorder="1" applyAlignment="1" applyProtection="1">
      <alignment horizontal="center" wrapText="1"/>
    </xf>
    <xf numFmtId="0" fontId="14" fillId="0" borderId="10" xfId="0" applyFont="1" applyFill="1" applyBorder="1" applyAlignment="1" applyProtection="1">
      <alignment horizontal="center" wrapText="1"/>
    </xf>
    <xf numFmtId="0" fontId="0" fillId="5" borderId="3" xfId="0" quotePrefix="1" applyNumberFormat="1" applyFill="1" applyBorder="1" applyAlignment="1" applyProtection="1">
      <alignment horizontal="right"/>
      <protection locked="0"/>
    </xf>
    <xf numFmtId="0" fontId="16" fillId="0" borderId="3" xfId="0" applyFont="1" applyFill="1" applyBorder="1" applyAlignment="1" applyProtection="1">
      <alignment horizontal="center"/>
    </xf>
    <xf numFmtId="0" fontId="16" fillId="0" borderId="4" xfId="0" applyFont="1" applyFill="1" applyBorder="1" applyAlignment="1" applyProtection="1">
      <alignment horizontal="center"/>
    </xf>
    <xf numFmtId="0" fontId="16"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168" fontId="16" fillId="0" borderId="0" xfId="544" applyNumberFormat="1" applyFont="1" applyBorder="1" applyAlignment="1" applyProtection="1">
      <alignment horizontal="right" vertical="center" wrapText="1"/>
    </xf>
    <xf numFmtId="175" fontId="16" fillId="0" borderId="0" xfId="544" applyNumberFormat="1" applyFont="1" applyBorder="1" applyAlignment="1" applyProtection="1">
      <alignment horizontal="center" vertical="center" wrapText="1"/>
    </xf>
    <xf numFmtId="0" fontId="7" fillId="0" borderId="11" xfId="543" quotePrefix="1" applyFont="1" applyFill="1" applyBorder="1" applyAlignment="1" applyProtection="1">
      <alignment horizontal="center"/>
    </xf>
    <xf numFmtId="0" fontId="14" fillId="0" borderId="3" xfId="271" applyFont="1" applyBorder="1" applyAlignment="1" applyProtection="1">
      <alignment horizontal="right"/>
    </xf>
    <xf numFmtId="0" fontId="14" fillId="0" borderId="4" xfId="271" applyFont="1" applyBorder="1" applyAlignment="1" applyProtection="1">
      <alignment horizontal="right"/>
    </xf>
    <xf numFmtId="0" fontId="14" fillId="0" borderId="5" xfId="271" applyFont="1" applyBorder="1" applyAlignment="1" applyProtection="1">
      <alignment horizontal="right"/>
    </xf>
    <xf numFmtId="0" fontId="14" fillId="0" borderId="3" xfId="543" applyFont="1" applyFill="1" applyBorder="1" applyAlignment="1" applyProtection="1">
      <alignment horizontal="right"/>
    </xf>
    <xf numFmtId="0" fontId="14" fillId="0" borderId="4" xfId="543" applyFont="1" applyFill="1" applyBorder="1" applyAlignment="1" applyProtection="1">
      <alignment horizontal="right"/>
    </xf>
    <xf numFmtId="0" fontId="14" fillId="0" borderId="5" xfId="543" applyFont="1" applyFill="1" applyBorder="1" applyAlignment="1" applyProtection="1">
      <alignment horizontal="right"/>
    </xf>
    <xf numFmtId="3" fontId="35" fillId="11" borderId="6" xfId="543" applyNumberFormat="1" applyFont="1" applyFill="1" applyBorder="1" applyAlignment="1" applyProtection="1">
      <alignment horizontal="left" vertical="center" wrapText="1"/>
    </xf>
    <xf numFmtId="3" fontId="35" fillId="11" borderId="0" xfId="543" applyNumberFormat="1" applyFont="1" applyFill="1" applyBorder="1" applyAlignment="1" applyProtection="1">
      <alignment horizontal="left" vertical="center" wrapText="1"/>
    </xf>
    <xf numFmtId="171" fontId="7" fillId="0" borderId="0" xfId="543" applyNumberFormat="1" applyFont="1" applyAlignment="1" applyProtection="1">
      <alignment horizontal="center"/>
    </xf>
    <xf numFmtId="0" fontId="40"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16" fillId="0" borderId="2" xfId="0" applyFont="1" applyBorder="1" applyAlignment="1" applyProtection="1">
      <alignment horizontal="left" vertical="top" wrapText="1"/>
    </xf>
    <xf numFmtId="0" fontId="16" fillId="0" borderId="2" xfId="0" applyFont="1" applyBorder="1" applyAlignment="1">
      <alignment horizontal="left" vertical="top" wrapText="1"/>
    </xf>
    <xf numFmtId="177" fontId="16" fillId="5" borderId="6" xfId="0" applyNumberFormat="1" applyFont="1" applyFill="1" applyBorder="1" applyAlignment="1" applyProtection="1">
      <alignment horizontal="left" vertical="top" wrapText="1"/>
      <protection locked="0"/>
    </xf>
    <xf numFmtId="0" fontId="45" fillId="0" borderId="0" xfId="0" applyFont="1" applyBorder="1" applyAlignment="1" applyProtection="1">
      <alignment vertical="top" wrapText="1"/>
    </xf>
    <xf numFmtId="0" fontId="0" fillId="0" borderId="0" xfId="0" applyAlignment="1">
      <alignment vertical="top" wrapText="1"/>
    </xf>
    <xf numFmtId="0" fontId="16" fillId="0" borderId="0" xfId="0" applyFont="1" applyBorder="1" applyAlignment="1" applyProtection="1">
      <alignment vertical="top" wrapText="1"/>
    </xf>
    <xf numFmtId="0" fontId="16" fillId="0" borderId="6" xfId="0" applyFont="1" applyFill="1" applyBorder="1" applyAlignment="1" applyProtection="1">
      <alignment horizontal="right" vertical="top" wrapText="1"/>
    </xf>
    <xf numFmtId="0" fontId="16" fillId="0" borderId="6" xfId="0" applyFont="1" applyFill="1" applyBorder="1" applyAlignment="1">
      <alignment vertical="top" wrapText="1"/>
    </xf>
    <xf numFmtId="0" fontId="49" fillId="2" borderId="3" xfId="0" applyFont="1" applyFill="1" applyBorder="1" applyAlignment="1" applyProtection="1">
      <alignment horizontal="center" vertical="top"/>
    </xf>
    <xf numFmtId="0" fontId="49" fillId="2" borderId="4" xfId="0" applyFont="1" applyFill="1" applyBorder="1" applyAlignment="1" applyProtection="1">
      <alignment horizontal="center" vertical="top"/>
    </xf>
    <xf numFmtId="0" fontId="49" fillId="2" borderId="5" xfId="0" applyFont="1" applyFill="1" applyBorder="1" applyAlignment="1" applyProtection="1">
      <alignment horizontal="center" vertical="top"/>
    </xf>
    <xf numFmtId="0" fontId="16" fillId="0" borderId="6" xfId="0" applyFont="1" applyBorder="1" applyAlignment="1" applyProtection="1">
      <alignment vertical="top" wrapText="1"/>
    </xf>
    <xf numFmtId="0" fontId="16" fillId="0" borderId="2" xfId="0" applyFont="1" applyBorder="1" applyAlignment="1" applyProtection="1">
      <alignment vertical="top" wrapText="1"/>
    </xf>
    <xf numFmtId="0" fontId="44" fillId="0" borderId="0" xfId="0" applyFont="1" applyBorder="1" applyAlignment="1" applyProtection="1">
      <alignment vertical="top" wrapText="1"/>
    </xf>
    <xf numFmtId="0" fontId="45" fillId="0" borderId="0" xfId="570" applyFont="1" applyFill="1" applyBorder="1" applyAlignment="1" applyProtection="1">
      <alignment vertical="top" wrapText="1"/>
    </xf>
    <xf numFmtId="0" fontId="7" fillId="0" borderId="0" xfId="570" applyFill="1" applyBorder="1" applyAlignment="1">
      <alignment vertical="top" wrapText="1"/>
    </xf>
    <xf numFmtId="0" fontId="7" fillId="0" borderId="0" xfId="570" applyFont="1" applyFill="1" applyBorder="1" applyAlignment="1" applyProtection="1">
      <alignment horizontal="right" vertical="top" wrapText="1"/>
    </xf>
    <xf numFmtId="0" fontId="7" fillId="0" borderId="0" xfId="570" applyFont="1" applyFill="1" applyBorder="1" applyAlignment="1">
      <alignment vertical="top" wrapText="1"/>
    </xf>
    <xf numFmtId="0" fontId="7" fillId="0" borderId="0" xfId="570" applyFont="1" applyFill="1" applyBorder="1" applyAlignment="1" applyProtection="1">
      <alignment horizontal="left" vertical="top" wrapText="1"/>
    </xf>
    <xf numFmtId="0" fontId="7" fillId="0" borderId="0" xfId="570" applyFont="1" applyFill="1" applyBorder="1" applyAlignment="1">
      <alignment horizontal="left" vertical="top" wrapText="1"/>
    </xf>
    <xf numFmtId="0" fontId="13" fillId="3" borderId="3" xfId="0" applyFont="1" applyFill="1" applyBorder="1" applyAlignment="1" applyProtection="1">
      <alignment horizontal="left" vertical="top"/>
    </xf>
    <xf numFmtId="0" fontId="13" fillId="3" borderId="4" xfId="0" applyFont="1" applyFill="1" applyBorder="1" applyAlignment="1" applyProtection="1">
      <alignment horizontal="left" vertical="top"/>
    </xf>
    <xf numFmtId="0" fontId="13" fillId="3" borderId="5" xfId="0" applyFont="1" applyFill="1" applyBorder="1" applyAlignment="1" applyProtection="1">
      <alignment horizontal="left" vertical="top"/>
    </xf>
    <xf numFmtId="168" fontId="7" fillId="5" borderId="5" xfId="570" applyNumberFormat="1" applyFill="1" applyBorder="1" applyAlignment="1" applyProtection="1">
      <alignment horizontal="center"/>
      <protection locked="0"/>
    </xf>
    <xf numFmtId="168" fontId="7" fillId="5" borderId="11" xfId="570" applyNumberFormat="1" applyFill="1" applyBorder="1" applyAlignment="1" applyProtection="1">
      <alignment horizontal="center"/>
      <protection locked="0"/>
    </xf>
    <xf numFmtId="168" fontId="7" fillId="0" borderId="5" xfId="570" applyNumberFormat="1" applyFill="1" applyBorder="1" applyAlignment="1">
      <alignment horizontal="center"/>
    </xf>
    <xf numFmtId="168" fontId="7" fillId="0" borderId="11" xfId="570" applyNumberFormat="1" applyFill="1" applyBorder="1" applyAlignment="1">
      <alignment horizontal="center"/>
    </xf>
    <xf numFmtId="168" fontId="7" fillId="0" borderId="3" xfId="570" applyNumberFormat="1" applyFill="1" applyBorder="1" applyAlignment="1">
      <alignment horizontal="center"/>
    </xf>
    <xf numFmtId="168" fontId="7" fillId="0" borderId="4" xfId="570" applyNumberFormat="1" applyFill="1" applyBorder="1" applyAlignment="1">
      <alignment horizontal="center"/>
    </xf>
    <xf numFmtId="179" fontId="14" fillId="0" borderId="11" xfId="570" applyNumberFormat="1" applyFont="1" applyFill="1" applyBorder="1" applyAlignment="1" applyProtection="1">
      <alignment horizontal="center" wrapText="1"/>
    </xf>
    <xf numFmtId="0" fontId="14" fillId="0" borderId="16" xfId="271" applyFont="1" applyFill="1" applyBorder="1" applyAlignment="1" applyProtection="1">
      <alignment horizontal="center"/>
    </xf>
    <xf numFmtId="164" fontId="14" fillId="0" borderId="11" xfId="570" applyNumberFormat="1" applyFont="1" applyFill="1" applyBorder="1" applyAlignment="1" applyProtection="1">
      <alignment horizontal="center" wrapText="1"/>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0" fontId="14" fillId="0" borderId="3" xfId="570" applyFont="1" applyFill="1" applyBorder="1" applyAlignment="1">
      <alignment horizontal="right"/>
    </xf>
    <xf numFmtId="0" fontId="14" fillId="0" borderId="4" xfId="570" applyFont="1" applyFill="1" applyBorder="1" applyAlignment="1">
      <alignment horizontal="right"/>
    </xf>
    <xf numFmtId="0" fontId="14" fillId="0" borderId="5" xfId="570" applyFont="1" applyFill="1" applyBorder="1" applyAlignment="1">
      <alignment horizontal="right"/>
    </xf>
    <xf numFmtId="0" fontId="44" fillId="0" borderId="0" xfId="570" applyFont="1" applyBorder="1" applyAlignment="1">
      <alignment horizontal="left"/>
    </xf>
    <xf numFmtId="0" fontId="44" fillId="0" borderId="2" xfId="570" applyNumberFormat="1" applyFont="1" applyBorder="1" applyAlignment="1">
      <alignment horizontal="left" vertical="top"/>
    </xf>
    <xf numFmtId="0" fontId="7" fillId="0" borderId="3" xfId="570" applyFont="1" applyBorder="1" applyAlignment="1">
      <alignment horizontal="right"/>
    </xf>
    <xf numFmtId="0" fontId="7" fillId="0" borderId="4" xfId="570" applyFont="1" applyBorder="1" applyAlignment="1">
      <alignment horizontal="right"/>
    </xf>
    <xf numFmtId="0" fontId="7" fillId="0" borderId="5" xfId="570" applyFont="1" applyBorder="1" applyAlignment="1">
      <alignment horizontal="right"/>
    </xf>
    <xf numFmtId="0" fontId="15" fillId="0" borderId="3" xfId="570" applyFont="1" applyBorder="1" applyAlignment="1">
      <alignment horizontal="right"/>
    </xf>
    <xf numFmtId="0" fontId="15" fillId="0" borderId="4" xfId="570" applyFont="1" applyBorder="1" applyAlignment="1">
      <alignment horizontal="right"/>
    </xf>
    <xf numFmtId="0" fontId="15" fillId="0" borderId="5" xfId="570" applyFont="1" applyBorder="1" applyAlignment="1">
      <alignment horizontal="right"/>
    </xf>
    <xf numFmtId="168" fontId="7" fillId="0" borderId="5" xfId="570" applyNumberFormat="1" applyFont="1" applyFill="1" applyBorder="1" applyAlignment="1" applyProtection="1">
      <alignment horizontal="center"/>
    </xf>
    <xf numFmtId="168" fontId="7" fillId="0" borderId="11" xfId="570" applyNumberFormat="1" applyFont="1" applyFill="1" applyBorder="1" applyAlignment="1" applyProtection="1">
      <alignment horizontal="center"/>
    </xf>
    <xf numFmtId="168" fontId="7" fillId="0" borderId="3" xfId="570" applyNumberFormat="1" applyBorder="1" applyAlignment="1">
      <alignment horizontal="center"/>
    </xf>
    <xf numFmtId="168" fontId="7" fillId="0" borderId="4" xfId="570" applyNumberFormat="1" applyBorder="1" applyAlignment="1">
      <alignment horizontal="center"/>
    </xf>
    <xf numFmtId="168" fontId="7" fillId="0" borderId="5" xfId="570" applyNumberFormat="1" applyBorder="1" applyAlignment="1">
      <alignment horizontal="center"/>
    </xf>
    <xf numFmtId="168" fontId="7" fillId="0" borderId="3" xfId="570" applyNumberFormat="1" applyFill="1" applyBorder="1" applyAlignment="1">
      <alignment horizontal="right"/>
    </xf>
    <xf numFmtId="168" fontId="7" fillId="0" borderId="4" xfId="570" applyNumberFormat="1" applyFill="1" applyBorder="1" applyAlignment="1">
      <alignment horizontal="right"/>
    </xf>
    <xf numFmtId="168" fontId="7" fillId="0" borderId="5" xfId="570" applyNumberFormat="1" applyFill="1" applyBorder="1" applyAlignment="1">
      <alignment horizontal="right"/>
    </xf>
    <xf numFmtId="0" fontId="15" fillId="5" borderId="4" xfId="570" applyFont="1" applyFill="1" applyBorder="1" applyAlignment="1" applyProtection="1">
      <alignment horizontal="left"/>
      <protection locked="0"/>
    </xf>
    <xf numFmtId="0" fontId="15" fillId="5" borderId="5" xfId="570" applyFont="1" applyFill="1" applyBorder="1" applyAlignment="1" applyProtection="1">
      <alignment horizontal="left"/>
      <protection locked="0"/>
    </xf>
    <xf numFmtId="0" fontId="14" fillId="0" borderId="3" xfId="570" applyFont="1" applyFill="1" applyBorder="1" applyAlignment="1">
      <alignment horizontal="left"/>
    </xf>
    <xf numFmtId="0" fontId="14" fillId="0" borderId="4" xfId="570" applyFont="1" applyFill="1" applyBorder="1" applyAlignment="1">
      <alignment horizontal="left"/>
    </xf>
    <xf numFmtId="0" fontId="14" fillId="0" borderId="5" xfId="570" applyFont="1" applyFill="1" applyBorder="1" applyAlignment="1">
      <alignment horizontal="left"/>
    </xf>
    <xf numFmtId="0" fontId="15" fillId="0" borderId="4" xfId="570" applyFont="1" applyBorder="1" applyAlignment="1">
      <alignment horizontal="left"/>
    </xf>
    <xf numFmtId="0" fontId="15" fillId="0" borderId="5" xfId="570" applyFont="1" applyBorder="1" applyAlignment="1">
      <alignment horizontal="left"/>
    </xf>
    <xf numFmtId="0" fontId="13" fillId="3" borderId="2" xfId="570" applyFont="1" applyFill="1" applyBorder="1" applyAlignment="1">
      <alignment horizontal="center" vertical="center"/>
    </xf>
    <xf numFmtId="0" fontId="13" fillId="3" borderId="16" xfId="570" applyFont="1" applyFill="1" applyBorder="1" applyAlignment="1">
      <alignment horizontal="center" vertical="center"/>
    </xf>
    <xf numFmtId="0" fontId="14" fillId="0" borderId="11" xfId="570" applyFont="1" applyBorder="1" applyAlignment="1">
      <alignment horizontal="center" wrapText="1"/>
    </xf>
    <xf numFmtId="168" fontId="7" fillId="0" borderId="7" xfId="570" applyNumberFormat="1" applyFill="1" applyBorder="1" applyAlignment="1">
      <alignment horizontal="center"/>
    </xf>
    <xf numFmtId="168" fontId="7" fillId="0" borderId="15" xfId="570" applyNumberFormat="1" applyFill="1" applyBorder="1" applyAlignment="1">
      <alignment horizontal="center"/>
    </xf>
    <xf numFmtId="168" fontId="7" fillId="2" borderId="3" xfId="570" applyNumberFormat="1" applyFill="1" applyBorder="1" applyAlignment="1" applyProtection="1">
      <alignment horizontal="center"/>
    </xf>
    <xf numFmtId="168" fontId="7" fillId="2" borderId="4" xfId="570" applyNumberFormat="1" applyFill="1" applyBorder="1" applyAlignment="1" applyProtection="1">
      <alignment horizontal="center"/>
    </xf>
    <xf numFmtId="168" fontId="7" fillId="2" borderId="5" xfId="570" applyNumberFormat="1" applyFill="1" applyBorder="1" applyAlignment="1" applyProtection="1">
      <alignment horizontal="center"/>
    </xf>
    <xf numFmtId="168" fontId="7" fillId="5" borderId="10" xfId="570" applyNumberFormat="1" applyFill="1" applyBorder="1" applyAlignment="1" applyProtection="1">
      <alignment horizontal="center"/>
      <protection locked="0"/>
    </xf>
    <xf numFmtId="168" fontId="7" fillId="5" borderId="13" xfId="570" applyNumberFormat="1" applyFill="1" applyBorder="1" applyAlignment="1" applyProtection="1">
      <alignment horizontal="center"/>
      <protection locked="0"/>
    </xf>
    <xf numFmtId="9" fontId="7" fillId="0" borderId="5" xfId="570" applyNumberFormat="1" applyFill="1" applyBorder="1" applyAlignment="1" applyProtection="1">
      <alignment horizontal="center"/>
    </xf>
    <xf numFmtId="9" fontId="7" fillId="0" borderId="11" xfId="570" applyNumberFormat="1" applyFill="1" applyBorder="1" applyAlignment="1" applyProtection="1">
      <alignment horizontal="center"/>
    </xf>
    <xf numFmtId="9" fontId="7" fillId="0" borderId="9" xfId="570" applyNumberFormat="1" applyFill="1" applyBorder="1" applyAlignment="1">
      <alignment horizontal="center" vertical="center"/>
    </xf>
    <xf numFmtId="9" fontId="7" fillId="0" borderId="6" xfId="570" applyNumberFormat="1" applyFill="1" applyBorder="1" applyAlignment="1">
      <alignment horizontal="center" vertical="center"/>
    </xf>
    <xf numFmtId="9" fontId="7" fillId="0" borderId="10" xfId="570" applyNumberFormat="1" applyFill="1" applyBorder="1" applyAlignment="1">
      <alignment horizontal="center" vertical="center"/>
    </xf>
    <xf numFmtId="168" fontId="7" fillId="0" borderId="5" xfId="570" applyNumberFormat="1" applyFont="1" applyFill="1" applyBorder="1" applyAlignment="1">
      <alignment horizontal="center"/>
    </xf>
    <xf numFmtId="168" fontId="7" fillId="0" borderId="11" xfId="570" applyNumberFormat="1" applyFont="1" applyFill="1" applyBorder="1" applyAlignment="1">
      <alignment horizontal="center"/>
    </xf>
    <xf numFmtId="5" fontId="7" fillId="0" borderId="5" xfId="570" applyNumberFormat="1" applyFill="1" applyBorder="1" applyAlignment="1">
      <alignment horizontal="center"/>
    </xf>
    <xf numFmtId="5" fontId="7" fillId="0" borderId="11" xfId="570" applyNumberFormat="1" applyFill="1" applyBorder="1" applyAlignment="1">
      <alignment horizontal="center"/>
    </xf>
    <xf numFmtId="5" fontId="7" fillId="0" borderId="3" xfId="570" applyNumberFormat="1" applyFill="1" applyBorder="1" applyAlignment="1">
      <alignment horizontal="center"/>
    </xf>
    <xf numFmtId="5" fontId="7" fillId="0" borderId="4" xfId="570" applyNumberFormat="1" applyFill="1" applyBorder="1" applyAlignment="1">
      <alignment horizontal="center"/>
    </xf>
    <xf numFmtId="168" fontId="7" fillId="0" borderId="11" xfId="570" applyNumberFormat="1" applyFill="1" applyBorder="1" applyAlignment="1">
      <alignment horizontal="right"/>
    </xf>
    <xf numFmtId="0" fontId="14" fillId="0" borderId="6" xfId="570" applyFont="1" applyBorder="1" applyAlignment="1">
      <alignment horizontal="center"/>
    </xf>
    <xf numFmtId="168" fontId="7" fillId="0" borderId="3" xfId="570" applyNumberFormat="1" applyFill="1" applyBorder="1" applyAlignment="1" applyProtection="1">
      <alignment horizontal="center"/>
    </xf>
    <xf numFmtId="0" fontId="7" fillId="0" borderId="4" xfId="570" applyBorder="1" applyAlignment="1">
      <alignment horizontal="center"/>
    </xf>
    <xf numFmtId="0" fontId="7" fillId="0" borderId="5" xfId="570" applyBorder="1" applyAlignment="1">
      <alignment horizontal="center"/>
    </xf>
    <xf numFmtId="0" fontId="44" fillId="0" borderId="0" xfId="271" applyFont="1" applyAlignment="1" applyProtection="1">
      <alignment horizontal="left" vertical="top" wrapText="1"/>
    </xf>
    <xf numFmtId="176" fontId="7" fillId="5" borderId="3" xfId="570" applyNumberFormat="1" applyFill="1" applyBorder="1" applyAlignment="1" applyProtection="1">
      <alignment horizontal="right"/>
      <protection locked="0"/>
    </xf>
    <xf numFmtId="176" fontId="7" fillId="5" borderId="4" xfId="570" applyNumberFormat="1" applyFill="1" applyBorder="1" applyAlignment="1" applyProtection="1">
      <alignment horizontal="right"/>
      <protection locked="0"/>
    </xf>
    <xf numFmtId="176" fontId="7" fillId="5" borderId="5" xfId="570" applyNumberFormat="1" applyFill="1" applyBorder="1" applyAlignment="1" applyProtection="1">
      <alignment horizontal="right"/>
      <protection locked="0"/>
    </xf>
    <xf numFmtId="0" fontId="98" fillId="0" borderId="0" xfId="570" applyFont="1" applyBorder="1" applyAlignment="1">
      <alignment horizontal="left" wrapText="1"/>
    </xf>
    <xf numFmtId="168" fontId="7" fillId="0" borderId="3" xfId="570" applyNumberFormat="1" applyBorder="1" applyAlignment="1" applyProtection="1">
      <alignment horizontal="right"/>
      <protection locked="0"/>
    </xf>
    <xf numFmtId="168" fontId="7" fillId="0" borderId="4" xfId="570" applyNumberFormat="1" applyBorder="1" applyAlignment="1" applyProtection="1">
      <alignment horizontal="right"/>
      <protection locked="0"/>
    </xf>
    <xf numFmtId="168" fontId="7" fillId="0" borderId="5" xfId="570" applyNumberFormat="1" applyBorder="1" applyAlignment="1" applyProtection="1">
      <alignment horizontal="right"/>
      <protection locked="0"/>
    </xf>
    <xf numFmtId="0" fontId="14" fillId="0" borderId="11" xfId="570" applyFont="1" applyBorder="1" applyAlignment="1">
      <alignment horizontal="center"/>
    </xf>
    <xf numFmtId="10" fontId="7" fillId="0" borderId="11" xfId="570" applyNumberFormat="1" applyFill="1" applyBorder="1" applyAlignment="1" applyProtection="1">
      <alignment horizontal="center"/>
      <protection locked="0"/>
    </xf>
    <xf numFmtId="168" fontId="7" fillId="0" borderId="11" xfId="570" applyNumberFormat="1" applyFill="1" applyBorder="1" applyAlignment="1"/>
    <xf numFmtId="168" fontId="7" fillId="0" borderId="3" xfId="570" applyNumberFormat="1" applyFill="1" applyBorder="1" applyAlignment="1"/>
    <xf numFmtId="168" fontId="7" fillId="0" borderId="4" xfId="570" applyNumberFormat="1" applyFill="1" applyBorder="1" applyAlignment="1"/>
    <xf numFmtId="168" fontId="7" fillId="0" borderId="5" xfId="570" applyNumberFormat="1" applyFill="1" applyBorder="1" applyAlignment="1"/>
    <xf numFmtId="168" fontId="7" fillId="0" borderId="11" xfId="570" applyNumberFormat="1" applyFill="1" applyBorder="1" applyAlignment="1">
      <alignment wrapText="1"/>
    </xf>
    <xf numFmtId="9" fontId="7" fillId="0" borderId="15" xfId="570" applyNumberFormat="1" applyFill="1" applyBorder="1" applyAlignment="1" applyProtection="1">
      <alignment horizontal="center"/>
    </xf>
    <xf numFmtId="168" fontId="7" fillId="0" borderId="11" xfId="570" applyNumberFormat="1" applyFill="1" applyBorder="1" applyAlignment="1" applyProtection="1">
      <alignment horizontal="center"/>
    </xf>
    <xf numFmtId="0" fontId="7" fillId="0" borderId="11" xfId="570" applyBorder="1" applyAlignment="1">
      <alignment horizontal="center"/>
    </xf>
    <xf numFmtId="0" fontId="98" fillId="0" borderId="0" xfId="0" applyFont="1" applyFill="1" applyBorder="1" applyAlignment="1">
      <alignment horizontal="left" vertical="top" wrapText="1"/>
    </xf>
    <xf numFmtId="3" fontId="16" fillId="0" borderId="0" xfId="0" applyNumberFormat="1" applyFont="1" applyAlignment="1">
      <alignment horizontal="left" vertical="top" wrapText="1"/>
    </xf>
    <xf numFmtId="0" fontId="12" fillId="0" borderId="6" xfId="271" applyFont="1" applyBorder="1" applyAlignment="1" applyProtection="1">
      <alignment horizontal="center"/>
    </xf>
  </cellXfs>
  <cellStyles count="12917">
    <cellStyle name="20% - Accent1" xfId="1" builtinId="30" customBuiltin="1"/>
    <cellStyle name="20% - Accent1 10" xfId="8706" xr:uid="{6589E20D-2F34-4CA4-8D39-6B6382F263A5}"/>
    <cellStyle name="20% - Accent1 11" xfId="4495" xr:uid="{5672AD5D-EA65-4032-AA86-ED30F161E9EB}"/>
    <cellStyle name="20% - Accent1 2" xfId="2" xr:uid="{00000000-0005-0000-0000-000001000000}"/>
    <cellStyle name="20% - Accent1 2 10" xfId="4496" xr:uid="{9EF37147-C99F-4467-A580-567C8606C3F9}"/>
    <cellStyle name="20% - Accent1 2 2" xfId="3" xr:uid="{00000000-0005-0000-0000-000002000000}"/>
    <cellStyle name="20% - Accent1 2 2 2" xfId="4" xr:uid="{00000000-0005-0000-0000-000003000000}"/>
    <cellStyle name="20% - Accent1 2 2 2 2" xfId="574" xr:uid="{00000000-0005-0000-0000-000004000000}"/>
    <cellStyle name="20% - Accent1 2 2 2 2 2" xfId="2845" xr:uid="{00000000-0005-0000-0000-000005000000}"/>
    <cellStyle name="20% - Accent1 2 2 2 2 2 2" xfId="11268" xr:uid="{9B2EC6BC-12BD-4D46-9EB6-6B4BB4F38B09}"/>
    <cellStyle name="20% - Accent1 2 2 2 2 2 3" xfId="7057" xr:uid="{3C87B87D-10D0-4E7C-800B-E4BC452F3EA7}"/>
    <cellStyle name="20% - Accent1 2 2 2 2 3" xfId="9123" xr:uid="{D8E340A9-BE33-4B48-9926-AF2F5BC12FD1}"/>
    <cellStyle name="20% - Accent1 2 2 2 2 4" xfId="4912" xr:uid="{6A9A0C23-695D-4AE8-A895-D225A91B2DDF}"/>
    <cellStyle name="20% - Accent1 2 2 2 3" xfId="1027" xr:uid="{00000000-0005-0000-0000-000006000000}"/>
    <cellStyle name="20% - Accent1 2 2 2 3 2" xfId="3258" xr:uid="{00000000-0005-0000-0000-000007000000}"/>
    <cellStyle name="20% - Accent1 2 2 2 3 2 2" xfId="11681" xr:uid="{CB868939-BA5D-4C8C-81FD-6A0829F9BA56}"/>
    <cellStyle name="20% - Accent1 2 2 2 3 2 3" xfId="7470" xr:uid="{FA35BF1F-337C-42C6-BC0B-4AFA91CE489C}"/>
    <cellStyle name="20% - Accent1 2 2 2 3 3" xfId="9536" xr:uid="{CABD5118-562A-4F4A-828B-FC19005165EF}"/>
    <cellStyle name="20% - Accent1 2 2 2 3 4" xfId="5325" xr:uid="{758ABA64-829B-49BF-98D2-C2356F077482}"/>
    <cellStyle name="20% - Accent1 2 2 2 4" xfId="1441" xr:uid="{00000000-0005-0000-0000-000008000000}"/>
    <cellStyle name="20% - Accent1 2 2 2 4 2" xfId="3671" xr:uid="{00000000-0005-0000-0000-000009000000}"/>
    <cellStyle name="20% - Accent1 2 2 2 4 2 2" xfId="12094" xr:uid="{C0411EEB-35D1-41CE-A06B-0AEF1DB3A8D2}"/>
    <cellStyle name="20% - Accent1 2 2 2 4 2 3" xfId="7883" xr:uid="{36310EA0-E9BA-43E9-A20F-BCD170A879B2}"/>
    <cellStyle name="20% - Accent1 2 2 2 4 3" xfId="9949" xr:uid="{B539D059-61DD-4104-B159-68D972D2B932}"/>
    <cellStyle name="20% - Accent1 2 2 2 4 4" xfId="5738" xr:uid="{6E70EAF2-0340-4FF4-96C3-FEEF7364158F}"/>
    <cellStyle name="20% - Accent1 2 2 2 5" xfId="1855" xr:uid="{00000000-0005-0000-0000-00000A000000}"/>
    <cellStyle name="20% - Accent1 2 2 2 5 2" xfId="4084" xr:uid="{00000000-0005-0000-0000-00000B000000}"/>
    <cellStyle name="20% - Accent1 2 2 2 5 2 2" xfId="12507" xr:uid="{66CFCFB7-458A-4DA0-9CAE-3318A807B1BB}"/>
    <cellStyle name="20% - Accent1 2 2 2 5 2 3" xfId="8296" xr:uid="{87BE98AB-95CA-436B-93B3-DDF2B01EDEAC}"/>
    <cellStyle name="20% - Accent1 2 2 2 5 3" xfId="10362" xr:uid="{ECC7C085-515B-4E9E-AD7E-EB3C91F39E14}"/>
    <cellStyle name="20% - Accent1 2 2 2 5 4" xfId="6151" xr:uid="{F2B4F850-01AE-4AC7-A604-51EC0C653716}"/>
    <cellStyle name="20% - Accent1 2 2 2 6" xfId="2268" xr:uid="{00000000-0005-0000-0000-00000C000000}"/>
    <cellStyle name="20% - Accent1 2 2 2 6 2" xfId="10775" xr:uid="{98799863-ACD6-4395-BA5E-0A4F7F96F119}"/>
    <cellStyle name="20% - Accent1 2 2 2 6 3" xfId="6564" xr:uid="{77F00D96-D6BD-46D6-8DB2-E67847F8F25F}"/>
    <cellStyle name="20% - Accent1 2 2 2 7" xfId="8709" xr:uid="{88ED5934-FDDD-41CB-9033-DB9397CBCCE3}"/>
    <cellStyle name="20% - Accent1 2 2 2 8" xfId="4498" xr:uid="{84D1CEC8-0DFE-4B6B-84B4-4F4B222B2F32}"/>
    <cellStyle name="20% - Accent1 2 2 3" xfId="573" xr:uid="{00000000-0005-0000-0000-00000D000000}"/>
    <cellStyle name="20% - Accent1 2 2 3 2" xfId="2844" xr:uid="{00000000-0005-0000-0000-00000E000000}"/>
    <cellStyle name="20% - Accent1 2 2 3 2 2" xfId="11267" xr:uid="{94E01D61-1733-48DC-B387-59134BF98815}"/>
    <cellStyle name="20% - Accent1 2 2 3 2 3" xfId="7056" xr:uid="{C473E3C8-75A3-44A6-B5C5-56E33EB235E2}"/>
    <cellStyle name="20% - Accent1 2 2 3 3" xfId="9122" xr:uid="{4A97CC1E-32E6-4778-A35E-2716797313B0}"/>
    <cellStyle name="20% - Accent1 2 2 3 4" xfId="4911" xr:uid="{984B87B0-8AC0-48FD-8149-E7E534A6327D}"/>
    <cellStyle name="20% - Accent1 2 2 4" xfId="1026" xr:uid="{00000000-0005-0000-0000-00000F000000}"/>
    <cellStyle name="20% - Accent1 2 2 4 2" xfId="3257" xr:uid="{00000000-0005-0000-0000-000010000000}"/>
    <cellStyle name="20% - Accent1 2 2 4 2 2" xfId="11680" xr:uid="{1F9D71C7-B073-4227-9545-4B37ACF5EB48}"/>
    <cellStyle name="20% - Accent1 2 2 4 2 3" xfId="7469" xr:uid="{B3FF0E89-2B2F-4259-8E1E-80F93F94F482}"/>
    <cellStyle name="20% - Accent1 2 2 4 3" xfId="9535" xr:uid="{98A83ADA-129F-48ED-99F3-C07BF0678437}"/>
    <cellStyle name="20% - Accent1 2 2 4 4" xfId="5324" xr:uid="{62ACF0D5-4819-44CB-B3E6-38AA55DC8F8E}"/>
    <cellStyle name="20% - Accent1 2 2 5" xfId="1440" xr:uid="{00000000-0005-0000-0000-000011000000}"/>
    <cellStyle name="20% - Accent1 2 2 5 2" xfId="3670" xr:uid="{00000000-0005-0000-0000-000012000000}"/>
    <cellStyle name="20% - Accent1 2 2 5 2 2" xfId="12093" xr:uid="{5D9F2E71-205E-4615-8306-57D2E2818E04}"/>
    <cellStyle name="20% - Accent1 2 2 5 2 3" xfId="7882" xr:uid="{B3FA93E1-8EF4-408E-8DCF-D1E5730F47FC}"/>
    <cellStyle name="20% - Accent1 2 2 5 3" xfId="9948" xr:uid="{D97BC073-6B1F-4415-9AA3-E588C7A91A3C}"/>
    <cellStyle name="20% - Accent1 2 2 5 4" xfId="5737" xr:uid="{23803043-EC22-4E79-9524-A895C92F2016}"/>
    <cellStyle name="20% - Accent1 2 2 6" xfId="1854" xr:uid="{00000000-0005-0000-0000-000013000000}"/>
    <cellStyle name="20% - Accent1 2 2 6 2" xfId="4083" xr:uid="{00000000-0005-0000-0000-000014000000}"/>
    <cellStyle name="20% - Accent1 2 2 6 2 2" xfId="12506" xr:uid="{18A45575-E584-4879-AC8A-C8A212C73A0F}"/>
    <cellStyle name="20% - Accent1 2 2 6 2 3" xfId="8295" xr:uid="{410AF044-2F6A-4C7F-8E9D-F84EA6CC61D3}"/>
    <cellStyle name="20% - Accent1 2 2 6 3" xfId="10361" xr:uid="{6ADB57CD-6E72-48CF-9A7D-5C7F336948B4}"/>
    <cellStyle name="20% - Accent1 2 2 6 4" xfId="6150" xr:uid="{409EA89F-5ED5-4F55-831D-60376268AA89}"/>
    <cellStyle name="20% - Accent1 2 2 7" xfId="2267" xr:uid="{00000000-0005-0000-0000-000015000000}"/>
    <cellStyle name="20% - Accent1 2 2 7 2" xfId="10774" xr:uid="{1148ADA0-7C78-42CC-95AE-DDB58195B55E}"/>
    <cellStyle name="20% - Accent1 2 2 7 3" xfId="6563" xr:uid="{73D9C7D1-FECF-4312-8234-E30E3BA8342C}"/>
    <cellStyle name="20% - Accent1 2 2 8" xfId="8708" xr:uid="{1F9D1657-3936-4C66-B43A-A7C36484263E}"/>
    <cellStyle name="20% - Accent1 2 2 9" xfId="4497" xr:uid="{DC20664C-1C73-4AD9-A080-1B2759A20FC7}"/>
    <cellStyle name="20% - Accent1 2 3" xfId="5" xr:uid="{00000000-0005-0000-0000-000016000000}"/>
    <cellStyle name="20% - Accent1 2 3 2" xfId="575" xr:uid="{00000000-0005-0000-0000-000017000000}"/>
    <cellStyle name="20% - Accent1 2 3 2 2" xfId="2846" xr:uid="{00000000-0005-0000-0000-000018000000}"/>
    <cellStyle name="20% - Accent1 2 3 2 2 2" xfId="11269" xr:uid="{134E1136-3EAE-43E2-AE46-03971DBA1A36}"/>
    <cellStyle name="20% - Accent1 2 3 2 2 3" xfId="7058" xr:uid="{21D9CB6A-94D5-4AC8-B455-846530AC9045}"/>
    <cellStyle name="20% - Accent1 2 3 2 3" xfId="9124" xr:uid="{EE294736-168D-44E7-ACA3-609137578214}"/>
    <cellStyle name="20% - Accent1 2 3 2 4" xfId="4913" xr:uid="{F52466CE-B382-41F1-A80A-2C669323CBCD}"/>
    <cellStyle name="20% - Accent1 2 3 3" xfId="1028" xr:uid="{00000000-0005-0000-0000-000019000000}"/>
    <cellStyle name="20% - Accent1 2 3 3 2" xfId="3259" xr:uid="{00000000-0005-0000-0000-00001A000000}"/>
    <cellStyle name="20% - Accent1 2 3 3 2 2" xfId="11682" xr:uid="{B22101D8-35BF-4ED5-959F-76D4208DB3A4}"/>
    <cellStyle name="20% - Accent1 2 3 3 2 3" xfId="7471" xr:uid="{53B62972-B366-485A-88E6-8D325C91A75B}"/>
    <cellStyle name="20% - Accent1 2 3 3 3" xfId="9537" xr:uid="{E02F7E37-A7BC-46D1-9A54-38B10D16289F}"/>
    <cellStyle name="20% - Accent1 2 3 3 4" xfId="5326" xr:uid="{81D0414C-6E47-4243-AEDA-46458BE3A68F}"/>
    <cellStyle name="20% - Accent1 2 3 4" xfId="1442" xr:uid="{00000000-0005-0000-0000-00001B000000}"/>
    <cellStyle name="20% - Accent1 2 3 4 2" xfId="3672" xr:uid="{00000000-0005-0000-0000-00001C000000}"/>
    <cellStyle name="20% - Accent1 2 3 4 2 2" xfId="12095" xr:uid="{34DFFF37-04BC-4DF2-A38C-6F5DAF7429CC}"/>
    <cellStyle name="20% - Accent1 2 3 4 2 3" xfId="7884" xr:uid="{C125A379-87DA-4A19-A820-610603141663}"/>
    <cellStyle name="20% - Accent1 2 3 4 3" xfId="9950" xr:uid="{B4E0CFA8-847E-4F04-9732-0FC18CB8C58C}"/>
    <cellStyle name="20% - Accent1 2 3 4 4" xfId="5739" xr:uid="{E4FDCEF6-6DD1-47D5-A092-83C282BA4197}"/>
    <cellStyle name="20% - Accent1 2 3 5" xfId="1856" xr:uid="{00000000-0005-0000-0000-00001D000000}"/>
    <cellStyle name="20% - Accent1 2 3 5 2" xfId="4085" xr:uid="{00000000-0005-0000-0000-00001E000000}"/>
    <cellStyle name="20% - Accent1 2 3 5 2 2" xfId="12508" xr:uid="{5057E352-C7C9-4C96-8E6F-0BEEE1504896}"/>
    <cellStyle name="20% - Accent1 2 3 5 2 3" xfId="8297" xr:uid="{60C9DDC7-2823-48E9-A3AE-7561A4DC3A6E}"/>
    <cellStyle name="20% - Accent1 2 3 5 3" xfId="10363" xr:uid="{CAEE3960-471D-4EC2-98BC-34F68C0F4421}"/>
    <cellStyle name="20% - Accent1 2 3 5 4" xfId="6152" xr:uid="{BC8CEC22-92B6-400B-9A1F-1A880D4437EE}"/>
    <cellStyle name="20% - Accent1 2 3 6" xfId="2269" xr:uid="{00000000-0005-0000-0000-00001F000000}"/>
    <cellStyle name="20% - Accent1 2 3 6 2" xfId="10776" xr:uid="{DF9DDAA1-B87F-4B57-A26D-8431F2A44483}"/>
    <cellStyle name="20% - Accent1 2 3 6 3" xfId="6565" xr:uid="{6162DA99-10C4-4DD5-B6CE-E7D7544A7711}"/>
    <cellStyle name="20% - Accent1 2 3 7" xfId="8710" xr:uid="{4AE8D0DC-7412-4A09-B0DE-B1282886D4F3}"/>
    <cellStyle name="20% - Accent1 2 3 8" xfId="4499" xr:uid="{5EECEB5D-96FD-432B-A6B5-BE21E7500023}"/>
    <cellStyle name="20% - Accent1 2 4" xfId="572" xr:uid="{00000000-0005-0000-0000-000020000000}"/>
    <cellStyle name="20% - Accent1 2 4 2" xfId="2843" xr:uid="{00000000-0005-0000-0000-000021000000}"/>
    <cellStyle name="20% - Accent1 2 4 2 2" xfId="11266" xr:uid="{A023BCFD-E453-43F6-BFAC-0F35EE954F20}"/>
    <cellStyle name="20% - Accent1 2 4 2 3" xfId="7055" xr:uid="{43E6D21A-E6C8-408D-A1CF-0937C7747480}"/>
    <cellStyle name="20% - Accent1 2 4 3" xfId="9121" xr:uid="{8587DEF2-0FB6-4072-AC4F-1555518F3491}"/>
    <cellStyle name="20% - Accent1 2 4 4" xfId="4910" xr:uid="{B9323839-3FC0-43C1-B90F-3B7262816E5F}"/>
    <cellStyle name="20% - Accent1 2 5" xfId="1025" xr:uid="{00000000-0005-0000-0000-000022000000}"/>
    <cellStyle name="20% - Accent1 2 5 2" xfId="3256" xr:uid="{00000000-0005-0000-0000-000023000000}"/>
    <cellStyle name="20% - Accent1 2 5 2 2" xfId="11679" xr:uid="{0DF1E6E2-A890-4EAC-941E-6582120F8BBF}"/>
    <cellStyle name="20% - Accent1 2 5 2 3" xfId="7468" xr:uid="{22D10124-F152-4F75-8482-FEB594E6348A}"/>
    <cellStyle name="20% - Accent1 2 5 3" xfId="9534" xr:uid="{1090190B-DEC2-437F-B49A-544D5AF943C0}"/>
    <cellStyle name="20% - Accent1 2 5 4" xfId="5323" xr:uid="{681A1B89-4FE0-48CA-A854-8D84DC36AB5C}"/>
    <cellStyle name="20% - Accent1 2 6" xfId="1439" xr:uid="{00000000-0005-0000-0000-000024000000}"/>
    <cellStyle name="20% - Accent1 2 6 2" xfId="3669" xr:uid="{00000000-0005-0000-0000-000025000000}"/>
    <cellStyle name="20% - Accent1 2 6 2 2" xfId="12092" xr:uid="{7BA69367-70B4-4F82-8D30-A12FFCF5B606}"/>
    <cellStyle name="20% - Accent1 2 6 2 3" xfId="7881" xr:uid="{AB15C5B4-AA87-48BF-8A0E-F2FF728702B5}"/>
    <cellStyle name="20% - Accent1 2 6 3" xfId="9947" xr:uid="{C2B42C91-9977-4C4D-B6E8-990B7C036F9F}"/>
    <cellStyle name="20% - Accent1 2 6 4" xfId="5736" xr:uid="{0DED67D4-5AB5-45AF-B439-39F81C63F876}"/>
    <cellStyle name="20% - Accent1 2 7" xfId="1853" xr:uid="{00000000-0005-0000-0000-000026000000}"/>
    <cellStyle name="20% - Accent1 2 7 2" xfId="4082" xr:uid="{00000000-0005-0000-0000-000027000000}"/>
    <cellStyle name="20% - Accent1 2 7 2 2" xfId="12505" xr:uid="{6E1CD401-9F81-4F80-B9A9-06029B41B4E9}"/>
    <cellStyle name="20% - Accent1 2 7 2 3" xfId="8294" xr:uid="{E46C7BAB-17DF-45B2-9326-9957B8C870D5}"/>
    <cellStyle name="20% - Accent1 2 7 3" xfId="10360" xr:uid="{5B2680BB-F60D-4D95-ACDA-D367AF143AFB}"/>
    <cellStyle name="20% - Accent1 2 7 4" xfId="6149" xr:uid="{CF125FC3-43E8-438D-A0A2-517CCF3AE9B9}"/>
    <cellStyle name="20% - Accent1 2 8" xfId="2266" xr:uid="{00000000-0005-0000-0000-000028000000}"/>
    <cellStyle name="20% - Accent1 2 8 2" xfId="10773" xr:uid="{56BA5335-76F2-4F32-B3CF-B9BCD5EAF757}"/>
    <cellStyle name="20% - Accent1 2 8 3" xfId="6562" xr:uid="{4485B7F4-112D-45BB-8E52-E9522BD0CD23}"/>
    <cellStyle name="20% - Accent1 2 9" xfId="8707" xr:uid="{CEC9E1D6-A46D-4A40-B933-2D4963EE6862}"/>
    <cellStyle name="20% - Accent1 3" xfId="6" xr:uid="{00000000-0005-0000-0000-000029000000}"/>
    <cellStyle name="20% - Accent1 3 2" xfId="7" xr:uid="{00000000-0005-0000-0000-00002A000000}"/>
    <cellStyle name="20% - Accent1 3 2 2" xfId="577" xr:uid="{00000000-0005-0000-0000-00002B000000}"/>
    <cellStyle name="20% - Accent1 3 2 2 2" xfId="2848" xr:uid="{00000000-0005-0000-0000-00002C000000}"/>
    <cellStyle name="20% - Accent1 3 2 2 2 2" xfId="11271" xr:uid="{AEC50B95-0691-49A4-A28F-9D364DD6A890}"/>
    <cellStyle name="20% - Accent1 3 2 2 2 3" xfId="7060" xr:uid="{BF26B434-B3D0-4763-B066-1B38BD7525E5}"/>
    <cellStyle name="20% - Accent1 3 2 2 3" xfId="9126" xr:uid="{D5640E85-BF21-4D87-BE0E-530B9FB8F8BD}"/>
    <cellStyle name="20% - Accent1 3 2 2 4" xfId="4915" xr:uid="{E5272924-B7DB-4F48-B7CD-3D75B63BAD00}"/>
    <cellStyle name="20% - Accent1 3 2 3" xfId="1030" xr:uid="{00000000-0005-0000-0000-00002D000000}"/>
    <cellStyle name="20% - Accent1 3 2 3 2" xfId="3261" xr:uid="{00000000-0005-0000-0000-00002E000000}"/>
    <cellStyle name="20% - Accent1 3 2 3 2 2" xfId="11684" xr:uid="{8CCF62F8-FC77-4758-A908-AE558B3C779C}"/>
    <cellStyle name="20% - Accent1 3 2 3 2 3" xfId="7473" xr:uid="{8EF85826-999B-4925-93C0-569EB189EED1}"/>
    <cellStyle name="20% - Accent1 3 2 3 3" xfId="9539" xr:uid="{32361668-8543-488A-95DC-DAFA074F274E}"/>
    <cellStyle name="20% - Accent1 3 2 3 4" xfId="5328" xr:uid="{97A719D3-6C09-4A0B-BB48-C54B3582A21E}"/>
    <cellStyle name="20% - Accent1 3 2 4" xfId="1444" xr:uid="{00000000-0005-0000-0000-00002F000000}"/>
    <cellStyle name="20% - Accent1 3 2 4 2" xfId="3674" xr:uid="{00000000-0005-0000-0000-000030000000}"/>
    <cellStyle name="20% - Accent1 3 2 4 2 2" xfId="12097" xr:uid="{5E64871A-B118-4D76-B951-D5B3A957795C}"/>
    <cellStyle name="20% - Accent1 3 2 4 2 3" xfId="7886" xr:uid="{6831E6FE-F5FB-4D1D-BCDC-D568C3D9D9B5}"/>
    <cellStyle name="20% - Accent1 3 2 4 3" xfId="9952" xr:uid="{399D70D8-B3EB-40E7-B3E4-542C65B3F0AB}"/>
    <cellStyle name="20% - Accent1 3 2 4 4" xfId="5741" xr:uid="{08C50752-9E28-4F23-8F93-54E2B8156345}"/>
    <cellStyle name="20% - Accent1 3 2 5" xfId="1858" xr:uid="{00000000-0005-0000-0000-000031000000}"/>
    <cellStyle name="20% - Accent1 3 2 5 2" xfId="4087" xr:uid="{00000000-0005-0000-0000-000032000000}"/>
    <cellStyle name="20% - Accent1 3 2 5 2 2" xfId="12510" xr:uid="{B4A3A264-491A-4B46-9292-32191F9B9F73}"/>
    <cellStyle name="20% - Accent1 3 2 5 2 3" xfId="8299" xr:uid="{7567E586-6D85-45F2-862B-35BE555464C1}"/>
    <cellStyle name="20% - Accent1 3 2 5 3" xfId="10365" xr:uid="{3B2C44D1-7E6A-456D-9A0A-A8F5E72BF65F}"/>
    <cellStyle name="20% - Accent1 3 2 5 4" xfId="6154" xr:uid="{86A0BC91-E99F-4C25-B77B-C824A56E445A}"/>
    <cellStyle name="20% - Accent1 3 2 6" xfId="2271" xr:uid="{00000000-0005-0000-0000-000033000000}"/>
    <cellStyle name="20% - Accent1 3 2 6 2" xfId="10778" xr:uid="{03547351-403E-4E50-924C-654C25717A6F}"/>
    <cellStyle name="20% - Accent1 3 2 6 3" xfId="6567" xr:uid="{66555C8D-6DBD-40B9-9929-E3752454372A}"/>
    <cellStyle name="20% - Accent1 3 2 7" xfId="8712" xr:uid="{07614DC3-DB80-4E70-BE52-6967998A8346}"/>
    <cellStyle name="20% - Accent1 3 2 8" xfId="4501" xr:uid="{6F09BFDF-00D1-4CE3-A282-9B9D085B1084}"/>
    <cellStyle name="20% - Accent1 3 3" xfId="576" xr:uid="{00000000-0005-0000-0000-000034000000}"/>
    <cellStyle name="20% - Accent1 3 3 2" xfId="2847" xr:uid="{00000000-0005-0000-0000-000035000000}"/>
    <cellStyle name="20% - Accent1 3 3 2 2" xfId="11270" xr:uid="{03843EBF-37DC-4BA2-9E4D-15FE5676C134}"/>
    <cellStyle name="20% - Accent1 3 3 2 3" xfId="7059" xr:uid="{003E4FC9-A2F5-4052-A1B6-0FE6D216029C}"/>
    <cellStyle name="20% - Accent1 3 3 3" xfId="9125" xr:uid="{FC8AD9E7-EB75-4A5E-9173-4E0456BD4B2C}"/>
    <cellStyle name="20% - Accent1 3 3 4" xfId="4914" xr:uid="{FB62CEA6-4A5E-4421-BF65-6739ABD196A1}"/>
    <cellStyle name="20% - Accent1 3 4" xfId="1029" xr:uid="{00000000-0005-0000-0000-000036000000}"/>
    <cellStyle name="20% - Accent1 3 4 2" xfId="3260" xr:uid="{00000000-0005-0000-0000-000037000000}"/>
    <cellStyle name="20% - Accent1 3 4 2 2" xfId="11683" xr:uid="{CCF1C9D5-A233-4F8B-B85A-A33C6BE043EB}"/>
    <cellStyle name="20% - Accent1 3 4 2 3" xfId="7472" xr:uid="{F9C489AD-E853-44C1-B6B3-7C3A6E2D54E4}"/>
    <cellStyle name="20% - Accent1 3 4 3" xfId="9538" xr:uid="{61E003A1-57A0-43EF-B305-4CD001E3E446}"/>
    <cellStyle name="20% - Accent1 3 4 4" xfId="5327" xr:uid="{500EB8C3-54E0-4B29-8250-0D7D00E225F1}"/>
    <cellStyle name="20% - Accent1 3 5" xfId="1443" xr:uid="{00000000-0005-0000-0000-000038000000}"/>
    <cellStyle name="20% - Accent1 3 5 2" xfId="3673" xr:uid="{00000000-0005-0000-0000-000039000000}"/>
    <cellStyle name="20% - Accent1 3 5 2 2" xfId="12096" xr:uid="{9380B431-46FB-4012-8192-27C2BED82439}"/>
    <cellStyle name="20% - Accent1 3 5 2 3" xfId="7885" xr:uid="{119139C7-0494-4E82-A70C-78D575F07F77}"/>
    <cellStyle name="20% - Accent1 3 5 3" xfId="9951" xr:uid="{BD1C2540-67BE-4A7C-A14C-C94287104F55}"/>
    <cellStyle name="20% - Accent1 3 5 4" xfId="5740" xr:uid="{A104F67E-CDDD-4FC6-9319-860C1D169B6B}"/>
    <cellStyle name="20% - Accent1 3 6" xfId="1857" xr:uid="{00000000-0005-0000-0000-00003A000000}"/>
    <cellStyle name="20% - Accent1 3 6 2" xfId="4086" xr:uid="{00000000-0005-0000-0000-00003B000000}"/>
    <cellStyle name="20% - Accent1 3 6 2 2" xfId="12509" xr:uid="{BBF2C330-453C-4A46-A96E-297B539BE6BB}"/>
    <cellStyle name="20% - Accent1 3 6 2 3" xfId="8298" xr:uid="{D18AA0C6-8799-481F-BFD1-A32AD383D69B}"/>
    <cellStyle name="20% - Accent1 3 6 3" xfId="10364" xr:uid="{BF0F6FC8-5AD9-4B10-BDAE-4AA5F6A0B500}"/>
    <cellStyle name="20% - Accent1 3 6 4" xfId="6153" xr:uid="{AEA3DC09-089E-4EA3-A80B-C7EE38D738DA}"/>
    <cellStyle name="20% - Accent1 3 7" xfId="2270" xr:uid="{00000000-0005-0000-0000-00003C000000}"/>
    <cellStyle name="20% - Accent1 3 7 2" xfId="10777" xr:uid="{F203CD2C-7407-4000-83DF-2EB3EAD48376}"/>
    <cellStyle name="20% - Accent1 3 7 3" xfId="6566" xr:uid="{00409F64-02AC-49C2-B6A7-705A8263C4E0}"/>
    <cellStyle name="20% - Accent1 3 8" xfId="8711" xr:uid="{966737CE-75D9-4E64-AF4A-2B6755145A60}"/>
    <cellStyle name="20% - Accent1 3 9" xfId="4500" xr:uid="{DA459D88-5BBB-407C-9878-6C32D18B2501}"/>
    <cellStyle name="20% - Accent1 4" xfId="8" xr:uid="{00000000-0005-0000-0000-00003D000000}"/>
    <cellStyle name="20% - Accent1 4 2" xfId="578" xr:uid="{00000000-0005-0000-0000-00003E000000}"/>
    <cellStyle name="20% - Accent1 4 2 2" xfId="2849" xr:uid="{00000000-0005-0000-0000-00003F000000}"/>
    <cellStyle name="20% - Accent1 4 2 2 2" xfId="11272" xr:uid="{75CBEFDD-A99E-46EB-80DC-BF8751EFF14F}"/>
    <cellStyle name="20% - Accent1 4 2 2 3" xfId="7061" xr:uid="{6CDCA23E-0490-405D-AD4A-22AE4E336901}"/>
    <cellStyle name="20% - Accent1 4 2 3" xfId="9127" xr:uid="{B841322C-584B-4F9C-840E-16F9B988EC3D}"/>
    <cellStyle name="20% - Accent1 4 2 4" xfId="4916" xr:uid="{15CF5D19-9B32-4D64-B7FE-BF9C00793A42}"/>
    <cellStyle name="20% - Accent1 4 3" xfId="1031" xr:uid="{00000000-0005-0000-0000-000040000000}"/>
    <cellStyle name="20% - Accent1 4 3 2" xfId="3262" xr:uid="{00000000-0005-0000-0000-000041000000}"/>
    <cellStyle name="20% - Accent1 4 3 2 2" xfId="11685" xr:uid="{CE5DBBC1-D279-4E2A-A092-F21AFB7B432B}"/>
    <cellStyle name="20% - Accent1 4 3 2 3" xfId="7474" xr:uid="{23D6622E-1509-48D0-8246-F50298FA39CB}"/>
    <cellStyle name="20% - Accent1 4 3 3" xfId="9540" xr:uid="{84F278B2-4627-4980-8420-23972CCE245E}"/>
    <cellStyle name="20% - Accent1 4 3 4" xfId="5329" xr:uid="{23E5D680-C731-4B1C-82CD-50F385FB0DBF}"/>
    <cellStyle name="20% - Accent1 4 4" xfId="1445" xr:uid="{00000000-0005-0000-0000-000042000000}"/>
    <cellStyle name="20% - Accent1 4 4 2" xfId="3675" xr:uid="{00000000-0005-0000-0000-000043000000}"/>
    <cellStyle name="20% - Accent1 4 4 2 2" xfId="12098" xr:uid="{55D160F8-E43A-4ED3-B2D0-E4BBD1147B56}"/>
    <cellStyle name="20% - Accent1 4 4 2 3" xfId="7887" xr:uid="{6199BF90-D763-4182-8EC6-21827E6D4452}"/>
    <cellStyle name="20% - Accent1 4 4 3" xfId="9953" xr:uid="{D8EF3182-1EA8-422E-BAD9-8BFB7D1767C3}"/>
    <cellStyle name="20% - Accent1 4 4 4" xfId="5742" xr:uid="{CBA835BC-CA49-4C94-AF2D-AF25F2C0917A}"/>
    <cellStyle name="20% - Accent1 4 5" xfId="1859" xr:uid="{00000000-0005-0000-0000-000044000000}"/>
    <cellStyle name="20% - Accent1 4 5 2" xfId="4088" xr:uid="{00000000-0005-0000-0000-000045000000}"/>
    <cellStyle name="20% - Accent1 4 5 2 2" xfId="12511" xr:uid="{446262B7-85B3-4BD9-B328-83DECDC8DDD3}"/>
    <cellStyle name="20% - Accent1 4 5 2 3" xfId="8300" xr:uid="{80EE460A-669D-4226-9DD9-A2A15D00C216}"/>
    <cellStyle name="20% - Accent1 4 5 3" xfId="10366" xr:uid="{5F0D2FF2-CB60-456F-8FC7-7C415E1DE8C4}"/>
    <cellStyle name="20% - Accent1 4 5 4" xfId="6155" xr:uid="{360811CB-43FE-46E5-91AC-23D9EB86519B}"/>
    <cellStyle name="20% - Accent1 4 6" xfId="2272" xr:uid="{00000000-0005-0000-0000-000046000000}"/>
    <cellStyle name="20% - Accent1 4 6 2" xfId="10779" xr:uid="{78EE3D4D-696F-4724-A110-1B73516CFA97}"/>
    <cellStyle name="20% - Accent1 4 6 3" xfId="6568" xr:uid="{881AC9D3-7E26-44B8-99AB-34CDFC45027C}"/>
    <cellStyle name="20% - Accent1 4 7" xfId="8713" xr:uid="{82F612B1-73AB-42D1-BA9D-DEBCB6F64903}"/>
    <cellStyle name="20% - Accent1 4 8" xfId="4502" xr:uid="{3693277C-14A8-4AAE-A2E8-3487A7A3B5E8}"/>
    <cellStyle name="20% - Accent1 5" xfId="571" xr:uid="{00000000-0005-0000-0000-000047000000}"/>
    <cellStyle name="20% - Accent1 5 2" xfId="2842" xr:uid="{00000000-0005-0000-0000-000048000000}"/>
    <cellStyle name="20% - Accent1 5 2 2" xfId="11265" xr:uid="{EF84BEB6-5966-49D1-85D6-C67FEAC968EB}"/>
    <cellStyle name="20% - Accent1 5 2 3" xfId="7054" xr:uid="{4A2159B5-3952-417F-98DA-CAA2008B24F2}"/>
    <cellStyle name="20% - Accent1 5 3" xfId="9120" xr:uid="{FA2FB948-1D11-4348-8145-03F37554ECC2}"/>
    <cellStyle name="20% - Accent1 5 4" xfId="4909" xr:uid="{6346F32F-1E8D-4C0F-A1B1-36331A4087EE}"/>
    <cellStyle name="20% - Accent1 6" xfId="1024" xr:uid="{00000000-0005-0000-0000-000049000000}"/>
    <cellStyle name="20% - Accent1 6 2" xfId="3255" xr:uid="{00000000-0005-0000-0000-00004A000000}"/>
    <cellStyle name="20% - Accent1 6 2 2" xfId="11678" xr:uid="{8FD8B55B-4CA5-4C4D-8A78-4BFC446C7839}"/>
    <cellStyle name="20% - Accent1 6 2 3" xfId="7467" xr:uid="{C7D42887-E981-4D5B-8056-B3BCEF5ED36A}"/>
    <cellStyle name="20% - Accent1 6 3" xfId="9533" xr:uid="{A52189F0-8ACF-4895-B09B-BC1905146605}"/>
    <cellStyle name="20% - Accent1 6 4" xfId="5322" xr:uid="{C1C45B13-F3EE-4FB2-83E6-73B02BE01389}"/>
    <cellStyle name="20% - Accent1 7" xfId="1438" xr:uid="{00000000-0005-0000-0000-00004B000000}"/>
    <cellStyle name="20% - Accent1 7 2" xfId="3668" xr:uid="{00000000-0005-0000-0000-00004C000000}"/>
    <cellStyle name="20% - Accent1 7 2 2" xfId="12091" xr:uid="{99558CD0-5052-4830-958B-D4F220C24F74}"/>
    <cellStyle name="20% - Accent1 7 2 3" xfId="7880" xr:uid="{1BC7F7C2-FE48-48DD-A6A0-5B25C0A5C1F0}"/>
    <cellStyle name="20% - Accent1 7 3" xfId="9946" xr:uid="{E609E6E1-0E10-4E1A-B1E6-EF56EE4B8A05}"/>
    <cellStyle name="20% - Accent1 7 4" xfId="5735" xr:uid="{BEAA5558-7A70-412F-839A-198E80777380}"/>
    <cellStyle name="20% - Accent1 8" xfId="1852" xr:uid="{00000000-0005-0000-0000-00004D000000}"/>
    <cellStyle name="20% - Accent1 8 2" xfId="4081" xr:uid="{00000000-0005-0000-0000-00004E000000}"/>
    <cellStyle name="20% - Accent1 8 2 2" xfId="12504" xr:uid="{715326B5-A78C-44FB-B417-F84C93F0C96E}"/>
    <cellStyle name="20% - Accent1 8 2 3" xfId="8293" xr:uid="{7DF3CE82-AA97-4CA0-AA66-655CCC0D50EC}"/>
    <cellStyle name="20% - Accent1 8 3" xfId="10359" xr:uid="{258B3139-B0CF-4584-A31D-F8A7FB68817F}"/>
    <cellStyle name="20% - Accent1 8 4" xfId="6148" xr:uid="{E977C5D0-0DEB-4A5C-BBD6-931716DA5780}"/>
    <cellStyle name="20% - Accent1 9" xfId="2265" xr:uid="{00000000-0005-0000-0000-00004F000000}"/>
    <cellStyle name="20% - Accent1 9 2" xfId="10772" xr:uid="{5547A908-2B2A-486C-BBFF-D73BA2A5A572}"/>
    <cellStyle name="20% - Accent1 9 3" xfId="6561" xr:uid="{EF0AB24D-EEA1-442A-8E50-BC7208CE1A13}"/>
    <cellStyle name="20% - Accent2" xfId="9" builtinId="34" customBuiltin="1"/>
    <cellStyle name="20% - Accent2 10" xfId="8714" xr:uid="{361C1CA2-ABD2-4506-99D7-4DC1B0A1DBB6}"/>
    <cellStyle name="20% - Accent2 11" xfId="4503" xr:uid="{BBA6D1C8-D8DE-4CD3-BBF1-3A80A9B89A79}"/>
    <cellStyle name="20% - Accent2 2" xfId="10" xr:uid="{00000000-0005-0000-0000-000051000000}"/>
    <cellStyle name="20% - Accent2 2 10" xfId="4504" xr:uid="{E5D61A4E-CEDD-419E-962F-9F2F44B88064}"/>
    <cellStyle name="20% - Accent2 2 2" xfId="11" xr:uid="{00000000-0005-0000-0000-000052000000}"/>
    <cellStyle name="20% - Accent2 2 2 2" xfId="12" xr:uid="{00000000-0005-0000-0000-000053000000}"/>
    <cellStyle name="20% - Accent2 2 2 2 2" xfId="582" xr:uid="{00000000-0005-0000-0000-000054000000}"/>
    <cellStyle name="20% - Accent2 2 2 2 2 2" xfId="2853" xr:uid="{00000000-0005-0000-0000-000055000000}"/>
    <cellStyle name="20% - Accent2 2 2 2 2 2 2" xfId="11276" xr:uid="{E5C7D1D7-9DA7-40B5-B0FF-9594D350C995}"/>
    <cellStyle name="20% - Accent2 2 2 2 2 2 3" xfId="7065" xr:uid="{9EFC9FC7-AD8B-4424-9B9B-B0C65C7F95FD}"/>
    <cellStyle name="20% - Accent2 2 2 2 2 3" xfId="9131" xr:uid="{39B99D69-9D15-461A-B8DC-184B663C1D1E}"/>
    <cellStyle name="20% - Accent2 2 2 2 2 4" xfId="4920" xr:uid="{D14E2AA1-B4E6-44EC-B52F-43761F83DAB6}"/>
    <cellStyle name="20% - Accent2 2 2 2 3" xfId="1035" xr:uid="{00000000-0005-0000-0000-000056000000}"/>
    <cellStyle name="20% - Accent2 2 2 2 3 2" xfId="3266" xr:uid="{00000000-0005-0000-0000-000057000000}"/>
    <cellStyle name="20% - Accent2 2 2 2 3 2 2" xfId="11689" xr:uid="{1A5392C6-A40A-49E7-BB01-751D248817C6}"/>
    <cellStyle name="20% - Accent2 2 2 2 3 2 3" xfId="7478" xr:uid="{9DD63AFE-7EB3-4944-95D5-D4A1EA86B52B}"/>
    <cellStyle name="20% - Accent2 2 2 2 3 3" xfId="9544" xr:uid="{23C2A05A-E6FD-4E4B-9791-A4FFA6F5011D}"/>
    <cellStyle name="20% - Accent2 2 2 2 3 4" xfId="5333" xr:uid="{9A9DD356-706C-40B9-B150-DD8032B8C1E6}"/>
    <cellStyle name="20% - Accent2 2 2 2 4" xfId="1449" xr:uid="{00000000-0005-0000-0000-000058000000}"/>
    <cellStyle name="20% - Accent2 2 2 2 4 2" xfId="3679" xr:uid="{00000000-0005-0000-0000-000059000000}"/>
    <cellStyle name="20% - Accent2 2 2 2 4 2 2" xfId="12102" xr:uid="{41AA77D8-1CA8-44EF-865B-3B211E5F9736}"/>
    <cellStyle name="20% - Accent2 2 2 2 4 2 3" xfId="7891" xr:uid="{EF2BFDCD-87F5-4407-968C-CF676FB01977}"/>
    <cellStyle name="20% - Accent2 2 2 2 4 3" xfId="9957" xr:uid="{72A32FF6-7A9B-4B2F-A5C0-F9550CE898B7}"/>
    <cellStyle name="20% - Accent2 2 2 2 4 4" xfId="5746" xr:uid="{CBA1A05F-D3A9-498F-AD84-603AD73FF026}"/>
    <cellStyle name="20% - Accent2 2 2 2 5" xfId="1863" xr:uid="{00000000-0005-0000-0000-00005A000000}"/>
    <cellStyle name="20% - Accent2 2 2 2 5 2" xfId="4092" xr:uid="{00000000-0005-0000-0000-00005B000000}"/>
    <cellStyle name="20% - Accent2 2 2 2 5 2 2" xfId="12515" xr:uid="{F7961DFD-110A-4D0F-B9AD-69134DBC8A1E}"/>
    <cellStyle name="20% - Accent2 2 2 2 5 2 3" xfId="8304" xr:uid="{21DC0764-FE62-4AE9-8485-8C48B1EADBDE}"/>
    <cellStyle name="20% - Accent2 2 2 2 5 3" xfId="10370" xr:uid="{EEB9AC71-AC5F-458D-A382-3E61912C1B32}"/>
    <cellStyle name="20% - Accent2 2 2 2 5 4" xfId="6159" xr:uid="{E6A85E3A-7E54-4B84-A86E-AE46E160A8C7}"/>
    <cellStyle name="20% - Accent2 2 2 2 6" xfId="2276" xr:uid="{00000000-0005-0000-0000-00005C000000}"/>
    <cellStyle name="20% - Accent2 2 2 2 6 2" xfId="10783" xr:uid="{03AA17F2-5279-45D2-9B00-0E4ABE51F1AD}"/>
    <cellStyle name="20% - Accent2 2 2 2 6 3" xfId="6572" xr:uid="{EBBC3936-9426-4087-B9AC-1896FDAE8931}"/>
    <cellStyle name="20% - Accent2 2 2 2 7" xfId="8717" xr:uid="{7334A65A-18F9-474F-AD24-DE720531596E}"/>
    <cellStyle name="20% - Accent2 2 2 2 8" xfId="4506" xr:uid="{AA56454E-7DB7-4716-A951-A157729E7F73}"/>
    <cellStyle name="20% - Accent2 2 2 3" xfId="581" xr:uid="{00000000-0005-0000-0000-00005D000000}"/>
    <cellStyle name="20% - Accent2 2 2 3 2" xfId="2852" xr:uid="{00000000-0005-0000-0000-00005E000000}"/>
    <cellStyle name="20% - Accent2 2 2 3 2 2" xfId="11275" xr:uid="{0BD6BDB8-A1DB-4E8B-8E8B-D01875B7C690}"/>
    <cellStyle name="20% - Accent2 2 2 3 2 3" xfId="7064" xr:uid="{91764DA9-FAAA-4112-B6D5-4E8D22278BA9}"/>
    <cellStyle name="20% - Accent2 2 2 3 3" xfId="9130" xr:uid="{6140D3D6-3A76-4AA1-A067-C876806037ED}"/>
    <cellStyle name="20% - Accent2 2 2 3 4" xfId="4919" xr:uid="{FFD9D9B0-AD3D-4FE1-8860-6C757F3053C3}"/>
    <cellStyle name="20% - Accent2 2 2 4" xfId="1034" xr:uid="{00000000-0005-0000-0000-00005F000000}"/>
    <cellStyle name="20% - Accent2 2 2 4 2" xfId="3265" xr:uid="{00000000-0005-0000-0000-000060000000}"/>
    <cellStyle name="20% - Accent2 2 2 4 2 2" xfId="11688" xr:uid="{2314F446-0909-4828-92C1-82BD00461D8E}"/>
    <cellStyle name="20% - Accent2 2 2 4 2 3" xfId="7477" xr:uid="{A6922BBE-4F93-4C4A-B993-EDE3A3493809}"/>
    <cellStyle name="20% - Accent2 2 2 4 3" xfId="9543" xr:uid="{6E3EA7DD-31AD-4A5F-8DD7-FED04DE0E631}"/>
    <cellStyle name="20% - Accent2 2 2 4 4" xfId="5332" xr:uid="{04EFB97B-1015-4F2F-9F75-678740B55E42}"/>
    <cellStyle name="20% - Accent2 2 2 5" xfId="1448" xr:uid="{00000000-0005-0000-0000-000061000000}"/>
    <cellStyle name="20% - Accent2 2 2 5 2" xfId="3678" xr:uid="{00000000-0005-0000-0000-000062000000}"/>
    <cellStyle name="20% - Accent2 2 2 5 2 2" xfId="12101" xr:uid="{E208590D-27C2-4BDA-ABAB-A0B2CBFD8165}"/>
    <cellStyle name="20% - Accent2 2 2 5 2 3" xfId="7890" xr:uid="{8EAFAE65-B6EA-46C7-824A-BC9225BCE094}"/>
    <cellStyle name="20% - Accent2 2 2 5 3" xfId="9956" xr:uid="{2C876B25-7F69-4D4C-9FB2-77E4D69FE40D}"/>
    <cellStyle name="20% - Accent2 2 2 5 4" xfId="5745" xr:uid="{286F8A7B-228D-4217-8D72-5AA8F6BDDF87}"/>
    <cellStyle name="20% - Accent2 2 2 6" xfId="1862" xr:uid="{00000000-0005-0000-0000-000063000000}"/>
    <cellStyle name="20% - Accent2 2 2 6 2" xfId="4091" xr:uid="{00000000-0005-0000-0000-000064000000}"/>
    <cellStyle name="20% - Accent2 2 2 6 2 2" xfId="12514" xr:uid="{B6A27D42-9708-4F6A-AC9C-1628CCB9631B}"/>
    <cellStyle name="20% - Accent2 2 2 6 2 3" xfId="8303" xr:uid="{AD531E5B-8AAE-4205-B7E9-D37E38E26A76}"/>
    <cellStyle name="20% - Accent2 2 2 6 3" xfId="10369" xr:uid="{796A4C43-0C8A-49B6-A852-5D4F54324387}"/>
    <cellStyle name="20% - Accent2 2 2 6 4" xfId="6158" xr:uid="{C7725E49-34F1-4058-839A-2ABAF01A7048}"/>
    <cellStyle name="20% - Accent2 2 2 7" xfId="2275" xr:uid="{00000000-0005-0000-0000-000065000000}"/>
    <cellStyle name="20% - Accent2 2 2 7 2" xfId="10782" xr:uid="{E23F9717-4BF6-41EF-913C-E49BA4FDEEA1}"/>
    <cellStyle name="20% - Accent2 2 2 7 3" xfId="6571" xr:uid="{C04503DB-79E9-4447-8C44-0817BC996622}"/>
    <cellStyle name="20% - Accent2 2 2 8" xfId="8716" xr:uid="{54FE5B19-F486-43B3-82CE-40D11101386E}"/>
    <cellStyle name="20% - Accent2 2 2 9" xfId="4505" xr:uid="{14E5B714-DA9F-4FF8-BD92-638208487739}"/>
    <cellStyle name="20% - Accent2 2 3" xfId="13" xr:uid="{00000000-0005-0000-0000-000066000000}"/>
    <cellStyle name="20% - Accent2 2 3 2" xfId="583" xr:uid="{00000000-0005-0000-0000-000067000000}"/>
    <cellStyle name="20% - Accent2 2 3 2 2" xfId="2854" xr:uid="{00000000-0005-0000-0000-000068000000}"/>
    <cellStyle name="20% - Accent2 2 3 2 2 2" xfId="11277" xr:uid="{5B218430-4674-4E7D-B4EB-190D60DD450B}"/>
    <cellStyle name="20% - Accent2 2 3 2 2 3" xfId="7066" xr:uid="{137BEF18-665B-4479-95C5-1B79736F6DDD}"/>
    <cellStyle name="20% - Accent2 2 3 2 3" xfId="9132" xr:uid="{920E7F46-D7DD-44A6-B7D8-0AE06C5C33B5}"/>
    <cellStyle name="20% - Accent2 2 3 2 4" xfId="4921" xr:uid="{E6DE6E89-92E6-44E0-8A87-181FC1EDFD21}"/>
    <cellStyle name="20% - Accent2 2 3 3" xfId="1036" xr:uid="{00000000-0005-0000-0000-000069000000}"/>
    <cellStyle name="20% - Accent2 2 3 3 2" xfId="3267" xr:uid="{00000000-0005-0000-0000-00006A000000}"/>
    <cellStyle name="20% - Accent2 2 3 3 2 2" xfId="11690" xr:uid="{9F412DA9-4935-4C4D-91A0-274FA75F7B6D}"/>
    <cellStyle name="20% - Accent2 2 3 3 2 3" xfId="7479" xr:uid="{4AA04323-8458-4DC4-9935-9A3EAC275982}"/>
    <cellStyle name="20% - Accent2 2 3 3 3" xfId="9545" xr:uid="{0527F4CD-910D-4C83-BB4F-C041C70F1B68}"/>
    <cellStyle name="20% - Accent2 2 3 3 4" xfId="5334" xr:uid="{A5ADC755-D3E7-4FE2-B7A7-DA3D3F598CD7}"/>
    <cellStyle name="20% - Accent2 2 3 4" xfId="1450" xr:uid="{00000000-0005-0000-0000-00006B000000}"/>
    <cellStyle name="20% - Accent2 2 3 4 2" xfId="3680" xr:uid="{00000000-0005-0000-0000-00006C000000}"/>
    <cellStyle name="20% - Accent2 2 3 4 2 2" xfId="12103" xr:uid="{B2D06A85-3960-4ACA-BD4D-A3A4716C2887}"/>
    <cellStyle name="20% - Accent2 2 3 4 2 3" xfId="7892" xr:uid="{65182105-367F-4B36-8F32-FE2680A33656}"/>
    <cellStyle name="20% - Accent2 2 3 4 3" xfId="9958" xr:uid="{313868DE-A356-4537-826C-438E654FDC49}"/>
    <cellStyle name="20% - Accent2 2 3 4 4" xfId="5747" xr:uid="{CD0CF983-9A3E-4844-9F75-B99080F61065}"/>
    <cellStyle name="20% - Accent2 2 3 5" xfId="1864" xr:uid="{00000000-0005-0000-0000-00006D000000}"/>
    <cellStyle name="20% - Accent2 2 3 5 2" xfId="4093" xr:uid="{00000000-0005-0000-0000-00006E000000}"/>
    <cellStyle name="20% - Accent2 2 3 5 2 2" xfId="12516" xr:uid="{6E9203C2-492E-48F2-8C5E-492D6F2262F8}"/>
    <cellStyle name="20% - Accent2 2 3 5 2 3" xfId="8305" xr:uid="{00AAA34F-5D9E-4B7B-BC65-C808E401CAB4}"/>
    <cellStyle name="20% - Accent2 2 3 5 3" xfId="10371" xr:uid="{0FBE3657-994D-46E9-BAA1-50D2C194C090}"/>
    <cellStyle name="20% - Accent2 2 3 5 4" xfId="6160" xr:uid="{3240D78E-54C0-4982-9186-0EFB1BC97535}"/>
    <cellStyle name="20% - Accent2 2 3 6" xfId="2277" xr:uid="{00000000-0005-0000-0000-00006F000000}"/>
    <cellStyle name="20% - Accent2 2 3 6 2" xfId="10784" xr:uid="{1B5608D5-BB8B-4816-9E22-78EA78433161}"/>
    <cellStyle name="20% - Accent2 2 3 6 3" xfId="6573" xr:uid="{52DAB32D-0EC5-426F-8AC4-E8A36FA6D8A3}"/>
    <cellStyle name="20% - Accent2 2 3 7" xfId="8718" xr:uid="{DAF7B23B-C6B1-45D9-9F0B-DC464950AD06}"/>
    <cellStyle name="20% - Accent2 2 3 8" xfId="4507" xr:uid="{F76CBACF-8100-4384-9760-F5999F45CE82}"/>
    <cellStyle name="20% - Accent2 2 4" xfId="580" xr:uid="{00000000-0005-0000-0000-000070000000}"/>
    <cellStyle name="20% - Accent2 2 4 2" xfId="2851" xr:uid="{00000000-0005-0000-0000-000071000000}"/>
    <cellStyle name="20% - Accent2 2 4 2 2" xfId="11274" xr:uid="{8C184D27-618D-4CE1-9814-3F19845CFB1B}"/>
    <cellStyle name="20% - Accent2 2 4 2 3" xfId="7063" xr:uid="{3F3E8F32-2670-4A9E-BD69-9E0C6F6732D8}"/>
    <cellStyle name="20% - Accent2 2 4 3" xfId="9129" xr:uid="{A11C071E-53CF-42AB-94BF-B5D6F8F7E8F9}"/>
    <cellStyle name="20% - Accent2 2 4 4" xfId="4918" xr:uid="{A53AECC0-035D-47FD-9F21-DB75B10169A3}"/>
    <cellStyle name="20% - Accent2 2 5" xfId="1033" xr:uid="{00000000-0005-0000-0000-000072000000}"/>
    <cellStyle name="20% - Accent2 2 5 2" xfId="3264" xr:uid="{00000000-0005-0000-0000-000073000000}"/>
    <cellStyle name="20% - Accent2 2 5 2 2" xfId="11687" xr:uid="{2475176B-61DF-4D83-A33E-6A2D500B7302}"/>
    <cellStyle name="20% - Accent2 2 5 2 3" xfId="7476" xr:uid="{920D82C7-4782-4F34-A566-3A0820BC2906}"/>
    <cellStyle name="20% - Accent2 2 5 3" xfId="9542" xr:uid="{B2991B19-FA09-4B8D-81C1-C5F570536470}"/>
    <cellStyle name="20% - Accent2 2 5 4" xfId="5331" xr:uid="{C5B092FD-862B-40A4-AFF0-9E7E31575355}"/>
    <cellStyle name="20% - Accent2 2 6" xfId="1447" xr:uid="{00000000-0005-0000-0000-000074000000}"/>
    <cellStyle name="20% - Accent2 2 6 2" xfId="3677" xr:uid="{00000000-0005-0000-0000-000075000000}"/>
    <cellStyle name="20% - Accent2 2 6 2 2" xfId="12100" xr:uid="{0F930B65-C900-4715-9485-A52F840DD132}"/>
    <cellStyle name="20% - Accent2 2 6 2 3" xfId="7889" xr:uid="{19082AD5-ECDD-4CD4-A037-BCA3DE0B130A}"/>
    <cellStyle name="20% - Accent2 2 6 3" xfId="9955" xr:uid="{E1B0B4E7-C1B3-4047-B8AA-F83373EFE055}"/>
    <cellStyle name="20% - Accent2 2 6 4" xfId="5744" xr:uid="{B5001C2A-9544-4A8B-B218-53EEC6AC72E1}"/>
    <cellStyle name="20% - Accent2 2 7" xfId="1861" xr:uid="{00000000-0005-0000-0000-000076000000}"/>
    <cellStyle name="20% - Accent2 2 7 2" xfId="4090" xr:uid="{00000000-0005-0000-0000-000077000000}"/>
    <cellStyle name="20% - Accent2 2 7 2 2" xfId="12513" xr:uid="{E35FC2D5-976E-4DB9-B8A5-5C0A8FFF8574}"/>
    <cellStyle name="20% - Accent2 2 7 2 3" xfId="8302" xr:uid="{9AAE4893-6AF8-4E5E-B171-9B4BF8DE7265}"/>
    <cellStyle name="20% - Accent2 2 7 3" xfId="10368" xr:uid="{CE46F217-4693-4201-8797-8FA0C305DA20}"/>
    <cellStyle name="20% - Accent2 2 7 4" xfId="6157" xr:uid="{6C2051FB-A1EB-4FB3-BBA0-66F26DEB230B}"/>
    <cellStyle name="20% - Accent2 2 8" xfId="2274" xr:uid="{00000000-0005-0000-0000-000078000000}"/>
    <cellStyle name="20% - Accent2 2 8 2" xfId="10781" xr:uid="{54B29169-8367-48F7-8258-7CB9A5D2776C}"/>
    <cellStyle name="20% - Accent2 2 8 3" xfId="6570" xr:uid="{787DAD88-9ACC-40CB-9D27-3E89C7104310}"/>
    <cellStyle name="20% - Accent2 2 9" xfId="8715" xr:uid="{BBA35830-93E5-4426-8059-E1338317CD50}"/>
    <cellStyle name="20% - Accent2 3" xfId="14" xr:uid="{00000000-0005-0000-0000-000079000000}"/>
    <cellStyle name="20% - Accent2 3 2" xfId="15" xr:uid="{00000000-0005-0000-0000-00007A000000}"/>
    <cellStyle name="20% - Accent2 3 2 2" xfId="585" xr:uid="{00000000-0005-0000-0000-00007B000000}"/>
    <cellStyle name="20% - Accent2 3 2 2 2" xfId="2856" xr:uid="{00000000-0005-0000-0000-00007C000000}"/>
    <cellStyle name="20% - Accent2 3 2 2 2 2" xfId="11279" xr:uid="{9DC33F73-0A4C-44F3-A604-568D075EA8FE}"/>
    <cellStyle name="20% - Accent2 3 2 2 2 3" xfId="7068" xr:uid="{C920949E-4144-48EA-A1DD-F8BC948D39C1}"/>
    <cellStyle name="20% - Accent2 3 2 2 3" xfId="9134" xr:uid="{8EB18A13-27EE-4E53-B9AF-1190E3118914}"/>
    <cellStyle name="20% - Accent2 3 2 2 4" xfId="4923" xr:uid="{7CE83EFA-C2BF-4E9C-B88A-119E48B32AB4}"/>
    <cellStyle name="20% - Accent2 3 2 3" xfId="1038" xr:uid="{00000000-0005-0000-0000-00007D000000}"/>
    <cellStyle name="20% - Accent2 3 2 3 2" xfId="3269" xr:uid="{00000000-0005-0000-0000-00007E000000}"/>
    <cellStyle name="20% - Accent2 3 2 3 2 2" xfId="11692" xr:uid="{81AFFBFB-8383-49DF-8B1E-5633858FD4F6}"/>
    <cellStyle name="20% - Accent2 3 2 3 2 3" xfId="7481" xr:uid="{6107D0FB-5635-4CC6-8DEE-AFA23672FB48}"/>
    <cellStyle name="20% - Accent2 3 2 3 3" xfId="9547" xr:uid="{AA7B7E10-72E1-410D-AC75-CAA7CCC3C25A}"/>
    <cellStyle name="20% - Accent2 3 2 3 4" xfId="5336" xr:uid="{25EE2741-378D-422A-B5C4-7E62E8CE25C3}"/>
    <cellStyle name="20% - Accent2 3 2 4" xfId="1452" xr:uid="{00000000-0005-0000-0000-00007F000000}"/>
    <cellStyle name="20% - Accent2 3 2 4 2" xfId="3682" xr:uid="{00000000-0005-0000-0000-000080000000}"/>
    <cellStyle name="20% - Accent2 3 2 4 2 2" xfId="12105" xr:uid="{8DE6E0CF-DF76-4CF7-84D6-D5049BD549F9}"/>
    <cellStyle name="20% - Accent2 3 2 4 2 3" xfId="7894" xr:uid="{9BD6F547-8463-4F5E-BDE7-C4E29885FB67}"/>
    <cellStyle name="20% - Accent2 3 2 4 3" xfId="9960" xr:uid="{720D0C67-D732-41E8-A2A2-7904322B3B0B}"/>
    <cellStyle name="20% - Accent2 3 2 4 4" xfId="5749" xr:uid="{0A9C96B8-7760-468D-ABAB-EA4E8402AFD7}"/>
    <cellStyle name="20% - Accent2 3 2 5" xfId="1866" xr:uid="{00000000-0005-0000-0000-000081000000}"/>
    <cellStyle name="20% - Accent2 3 2 5 2" xfId="4095" xr:uid="{00000000-0005-0000-0000-000082000000}"/>
    <cellStyle name="20% - Accent2 3 2 5 2 2" xfId="12518" xr:uid="{F1CC37CC-F3EF-44B3-B422-68BD04EF4968}"/>
    <cellStyle name="20% - Accent2 3 2 5 2 3" xfId="8307" xr:uid="{899737A9-83A3-4634-A39D-F9A511BFFCDE}"/>
    <cellStyle name="20% - Accent2 3 2 5 3" xfId="10373" xr:uid="{F1BBFAA0-E18A-40BC-8306-37EEE0944D1E}"/>
    <cellStyle name="20% - Accent2 3 2 5 4" xfId="6162" xr:uid="{5C8B3C45-F559-40EF-A39A-6A83A28E4781}"/>
    <cellStyle name="20% - Accent2 3 2 6" xfId="2279" xr:uid="{00000000-0005-0000-0000-000083000000}"/>
    <cellStyle name="20% - Accent2 3 2 6 2" xfId="10786" xr:uid="{C9AA5E7F-AC8B-411F-881E-9D844AFC318D}"/>
    <cellStyle name="20% - Accent2 3 2 6 3" xfId="6575" xr:uid="{62854264-DBC9-46A8-B413-6A11E34E12AA}"/>
    <cellStyle name="20% - Accent2 3 2 7" xfId="8720" xr:uid="{A4AF0B51-25E9-45DD-A636-DC3840813587}"/>
    <cellStyle name="20% - Accent2 3 2 8" xfId="4509" xr:uid="{1D60A264-B58F-4EA0-A5E1-7BA91A2475FA}"/>
    <cellStyle name="20% - Accent2 3 3" xfId="584" xr:uid="{00000000-0005-0000-0000-000084000000}"/>
    <cellStyle name="20% - Accent2 3 3 2" xfId="2855" xr:uid="{00000000-0005-0000-0000-000085000000}"/>
    <cellStyle name="20% - Accent2 3 3 2 2" xfId="11278" xr:uid="{0B1255DE-EFD8-45F4-A8FC-14B56D973358}"/>
    <cellStyle name="20% - Accent2 3 3 2 3" xfId="7067" xr:uid="{56E9FCB9-F397-4645-B66F-272F2B5652B4}"/>
    <cellStyle name="20% - Accent2 3 3 3" xfId="9133" xr:uid="{657B116B-DDD1-471C-B1E0-59B955E30616}"/>
    <cellStyle name="20% - Accent2 3 3 4" xfId="4922" xr:uid="{CBDE9940-FC67-431C-A23C-37F47AA90D61}"/>
    <cellStyle name="20% - Accent2 3 4" xfId="1037" xr:uid="{00000000-0005-0000-0000-000086000000}"/>
    <cellStyle name="20% - Accent2 3 4 2" xfId="3268" xr:uid="{00000000-0005-0000-0000-000087000000}"/>
    <cellStyle name="20% - Accent2 3 4 2 2" xfId="11691" xr:uid="{6B739BE0-B5D5-4C95-8A77-9631D20995DE}"/>
    <cellStyle name="20% - Accent2 3 4 2 3" xfId="7480" xr:uid="{39B212F0-C534-48C6-85F0-3A74E8516D3F}"/>
    <cellStyle name="20% - Accent2 3 4 3" xfId="9546" xr:uid="{9E5A19D3-FB00-4807-9F1C-6D3FD61AB4F7}"/>
    <cellStyle name="20% - Accent2 3 4 4" xfId="5335" xr:uid="{C6F4EB96-60A3-40E4-91DF-51CFE1072B74}"/>
    <cellStyle name="20% - Accent2 3 5" xfId="1451" xr:uid="{00000000-0005-0000-0000-000088000000}"/>
    <cellStyle name="20% - Accent2 3 5 2" xfId="3681" xr:uid="{00000000-0005-0000-0000-000089000000}"/>
    <cellStyle name="20% - Accent2 3 5 2 2" xfId="12104" xr:uid="{DA81E4E5-B8B2-434E-B53E-DD47151D33C9}"/>
    <cellStyle name="20% - Accent2 3 5 2 3" xfId="7893" xr:uid="{058519CE-C197-469C-B5BE-3983F9B4D84F}"/>
    <cellStyle name="20% - Accent2 3 5 3" xfId="9959" xr:uid="{86EF8F87-8A19-488E-ADEA-FD5C60E419A7}"/>
    <cellStyle name="20% - Accent2 3 5 4" xfId="5748" xr:uid="{1CD623A0-C962-47CA-B53D-10E106156761}"/>
    <cellStyle name="20% - Accent2 3 6" xfId="1865" xr:uid="{00000000-0005-0000-0000-00008A000000}"/>
    <cellStyle name="20% - Accent2 3 6 2" xfId="4094" xr:uid="{00000000-0005-0000-0000-00008B000000}"/>
    <cellStyle name="20% - Accent2 3 6 2 2" xfId="12517" xr:uid="{10C15FBE-038A-43D3-928F-AD5D67C6EDF4}"/>
    <cellStyle name="20% - Accent2 3 6 2 3" xfId="8306" xr:uid="{24B8430C-F427-497C-92D1-CC65E23B3E60}"/>
    <cellStyle name="20% - Accent2 3 6 3" xfId="10372" xr:uid="{4C329088-5308-454E-BF37-169A83604E74}"/>
    <cellStyle name="20% - Accent2 3 6 4" xfId="6161" xr:uid="{03DC6CFF-FC99-48CB-8750-3C08CFEDB96B}"/>
    <cellStyle name="20% - Accent2 3 7" xfId="2278" xr:uid="{00000000-0005-0000-0000-00008C000000}"/>
    <cellStyle name="20% - Accent2 3 7 2" xfId="10785" xr:uid="{2132C646-F5FD-4929-85A1-E46B01D60441}"/>
    <cellStyle name="20% - Accent2 3 7 3" xfId="6574" xr:uid="{56F879EF-C0E1-45F6-996A-33AACBD04A3E}"/>
    <cellStyle name="20% - Accent2 3 8" xfId="8719" xr:uid="{23382568-822C-4D5F-9DE5-15006E619753}"/>
    <cellStyle name="20% - Accent2 3 9" xfId="4508" xr:uid="{6AC38E38-B1CF-4654-8F57-0A6D139091C4}"/>
    <cellStyle name="20% - Accent2 4" xfId="16" xr:uid="{00000000-0005-0000-0000-00008D000000}"/>
    <cellStyle name="20% - Accent2 4 2" xfId="586" xr:uid="{00000000-0005-0000-0000-00008E000000}"/>
    <cellStyle name="20% - Accent2 4 2 2" xfId="2857" xr:uid="{00000000-0005-0000-0000-00008F000000}"/>
    <cellStyle name="20% - Accent2 4 2 2 2" xfId="11280" xr:uid="{8D330795-B269-43E5-9E95-CA37739555E0}"/>
    <cellStyle name="20% - Accent2 4 2 2 3" xfId="7069" xr:uid="{D35FD253-05EB-451F-A24B-822979909F1D}"/>
    <cellStyle name="20% - Accent2 4 2 3" xfId="9135" xr:uid="{1B59D872-1125-47CB-A68A-3521EDE3742D}"/>
    <cellStyle name="20% - Accent2 4 2 4" xfId="4924" xr:uid="{77828452-75E1-45E0-B7EF-0B23E6B5412E}"/>
    <cellStyle name="20% - Accent2 4 3" xfId="1039" xr:uid="{00000000-0005-0000-0000-000090000000}"/>
    <cellStyle name="20% - Accent2 4 3 2" xfId="3270" xr:uid="{00000000-0005-0000-0000-000091000000}"/>
    <cellStyle name="20% - Accent2 4 3 2 2" xfId="11693" xr:uid="{C6D983A5-388E-43E7-83D8-3F94D4B77350}"/>
    <cellStyle name="20% - Accent2 4 3 2 3" xfId="7482" xr:uid="{C54DBFD3-E5D6-4315-AE1E-469981F38D92}"/>
    <cellStyle name="20% - Accent2 4 3 3" xfId="9548" xr:uid="{B6CD1AFF-B7C8-40F8-B619-806623007D42}"/>
    <cellStyle name="20% - Accent2 4 3 4" xfId="5337" xr:uid="{B8F0B3F7-55A8-4767-896E-D11187311CC3}"/>
    <cellStyle name="20% - Accent2 4 4" xfId="1453" xr:uid="{00000000-0005-0000-0000-000092000000}"/>
    <cellStyle name="20% - Accent2 4 4 2" xfId="3683" xr:uid="{00000000-0005-0000-0000-000093000000}"/>
    <cellStyle name="20% - Accent2 4 4 2 2" xfId="12106" xr:uid="{A70B1E1B-3989-4237-A893-A51D796D5108}"/>
    <cellStyle name="20% - Accent2 4 4 2 3" xfId="7895" xr:uid="{6AEE16F0-CD3B-4727-B51E-0335118B79E4}"/>
    <cellStyle name="20% - Accent2 4 4 3" xfId="9961" xr:uid="{D3C009CA-2A2E-4A63-BFFC-2AFB6E10E937}"/>
    <cellStyle name="20% - Accent2 4 4 4" xfId="5750" xr:uid="{2F78E44B-256F-4EB1-A47F-927618D09445}"/>
    <cellStyle name="20% - Accent2 4 5" xfId="1867" xr:uid="{00000000-0005-0000-0000-000094000000}"/>
    <cellStyle name="20% - Accent2 4 5 2" xfId="4096" xr:uid="{00000000-0005-0000-0000-000095000000}"/>
    <cellStyle name="20% - Accent2 4 5 2 2" xfId="12519" xr:uid="{CB1CE1D8-6CFF-4A4F-B85B-5DF8CE2F1171}"/>
    <cellStyle name="20% - Accent2 4 5 2 3" xfId="8308" xr:uid="{EB3C4F6F-674A-4839-9B89-A170137CFA27}"/>
    <cellStyle name="20% - Accent2 4 5 3" xfId="10374" xr:uid="{031164ED-679B-4994-86B9-837614492F30}"/>
    <cellStyle name="20% - Accent2 4 5 4" xfId="6163" xr:uid="{0B158DAA-7AD0-49ED-BC2B-0B147D175F56}"/>
    <cellStyle name="20% - Accent2 4 6" xfId="2280" xr:uid="{00000000-0005-0000-0000-000096000000}"/>
    <cellStyle name="20% - Accent2 4 6 2" xfId="10787" xr:uid="{1A2E81BE-03DB-49F6-933A-FDF5FA9B74A1}"/>
    <cellStyle name="20% - Accent2 4 6 3" xfId="6576" xr:uid="{C7BD322D-4625-4A2D-A9C7-64CCE5F26F55}"/>
    <cellStyle name="20% - Accent2 4 7" xfId="8721" xr:uid="{AF882462-9D7A-4725-9A91-90C9196EC233}"/>
    <cellStyle name="20% - Accent2 4 8" xfId="4510" xr:uid="{28C51247-40E8-4040-B365-6000965B53E1}"/>
    <cellStyle name="20% - Accent2 5" xfId="579" xr:uid="{00000000-0005-0000-0000-000097000000}"/>
    <cellStyle name="20% - Accent2 5 2" xfId="2850" xr:uid="{00000000-0005-0000-0000-000098000000}"/>
    <cellStyle name="20% - Accent2 5 2 2" xfId="11273" xr:uid="{D7814AE5-ED01-4761-BDBC-AB4FBA80C288}"/>
    <cellStyle name="20% - Accent2 5 2 3" xfId="7062" xr:uid="{FAFF0584-7DE9-4443-962B-D410A8F28978}"/>
    <cellStyle name="20% - Accent2 5 3" xfId="9128" xr:uid="{52CE2BDE-A71B-4151-8509-73A0F1B95D8D}"/>
    <cellStyle name="20% - Accent2 5 4" xfId="4917" xr:uid="{E30F197C-0DC8-45DE-A443-93CBB217311B}"/>
    <cellStyle name="20% - Accent2 6" xfId="1032" xr:uid="{00000000-0005-0000-0000-000099000000}"/>
    <cellStyle name="20% - Accent2 6 2" xfId="3263" xr:uid="{00000000-0005-0000-0000-00009A000000}"/>
    <cellStyle name="20% - Accent2 6 2 2" xfId="11686" xr:uid="{0D58DB90-A557-40E9-9BA2-9E83317321D5}"/>
    <cellStyle name="20% - Accent2 6 2 3" xfId="7475" xr:uid="{67402491-FEEA-433F-A57F-0B43A2B78FA9}"/>
    <cellStyle name="20% - Accent2 6 3" xfId="9541" xr:uid="{7C137390-2F9E-4719-BFB1-E3C47D179073}"/>
    <cellStyle name="20% - Accent2 6 4" xfId="5330" xr:uid="{20113B56-61CD-4077-A5AA-189EAFDC2807}"/>
    <cellStyle name="20% - Accent2 7" xfId="1446" xr:uid="{00000000-0005-0000-0000-00009B000000}"/>
    <cellStyle name="20% - Accent2 7 2" xfId="3676" xr:uid="{00000000-0005-0000-0000-00009C000000}"/>
    <cellStyle name="20% - Accent2 7 2 2" xfId="12099" xr:uid="{FAFA0C2A-8C13-4CCA-9D66-44CC9AE7DD74}"/>
    <cellStyle name="20% - Accent2 7 2 3" xfId="7888" xr:uid="{540C6316-89CD-4ED4-B84A-9552363A143B}"/>
    <cellStyle name="20% - Accent2 7 3" xfId="9954" xr:uid="{D7EAEE08-F9F9-449A-AAD5-7A28BE5C2151}"/>
    <cellStyle name="20% - Accent2 7 4" xfId="5743" xr:uid="{6CEA6B89-E5EB-4C91-98E5-2F42BC6F0655}"/>
    <cellStyle name="20% - Accent2 8" xfId="1860" xr:uid="{00000000-0005-0000-0000-00009D000000}"/>
    <cellStyle name="20% - Accent2 8 2" xfId="4089" xr:uid="{00000000-0005-0000-0000-00009E000000}"/>
    <cellStyle name="20% - Accent2 8 2 2" xfId="12512" xr:uid="{76C4ED02-8809-438F-A45C-997056949C6D}"/>
    <cellStyle name="20% - Accent2 8 2 3" xfId="8301" xr:uid="{B7087312-9CF8-4752-8D91-561A2C23408D}"/>
    <cellStyle name="20% - Accent2 8 3" xfId="10367" xr:uid="{B8615F40-711C-4F4A-A2B9-C9F0F89B349C}"/>
    <cellStyle name="20% - Accent2 8 4" xfId="6156" xr:uid="{4870C42C-6CA8-4E45-B5B3-23E4DCD8A6B9}"/>
    <cellStyle name="20% - Accent2 9" xfId="2273" xr:uid="{00000000-0005-0000-0000-00009F000000}"/>
    <cellStyle name="20% - Accent2 9 2" xfId="10780" xr:uid="{ED40376F-655C-43E4-ACF6-5876634A7E93}"/>
    <cellStyle name="20% - Accent2 9 3" xfId="6569" xr:uid="{D97F0AE1-0380-434A-8C4F-B06708E59473}"/>
    <cellStyle name="20% - Accent3" xfId="17" builtinId="38" customBuiltin="1"/>
    <cellStyle name="20% - Accent3 10" xfId="8722" xr:uid="{9F183A3F-E3ED-4845-89BE-55694C41703A}"/>
    <cellStyle name="20% - Accent3 11" xfId="4511" xr:uid="{18117A46-A126-44F0-8EE7-46A2FF6CB5C1}"/>
    <cellStyle name="20% - Accent3 2" xfId="18" xr:uid="{00000000-0005-0000-0000-0000A1000000}"/>
    <cellStyle name="20% - Accent3 2 10" xfId="4512" xr:uid="{E6D5DAE7-CEB0-4FFE-8E2C-80C5E9EB282B}"/>
    <cellStyle name="20% - Accent3 2 2" xfId="19" xr:uid="{00000000-0005-0000-0000-0000A2000000}"/>
    <cellStyle name="20% - Accent3 2 2 2" xfId="20" xr:uid="{00000000-0005-0000-0000-0000A3000000}"/>
    <cellStyle name="20% - Accent3 2 2 2 2" xfId="590" xr:uid="{00000000-0005-0000-0000-0000A4000000}"/>
    <cellStyle name="20% - Accent3 2 2 2 2 2" xfId="2861" xr:uid="{00000000-0005-0000-0000-0000A5000000}"/>
    <cellStyle name="20% - Accent3 2 2 2 2 2 2" xfId="11284" xr:uid="{B32709CD-8BDA-4A43-B4C3-5A94F1388679}"/>
    <cellStyle name="20% - Accent3 2 2 2 2 2 3" xfId="7073" xr:uid="{3D9E21B6-8BF1-43AC-A04D-68CD7517A031}"/>
    <cellStyle name="20% - Accent3 2 2 2 2 3" xfId="9139" xr:uid="{B60C85D7-260C-4D73-992A-7CB718114439}"/>
    <cellStyle name="20% - Accent3 2 2 2 2 4" xfId="4928" xr:uid="{5564DE67-FE07-40DA-819E-C49C1E27BCDC}"/>
    <cellStyle name="20% - Accent3 2 2 2 3" xfId="1043" xr:uid="{00000000-0005-0000-0000-0000A6000000}"/>
    <cellStyle name="20% - Accent3 2 2 2 3 2" xfId="3274" xr:uid="{00000000-0005-0000-0000-0000A7000000}"/>
    <cellStyle name="20% - Accent3 2 2 2 3 2 2" xfId="11697" xr:uid="{2A92845B-348C-446E-95C7-2A4F2FF87FA4}"/>
    <cellStyle name="20% - Accent3 2 2 2 3 2 3" xfId="7486" xr:uid="{6AB291C2-090D-4AEF-9F4C-C384DC238823}"/>
    <cellStyle name="20% - Accent3 2 2 2 3 3" xfId="9552" xr:uid="{B325EAF5-5A24-456A-AA05-108902EFE7F2}"/>
    <cellStyle name="20% - Accent3 2 2 2 3 4" xfId="5341" xr:uid="{0499E3E5-747F-451C-A51D-0B13312C0A0B}"/>
    <cellStyle name="20% - Accent3 2 2 2 4" xfId="1457" xr:uid="{00000000-0005-0000-0000-0000A8000000}"/>
    <cellStyle name="20% - Accent3 2 2 2 4 2" xfId="3687" xr:uid="{00000000-0005-0000-0000-0000A9000000}"/>
    <cellStyle name="20% - Accent3 2 2 2 4 2 2" xfId="12110" xr:uid="{804A0C18-6531-4793-BD14-6DC2A0D420D1}"/>
    <cellStyle name="20% - Accent3 2 2 2 4 2 3" xfId="7899" xr:uid="{33FE0B3D-9764-4917-9E5F-F57A38886F2A}"/>
    <cellStyle name="20% - Accent3 2 2 2 4 3" xfId="9965" xr:uid="{DF96E1C1-D1CF-4C10-B929-3E4329B50592}"/>
    <cellStyle name="20% - Accent3 2 2 2 4 4" xfId="5754" xr:uid="{77B84AC0-97FD-4002-8EF4-8FACA5293DB5}"/>
    <cellStyle name="20% - Accent3 2 2 2 5" xfId="1871" xr:uid="{00000000-0005-0000-0000-0000AA000000}"/>
    <cellStyle name="20% - Accent3 2 2 2 5 2" xfId="4100" xr:uid="{00000000-0005-0000-0000-0000AB000000}"/>
    <cellStyle name="20% - Accent3 2 2 2 5 2 2" xfId="12523" xr:uid="{89624FC2-6F4F-48FB-9089-92617BC40D90}"/>
    <cellStyle name="20% - Accent3 2 2 2 5 2 3" xfId="8312" xr:uid="{AD7E7A99-DC09-4214-B231-5556ACD3C6DD}"/>
    <cellStyle name="20% - Accent3 2 2 2 5 3" xfId="10378" xr:uid="{815D129C-632E-4AFC-8F71-B550A1C21E12}"/>
    <cellStyle name="20% - Accent3 2 2 2 5 4" xfId="6167" xr:uid="{274BE134-1821-4645-A591-D067482C39C8}"/>
    <cellStyle name="20% - Accent3 2 2 2 6" xfId="2284" xr:uid="{00000000-0005-0000-0000-0000AC000000}"/>
    <cellStyle name="20% - Accent3 2 2 2 6 2" xfId="10791" xr:uid="{403239F0-6699-42CA-AC4F-5693A3637EEA}"/>
    <cellStyle name="20% - Accent3 2 2 2 6 3" xfId="6580" xr:uid="{D26613F9-1EE4-4F98-9A5B-D930713027AA}"/>
    <cellStyle name="20% - Accent3 2 2 2 7" xfId="8725" xr:uid="{011E8151-2129-4675-990C-B48C61E09977}"/>
    <cellStyle name="20% - Accent3 2 2 2 8" xfId="4514" xr:uid="{5D7D486E-0953-4656-A981-6C6BB1A594C4}"/>
    <cellStyle name="20% - Accent3 2 2 3" xfId="589" xr:uid="{00000000-0005-0000-0000-0000AD000000}"/>
    <cellStyle name="20% - Accent3 2 2 3 2" xfId="2860" xr:uid="{00000000-0005-0000-0000-0000AE000000}"/>
    <cellStyle name="20% - Accent3 2 2 3 2 2" xfId="11283" xr:uid="{587D1F89-010D-4876-88A4-A34DB5DFEEA1}"/>
    <cellStyle name="20% - Accent3 2 2 3 2 3" xfId="7072" xr:uid="{17125B28-BB4C-4C76-B6C2-4C9261CE1939}"/>
    <cellStyle name="20% - Accent3 2 2 3 3" xfId="9138" xr:uid="{F579A35B-131E-455F-9C0B-CE822DE7A785}"/>
    <cellStyle name="20% - Accent3 2 2 3 4" xfId="4927" xr:uid="{02DF1147-58ED-434E-B937-B09AF7DF3E1D}"/>
    <cellStyle name="20% - Accent3 2 2 4" xfId="1042" xr:uid="{00000000-0005-0000-0000-0000AF000000}"/>
    <cellStyle name="20% - Accent3 2 2 4 2" xfId="3273" xr:uid="{00000000-0005-0000-0000-0000B0000000}"/>
    <cellStyle name="20% - Accent3 2 2 4 2 2" xfId="11696" xr:uid="{240C266C-A7EF-4521-BCC6-33F72069FC8C}"/>
    <cellStyle name="20% - Accent3 2 2 4 2 3" xfId="7485" xr:uid="{B331F556-89F0-4132-93E0-A9D3FDD84752}"/>
    <cellStyle name="20% - Accent3 2 2 4 3" xfId="9551" xr:uid="{E46F3D9C-D520-44E6-987F-276CA2334E39}"/>
    <cellStyle name="20% - Accent3 2 2 4 4" xfId="5340" xr:uid="{E14935E8-8AF5-43E2-8BAF-6B6A7423F32C}"/>
    <cellStyle name="20% - Accent3 2 2 5" xfId="1456" xr:uid="{00000000-0005-0000-0000-0000B1000000}"/>
    <cellStyle name="20% - Accent3 2 2 5 2" xfId="3686" xr:uid="{00000000-0005-0000-0000-0000B2000000}"/>
    <cellStyle name="20% - Accent3 2 2 5 2 2" xfId="12109" xr:uid="{59501F96-6037-44A0-A0CE-85C8DD521238}"/>
    <cellStyle name="20% - Accent3 2 2 5 2 3" xfId="7898" xr:uid="{30D321B1-F787-4C4F-9D5B-AE766AAA4952}"/>
    <cellStyle name="20% - Accent3 2 2 5 3" xfId="9964" xr:uid="{C87C12CE-EB79-4631-88A1-8D25433633AC}"/>
    <cellStyle name="20% - Accent3 2 2 5 4" xfId="5753" xr:uid="{106DC0CB-8669-4C8D-9D9A-45AE72191D2D}"/>
    <cellStyle name="20% - Accent3 2 2 6" xfId="1870" xr:uid="{00000000-0005-0000-0000-0000B3000000}"/>
    <cellStyle name="20% - Accent3 2 2 6 2" xfId="4099" xr:uid="{00000000-0005-0000-0000-0000B4000000}"/>
    <cellStyle name="20% - Accent3 2 2 6 2 2" xfId="12522" xr:uid="{11C4998F-D071-4B99-BCAC-CC79D70BAD04}"/>
    <cellStyle name="20% - Accent3 2 2 6 2 3" xfId="8311" xr:uid="{889D6C8A-EE86-4B26-9046-23CC95E031A3}"/>
    <cellStyle name="20% - Accent3 2 2 6 3" xfId="10377" xr:uid="{C0DFE5A1-5F9F-4E61-8BD2-575125644EE6}"/>
    <cellStyle name="20% - Accent3 2 2 6 4" xfId="6166" xr:uid="{2B503636-148D-40EC-9980-F9A2D2704041}"/>
    <cellStyle name="20% - Accent3 2 2 7" xfId="2283" xr:uid="{00000000-0005-0000-0000-0000B5000000}"/>
    <cellStyle name="20% - Accent3 2 2 7 2" xfId="10790" xr:uid="{F5A190A2-EEED-4B08-BD15-B434E317BB26}"/>
    <cellStyle name="20% - Accent3 2 2 7 3" xfId="6579" xr:uid="{ABC58637-E771-4D71-BC4E-D77D52271EBC}"/>
    <cellStyle name="20% - Accent3 2 2 8" xfId="8724" xr:uid="{97323E7C-E284-48AE-A006-DB451748600A}"/>
    <cellStyle name="20% - Accent3 2 2 9" xfId="4513" xr:uid="{ED845E6D-FDE1-46F5-A093-1E0A909C009A}"/>
    <cellStyle name="20% - Accent3 2 3" xfId="21" xr:uid="{00000000-0005-0000-0000-0000B6000000}"/>
    <cellStyle name="20% - Accent3 2 3 2" xfId="591" xr:uid="{00000000-0005-0000-0000-0000B7000000}"/>
    <cellStyle name="20% - Accent3 2 3 2 2" xfId="2862" xr:uid="{00000000-0005-0000-0000-0000B8000000}"/>
    <cellStyle name="20% - Accent3 2 3 2 2 2" xfId="11285" xr:uid="{A97E6542-A32E-4B67-87E8-8D3DD42BDF77}"/>
    <cellStyle name="20% - Accent3 2 3 2 2 3" xfId="7074" xr:uid="{211AE6B6-290D-42E9-9684-14E263895AA4}"/>
    <cellStyle name="20% - Accent3 2 3 2 3" xfId="9140" xr:uid="{0FBBB2AE-AD8F-4D31-89C1-EAC1C98B4442}"/>
    <cellStyle name="20% - Accent3 2 3 2 4" xfId="4929" xr:uid="{C0566AEC-DA1F-4909-AF55-6041298A8273}"/>
    <cellStyle name="20% - Accent3 2 3 3" xfId="1044" xr:uid="{00000000-0005-0000-0000-0000B9000000}"/>
    <cellStyle name="20% - Accent3 2 3 3 2" xfId="3275" xr:uid="{00000000-0005-0000-0000-0000BA000000}"/>
    <cellStyle name="20% - Accent3 2 3 3 2 2" xfId="11698" xr:uid="{382A0F28-5F25-404E-A679-85B75F4C13AD}"/>
    <cellStyle name="20% - Accent3 2 3 3 2 3" xfId="7487" xr:uid="{D6391BE6-52D7-4523-9F2C-3C4BB340B995}"/>
    <cellStyle name="20% - Accent3 2 3 3 3" xfId="9553" xr:uid="{5F521636-AA49-4956-B851-923BA0998C6D}"/>
    <cellStyle name="20% - Accent3 2 3 3 4" xfId="5342" xr:uid="{9C8B43C5-44F0-4DC5-9EF7-34B1DFD29DD6}"/>
    <cellStyle name="20% - Accent3 2 3 4" xfId="1458" xr:uid="{00000000-0005-0000-0000-0000BB000000}"/>
    <cellStyle name="20% - Accent3 2 3 4 2" xfId="3688" xr:uid="{00000000-0005-0000-0000-0000BC000000}"/>
    <cellStyle name="20% - Accent3 2 3 4 2 2" xfId="12111" xr:uid="{B88D86F4-621B-4617-90E8-7069FF3D2F66}"/>
    <cellStyle name="20% - Accent3 2 3 4 2 3" xfId="7900" xr:uid="{C9D5A25E-3586-4C21-B777-95B7D66C96E6}"/>
    <cellStyle name="20% - Accent3 2 3 4 3" xfId="9966" xr:uid="{14844177-9D2D-412C-9AEE-F2698EEE695D}"/>
    <cellStyle name="20% - Accent3 2 3 4 4" xfId="5755" xr:uid="{1EA63CEB-A47A-4AFC-BA5E-B24A4A9B304B}"/>
    <cellStyle name="20% - Accent3 2 3 5" xfId="1872" xr:uid="{00000000-0005-0000-0000-0000BD000000}"/>
    <cellStyle name="20% - Accent3 2 3 5 2" xfId="4101" xr:uid="{00000000-0005-0000-0000-0000BE000000}"/>
    <cellStyle name="20% - Accent3 2 3 5 2 2" xfId="12524" xr:uid="{E8F22340-BFD3-4503-81B7-5A62A91A7FFE}"/>
    <cellStyle name="20% - Accent3 2 3 5 2 3" xfId="8313" xr:uid="{7A9BEA81-2137-42CD-9B4A-20D7B89840D2}"/>
    <cellStyle name="20% - Accent3 2 3 5 3" xfId="10379" xr:uid="{CAAEC11E-0EFC-47E7-8265-D6C9C6B06C57}"/>
    <cellStyle name="20% - Accent3 2 3 5 4" xfId="6168" xr:uid="{1A5432E2-C996-47B0-89AA-517C25ED269F}"/>
    <cellStyle name="20% - Accent3 2 3 6" xfId="2285" xr:uid="{00000000-0005-0000-0000-0000BF000000}"/>
    <cellStyle name="20% - Accent3 2 3 6 2" xfId="10792" xr:uid="{502C987E-6EDB-409E-B4E6-92353DEC0B74}"/>
    <cellStyle name="20% - Accent3 2 3 6 3" xfId="6581" xr:uid="{27D3152E-46D0-4CA5-B2E9-22F88EDADE24}"/>
    <cellStyle name="20% - Accent3 2 3 7" xfId="8726" xr:uid="{0719C472-9DD3-48D7-9793-FD273FD1F72E}"/>
    <cellStyle name="20% - Accent3 2 3 8" xfId="4515" xr:uid="{885E2C95-E135-4B05-A915-44E3C37DBC0A}"/>
    <cellStyle name="20% - Accent3 2 4" xfId="588" xr:uid="{00000000-0005-0000-0000-0000C0000000}"/>
    <cellStyle name="20% - Accent3 2 4 2" xfId="2859" xr:uid="{00000000-0005-0000-0000-0000C1000000}"/>
    <cellStyle name="20% - Accent3 2 4 2 2" xfId="11282" xr:uid="{E990DFA1-258B-46C7-9234-5352C575B27B}"/>
    <cellStyle name="20% - Accent3 2 4 2 3" xfId="7071" xr:uid="{0D7688F6-D1A4-46BD-93A9-F68999439A12}"/>
    <cellStyle name="20% - Accent3 2 4 3" xfId="9137" xr:uid="{DB571E56-C2CE-430B-9770-BA8DD16712E3}"/>
    <cellStyle name="20% - Accent3 2 4 4" xfId="4926" xr:uid="{04CAD123-D526-48DF-9C1D-77F0D30E7A80}"/>
    <cellStyle name="20% - Accent3 2 5" xfId="1041" xr:uid="{00000000-0005-0000-0000-0000C2000000}"/>
    <cellStyle name="20% - Accent3 2 5 2" xfId="3272" xr:uid="{00000000-0005-0000-0000-0000C3000000}"/>
    <cellStyle name="20% - Accent3 2 5 2 2" xfId="11695" xr:uid="{36004A9E-6401-4388-A819-AE60C9F7EE97}"/>
    <cellStyle name="20% - Accent3 2 5 2 3" xfId="7484" xr:uid="{DBC8B7D1-1520-41B3-AF62-195B730CBA9B}"/>
    <cellStyle name="20% - Accent3 2 5 3" xfId="9550" xr:uid="{6C6F0D74-A811-442A-8A36-30308FDA1914}"/>
    <cellStyle name="20% - Accent3 2 5 4" xfId="5339" xr:uid="{A10FBFB2-24FA-41C1-A248-E018BDB3F3C3}"/>
    <cellStyle name="20% - Accent3 2 6" xfId="1455" xr:uid="{00000000-0005-0000-0000-0000C4000000}"/>
    <cellStyle name="20% - Accent3 2 6 2" xfId="3685" xr:uid="{00000000-0005-0000-0000-0000C5000000}"/>
    <cellStyle name="20% - Accent3 2 6 2 2" xfId="12108" xr:uid="{432FEB65-3D57-4CF0-A448-311834CBDC17}"/>
    <cellStyle name="20% - Accent3 2 6 2 3" xfId="7897" xr:uid="{89FB55B7-9634-4D7F-9494-AB9AEBE5C682}"/>
    <cellStyle name="20% - Accent3 2 6 3" xfId="9963" xr:uid="{13CCAC7D-E531-4B02-810E-DB0DFBADA4B6}"/>
    <cellStyle name="20% - Accent3 2 6 4" xfId="5752" xr:uid="{6CFA8B6B-0833-4261-87CF-C6A610373334}"/>
    <cellStyle name="20% - Accent3 2 7" xfId="1869" xr:uid="{00000000-0005-0000-0000-0000C6000000}"/>
    <cellStyle name="20% - Accent3 2 7 2" xfId="4098" xr:uid="{00000000-0005-0000-0000-0000C7000000}"/>
    <cellStyle name="20% - Accent3 2 7 2 2" xfId="12521" xr:uid="{13E96622-FD23-4EE8-B3DD-5E57591621B9}"/>
    <cellStyle name="20% - Accent3 2 7 2 3" xfId="8310" xr:uid="{46C01DF8-1ABD-4920-896E-C3276620C7F8}"/>
    <cellStyle name="20% - Accent3 2 7 3" xfId="10376" xr:uid="{72D38E1A-B5C9-4A82-858F-2190552C4724}"/>
    <cellStyle name="20% - Accent3 2 7 4" xfId="6165" xr:uid="{C23ABB61-EEB5-4A5F-958D-5B8DDA74C8FA}"/>
    <cellStyle name="20% - Accent3 2 8" xfId="2282" xr:uid="{00000000-0005-0000-0000-0000C8000000}"/>
    <cellStyle name="20% - Accent3 2 8 2" xfId="10789" xr:uid="{5208155A-3FD1-4308-AC3A-B11F28591AE0}"/>
    <cellStyle name="20% - Accent3 2 8 3" xfId="6578" xr:uid="{06879E13-855D-4C45-B99E-ADB3283964BB}"/>
    <cellStyle name="20% - Accent3 2 9" xfId="8723" xr:uid="{177AF4C4-F2C6-4676-BC0D-897023AA8E77}"/>
    <cellStyle name="20% - Accent3 3" xfId="22" xr:uid="{00000000-0005-0000-0000-0000C9000000}"/>
    <cellStyle name="20% - Accent3 3 2" xfId="23" xr:uid="{00000000-0005-0000-0000-0000CA000000}"/>
    <cellStyle name="20% - Accent3 3 2 2" xfId="593" xr:uid="{00000000-0005-0000-0000-0000CB000000}"/>
    <cellStyle name="20% - Accent3 3 2 2 2" xfId="2864" xr:uid="{00000000-0005-0000-0000-0000CC000000}"/>
    <cellStyle name="20% - Accent3 3 2 2 2 2" xfId="11287" xr:uid="{19B12AC4-AB5D-4AEC-8C0B-E4A151DDE9BF}"/>
    <cellStyle name="20% - Accent3 3 2 2 2 3" xfId="7076" xr:uid="{732A7292-6743-421B-BBAF-F541ACDE844F}"/>
    <cellStyle name="20% - Accent3 3 2 2 3" xfId="9142" xr:uid="{1B6B73F2-1A9D-40EC-9616-0F864B8303C4}"/>
    <cellStyle name="20% - Accent3 3 2 2 4" xfId="4931" xr:uid="{1E3699BB-C976-49A2-89E5-864A2C342824}"/>
    <cellStyle name="20% - Accent3 3 2 3" xfId="1046" xr:uid="{00000000-0005-0000-0000-0000CD000000}"/>
    <cellStyle name="20% - Accent3 3 2 3 2" xfId="3277" xr:uid="{00000000-0005-0000-0000-0000CE000000}"/>
    <cellStyle name="20% - Accent3 3 2 3 2 2" xfId="11700" xr:uid="{0B4A7B5F-3DA9-48F6-BB35-9052402ED888}"/>
    <cellStyle name="20% - Accent3 3 2 3 2 3" xfId="7489" xr:uid="{3E8AB8AE-EC06-4776-846B-3FB822644EAB}"/>
    <cellStyle name="20% - Accent3 3 2 3 3" xfId="9555" xr:uid="{A00F17CA-D22C-449F-82A5-EB36063BEF0B}"/>
    <cellStyle name="20% - Accent3 3 2 3 4" xfId="5344" xr:uid="{EF5D9DAB-D579-4E29-94E1-738E148B10F7}"/>
    <cellStyle name="20% - Accent3 3 2 4" xfId="1460" xr:uid="{00000000-0005-0000-0000-0000CF000000}"/>
    <cellStyle name="20% - Accent3 3 2 4 2" xfId="3690" xr:uid="{00000000-0005-0000-0000-0000D0000000}"/>
    <cellStyle name="20% - Accent3 3 2 4 2 2" xfId="12113" xr:uid="{4692A59D-172F-453D-8EFA-40C4E95A928C}"/>
    <cellStyle name="20% - Accent3 3 2 4 2 3" xfId="7902" xr:uid="{94F1910D-FCDF-4E53-963D-192C1AE33C4F}"/>
    <cellStyle name="20% - Accent3 3 2 4 3" xfId="9968" xr:uid="{1CB2B251-C473-4335-8B25-3D846CE61B5B}"/>
    <cellStyle name="20% - Accent3 3 2 4 4" xfId="5757" xr:uid="{BB8FC5DD-4EBD-4458-B0C2-9A7F1C5A2543}"/>
    <cellStyle name="20% - Accent3 3 2 5" xfId="1874" xr:uid="{00000000-0005-0000-0000-0000D1000000}"/>
    <cellStyle name="20% - Accent3 3 2 5 2" xfId="4103" xr:uid="{00000000-0005-0000-0000-0000D2000000}"/>
    <cellStyle name="20% - Accent3 3 2 5 2 2" xfId="12526" xr:uid="{7840DD59-0065-4108-B23A-1DCE7AB7FE7D}"/>
    <cellStyle name="20% - Accent3 3 2 5 2 3" xfId="8315" xr:uid="{423F9C37-89D5-47C7-A0AD-8CAA9C03A6B2}"/>
    <cellStyle name="20% - Accent3 3 2 5 3" xfId="10381" xr:uid="{41654E63-1BFF-45B6-AF24-0D962BD2F6AA}"/>
    <cellStyle name="20% - Accent3 3 2 5 4" xfId="6170" xr:uid="{36C3439E-16AC-4495-AAA6-AC322B822A2C}"/>
    <cellStyle name="20% - Accent3 3 2 6" xfId="2287" xr:uid="{00000000-0005-0000-0000-0000D3000000}"/>
    <cellStyle name="20% - Accent3 3 2 6 2" xfId="10794" xr:uid="{21146EC9-B7BD-466F-8A50-41A0D48F99E4}"/>
    <cellStyle name="20% - Accent3 3 2 6 3" xfId="6583" xr:uid="{451069AF-15B1-4572-ADFF-EF767FDAC3F7}"/>
    <cellStyle name="20% - Accent3 3 2 7" xfId="8728" xr:uid="{FAB7C08F-13BE-44A7-93C4-04FD6787D8C6}"/>
    <cellStyle name="20% - Accent3 3 2 8" xfId="4517" xr:uid="{9B8CF813-CD70-4B04-B7C1-30F7787EC009}"/>
    <cellStyle name="20% - Accent3 3 3" xfId="592" xr:uid="{00000000-0005-0000-0000-0000D4000000}"/>
    <cellStyle name="20% - Accent3 3 3 2" xfId="2863" xr:uid="{00000000-0005-0000-0000-0000D5000000}"/>
    <cellStyle name="20% - Accent3 3 3 2 2" xfId="11286" xr:uid="{E86DCA6E-CC3B-4BDC-9FA9-3A7C2732E29B}"/>
    <cellStyle name="20% - Accent3 3 3 2 3" xfId="7075" xr:uid="{54393AD9-3A49-42AA-9A01-77277611490C}"/>
    <cellStyle name="20% - Accent3 3 3 3" xfId="9141" xr:uid="{B1B31118-CC83-4040-B47B-1FB0172FEE5A}"/>
    <cellStyle name="20% - Accent3 3 3 4" xfId="4930" xr:uid="{D47019C0-E412-41BE-9DA0-6A46BF01C289}"/>
    <cellStyle name="20% - Accent3 3 4" xfId="1045" xr:uid="{00000000-0005-0000-0000-0000D6000000}"/>
    <cellStyle name="20% - Accent3 3 4 2" xfId="3276" xr:uid="{00000000-0005-0000-0000-0000D7000000}"/>
    <cellStyle name="20% - Accent3 3 4 2 2" xfId="11699" xr:uid="{DDB3EAB1-E32A-4514-9B20-8A93F22CA111}"/>
    <cellStyle name="20% - Accent3 3 4 2 3" xfId="7488" xr:uid="{2A1B2189-A171-4C6A-BA25-DC1FF81C3783}"/>
    <cellStyle name="20% - Accent3 3 4 3" xfId="9554" xr:uid="{FC83BF73-D5F5-467C-B9A7-522890435F4A}"/>
    <cellStyle name="20% - Accent3 3 4 4" xfId="5343" xr:uid="{C160D791-2D54-4E3A-84DF-9A496BA4F3DA}"/>
    <cellStyle name="20% - Accent3 3 5" xfId="1459" xr:uid="{00000000-0005-0000-0000-0000D8000000}"/>
    <cellStyle name="20% - Accent3 3 5 2" xfId="3689" xr:uid="{00000000-0005-0000-0000-0000D9000000}"/>
    <cellStyle name="20% - Accent3 3 5 2 2" xfId="12112" xr:uid="{BD4107EC-232D-490E-A12F-1CCAA61BC469}"/>
    <cellStyle name="20% - Accent3 3 5 2 3" xfId="7901" xr:uid="{1D925EED-37B6-48DC-A10C-9B2524B4FCCA}"/>
    <cellStyle name="20% - Accent3 3 5 3" xfId="9967" xr:uid="{A9764B4C-32F6-4C95-9B7E-CCC4486F1E3C}"/>
    <cellStyle name="20% - Accent3 3 5 4" xfId="5756" xr:uid="{69EC808D-033E-4A24-92C8-88F9BABAD883}"/>
    <cellStyle name="20% - Accent3 3 6" xfId="1873" xr:uid="{00000000-0005-0000-0000-0000DA000000}"/>
    <cellStyle name="20% - Accent3 3 6 2" xfId="4102" xr:uid="{00000000-0005-0000-0000-0000DB000000}"/>
    <cellStyle name="20% - Accent3 3 6 2 2" xfId="12525" xr:uid="{C6D08116-526E-4A46-B8ED-599F74722EAC}"/>
    <cellStyle name="20% - Accent3 3 6 2 3" xfId="8314" xr:uid="{2DC0C0BC-1987-44CC-8E5C-C94D14FCA5E9}"/>
    <cellStyle name="20% - Accent3 3 6 3" xfId="10380" xr:uid="{40FE8B61-5B5C-4E3F-BC4B-4981B30C8156}"/>
    <cellStyle name="20% - Accent3 3 6 4" xfId="6169" xr:uid="{303A1033-0588-4F8E-B49B-DAF84613A3B7}"/>
    <cellStyle name="20% - Accent3 3 7" xfId="2286" xr:uid="{00000000-0005-0000-0000-0000DC000000}"/>
    <cellStyle name="20% - Accent3 3 7 2" xfId="10793" xr:uid="{45DE8EFC-914C-46EE-A2E5-11D2BF56144A}"/>
    <cellStyle name="20% - Accent3 3 7 3" xfId="6582" xr:uid="{AFF75B92-1AC4-4AC7-B682-B4C9FA528262}"/>
    <cellStyle name="20% - Accent3 3 8" xfId="8727" xr:uid="{0D6C666F-326B-40F9-96FB-663998295E5C}"/>
    <cellStyle name="20% - Accent3 3 9" xfId="4516" xr:uid="{7F20C576-5657-4774-8901-07113B03DA83}"/>
    <cellStyle name="20% - Accent3 4" xfId="24" xr:uid="{00000000-0005-0000-0000-0000DD000000}"/>
    <cellStyle name="20% - Accent3 4 2" xfId="594" xr:uid="{00000000-0005-0000-0000-0000DE000000}"/>
    <cellStyle name="20% - Accent3 4 2 2" xfId="2865" xr:uid="{00000000-0005-0000-0000-0000DF000000}"/>
    <cellStyle name="20% - Accent3 4 2 2 2" xfId="11288" xr:uid="{DB6C7381-43F0-45F3-8D5C-AF8D56021A45}"/>
    <cellStyle name="20% - Accent3 4 2 2 3" xfId="7077" xr:uid="{5F2D71F8-257B-497E-99D8-0A4634E4151A}"/>
    <cellStyle name="20% - Accent3 4 2 3" xfId="9143" xr:uid="{E289330C-652F-45AC-B27C-AB13288BC16C}"/>
    <cellStyle name="20% - Accent3 4 2 4" xfId="4932" xr:uid="{CB61377A-AE24-436C-B0AA-D8004ED8F4C4}"/>
    <cellStyle name="20% - Accent3 4 3" xfId="1047" xr:uid="{00000000-0005-0000-0000-0000E0000000}"/>
    <cellStyle name="20% - Accent3 4 3 2" xfId="3278" xr:uid="{00000000-0005-0000-0000-0000E1000000}"/>
    <cellStyle name="20% - Accent3 4 3 2 2" xfId="11701" xr:uid="{3C408718-D248-4DBE-86FE-4EDB1E3B6402}"/>
    <cellStyle name="20% - Accent3 4 3 2 3" xfId="7490" xr:uid="{33450CF1-3FD1-4C6A-8AA6-D8B63360A768}"/>
    <cellStyle name="20% - Accent3 4 3 3" xfId="9556" xr:uid="{936C7668-0F12-4D09-8A27-7590F7E506CD}"/>
    <cellStyle name="20% - Accent3 4 3 4" xfId="5345" xr:uid="{2AAD171E-9110-410A-B3E9-04F4C9BBF850}"/>
    <cellStyle name="20% - Accent3 4 4" xfId="1461" xr:uid="{00000000-0005-0000-0000-0000E2000000}"/>
    <cellStyle name="20% - Accent3 4 4 2" xfId="3691" xr:uid="{00000000-0005-0000-0000-0000E3000000}"/>
    <cellStyle name="20% - Accent3 4 4 2 2" xfId="12114" xr:uid="{93A0B738-5523-4157-83BE-B2CC864F2F7C}"/>
    <cellStyle name="20% - Accent3 4 4 2 3" xfId="7903" xr:uid="{206A5C99-1F67-4225-8455-087E2818843F}"/>
    <cellStyle name="20% - Accent3 4 4 3" xfId="9969" xr:uid="{95FE628E-A1D3-45A6-A499-B2958A098B37}"/>
    <cellStyle name="20% - Accent3 4 4 4" xfId="5758" xr:uid="{586E493E-BB09-459C-90D7-A253A5CBC4B0}"/>
    <cellStyle name="20% - Accent3 4 5" xfId="1875" xr:uid="{00000000-0005-0000-0000-0000E4000000}"/>
    <cellStyle name="20% - Accent3 4 5 2" xfId="4104" xr:uid="{00000000-0005-0000-0000-0000E5000000}"/>
    <cellStyle name="20% - Accent3 4 5 2 2" xfId="12527" xr:uid="{2F19317B-16F3-4142-9826-B8B6B05ABE7B}"/>
    <cellStyle name="20% - Accent3 4 5 2 3" xfId="8316" xr:uid="{38DBD4E9-3873-4954-8D7F-AFAB581B6D59}"/>
    <cellStyle name="20% - Accent3 4 5 3" xfId="10382" xr:uid="{AD2BA483-C310-4050-A070-AD3E4F4C3210}"/>
    <cellStyle name="20% - Accent3 4 5 4" xfId="6171" xr:uid="{668B72A7-9DAC-4AD8-BF47-DC83F8D33645}"/>
    <cellStyle name="20% - Accent3 4 6" xfId="2288" xr:uid="{00000000-0005-0000-0000-0000E6000000}"/>
    <cellStyle name="20% - Accent3 4 6 2" xfId="10795" xr:uid="{C64910A2-0341-4211-90C0-ABE5FDE279DE}"/>
    <cellStyle name="20% - Accent3 4 6 3" xfId="6584" xr:uid="{C6C3755C-4E2F-4ADD-8476-4AC5C82533E3}"/>
    <cellStyle name="20% - Accent3 4 7" xfId="8729" xr:uid="{1414423D-B0E5-4BDE-933C-3A23A7D79674}"/>
    <cellStyle name="20% - Accent3 4 8" xfId="4518" xr:uid="{C147A1EA-7AC8-4D19-85C5-8E3BE223F5DD}"/>
    <cellStyle name="20% - Accent3 5" xfId="587" xr:uid="{00000000-0005-0000-0000-0000E7000000}"/>
    <cellStyle name="20% - Accent3 5 2" xfId="2858" xr:uid="{00000000-0005-0000-0000-0000E8000000}"/>
    <cellStyle name="20% - Accent3 5 2 2" xfId="11281" xr:uid="{59AA2EFC-63C1-4F94-846A-B03395A11610}"/>
    <cellStyle name="20% - Accent3 5 2 3" xfId="7070" xr:uid="{43E09415-DEA2-4417-A168-147883EE9C02}"/>
    <cellStyle name="20% - Accent3 5 3" xfId="9136" xr:uid="{B6D264EF-2DB1-44EC-8FE4-4734A5F1C31E}"/>
    <cellStyle name="20% - Accent3 5 4" xfId="4925" xr:uid="{51F42A56-6333-4246-B19F-1F653C2CA2FA}"/>
    <cellStyle name="20% - Accent3 6" xfId="1040" xr:uid="{00000000-0005-0000-0000-0000E9000000}"/>
    <cellStyle name="20% - Accent3 6 2" xfId="3271" xr:uid="{00000000-0005-0000-0000-0000EA000000}"/>
    <cellStyle name="20% - Accent3 6 2 2" xfId="11694" xr:uid="{931C74A0-E246-4A9E-A021-D560B7DED94C}"/>
    <cellStyle name="20% - Accent3 6 2 3" xfId="7483" xr:uid="{329DAA2D-0542-4E47-ADE6-03E8C9A574E3}"/>
    <cellStyle name="20% - Accent3 6 3" xfId="9549" xr:uid="{4B53532D-F231-472B-90B0-CF14B039B281}"/>
    <cellStyle name="20% - Accent3 6 4" xfId="5338" xr:uid="{B009E868-7CE7-4569-84FC-8CC4F65E288A}"/>
    <cellStyle name="20% - Accent3 7" xfId="1454" xr:uid="{00000000-0005-0000-0000-0000EB000000}"/>
    <cellStyle name="20% - Accent3 7 2" xfId="3684" xr:uid="{00000000-0005-0000-0000-0000EC000000}"/>
    <cellStyle name="20% - Accent3 7 2 2" xfId="12107" xr:uid="{EC5BC375-C9AF-43A1-BFC6-4C88664A6400}"/>
    <cellStyle name="20% - Accent3 7 2 3" xfId="7896" xr:uid="{0F1DBE1D-7B4F-4231-8FE3-870B4DFF7E6E}"/>
    <cellStyle name="20% - Accent3 7 3" xfId="9962" xr:uid="{0C53B0D1-86B0-4B55-9AAF-0D94CC6A1012}"/>
    <cellStyle name="20% - Accent3 7 4" xfId="5751" xr:uid="{8E6D9143-2D26-41EE-924B-4C672FF42E60}"/>
    <cellStyle name="20% - Accent3 8" xfId="1868" xr:uid="{00000000-0005-0000-0000-0000ED000000}"/>
    <cellStyle name="20% - Accent3 8 2" xfId="4097" xr:uid="{00000000-0005-0000-0000-0000EE000000}"/>
    <cellStyle name="20% - Accent3 8 2 2" xfId="12520" xr:uid="{234ABFCD-10C8-4C5C-8636-0B5B5350394E}"/>
    <cellStyle name="20% - Accent3 8 2 3" xfId="8309" xr:uid="{A743EBB2-C2F4-4771-86C1-3150372474B8}"/>
    <cellStyle name="20% - Accent3 8 3" xfId="10375" xr:uid="{8367D42C-8BBE-4F2A-A378-D5F64299D2C4}"/>
    <cellStyle name="20% - Accent3 8 4" xfId="6164" xr:uid="{A5F40749-FC0F-489D-98A7-54E00FCF9E1C}"/>
    <cellStyle name="20% - Accent3 9" xfId="2281" xr:uid="{00000000-0005-0000-0000-0000EF000000}"/>
    <cellStyle name="20% - Accent3 9 2" xfId="10788" xr:uid="{CD850F9D-994F-4DA2-A25C-BF15999D461F}"/>
    <cellStyle name="20% - Accent3 9 3" xfId="6577" xr:uid="{AA24D969-BB28-47ED-9CF6-CFDB30E98D9F}"/>
    <cellStyle name="20% - Accent4" xfId="25" builtinId="42" customBuiltin="1"/>
    <cellStyle name="20% - Accent4 10" xfId="8730" xr:uid="{560BB844-66C0-4843-BF09-D46ECA30614A}"/>
    <cellStyle name="20% - Accent4 11" xfId="4519" xr:uid="{100928BE-5DE0-46B1-99B3-E334112EDCF8}"/>
    <cellStyle name="20% - Accent4 2" xfId="26" xr:uid="{00000000-0005-0000-0000-0000F1000000}"/>
    <cellStyle name="20% - Accent4 2 10" xfId="4520" xr:uid="{5F6F481F-25B5-4971-AE45-23FAEE9103E1}"/>
    <cellStyle name="20% - Accent4 2 2" xfId="27" xr:uid="{00000000-0005-0000-0000-0000F2000000}"/>
    <cellStyle name="20% - Accent4 2 2 2" xfId="28" xr:uid="{00000000-0005-0000-0000-0000F3000000}"/>
    <cellStyle name="20% - Accent4 2 2 2 2" xfId="598" xr:uid="{00000000-0005-0000-0000-0000F4000000}"/>
    <cellStyle name="20% - Accent4 2 2 2 2 2" xfId="2869" xr:uid="{00000000-0005-0000-0000-0000F5000000}"/>
    <cellStyle name="20% - Accent4 2 2 2 2 2 2" xfId="11292" xr:uid="{A0DD7EAA-E353-4726-9A1F-47954217AD70}"/>
    <cellStyle name="20% - Accent4 2 2 2 2 2 3" xfId="7081" xr:uid="{0D9ACC4C-31EC-49F6-8100-21C1AE2EEF75}"/>
    <cellStyle name="20% - Accent4 2 2 2 2 3" xfId="9147" xr:uid="{BB6DF066-D1C2-428D-A2C7-C7473EDA9ED6}"/>
    <cellStyle name="20% - Accent4 2 2 2 2 4" xfId="4936" xr:uid="{222EF11C-2D47-4830-B71A-FEB29D32206A}"/>
    <cellStyle name="20% - Accent4 2 2 2 3" xfId="1051" xr:uid="{00000000-0005-0000-0000-0000F6000000}"/>
    <cellStyle name="20% - Accent4 2 2 2 3 2" xfId="3282" xr:uid="{00000000-0005-0000-0000-0000F7000000}"/>
    <cellStyle name="20% - Accent4 2 2 2 3 2 2" xfId="11705" xr:uid="{F41E9FC1-6172-4444-8002-8E27CAA7D219}"/>
    <cellStyle name="20% - Accent4 2 2 2 3 2 3" xfId="7494" xr:uid="{641AEB17-E7FC-4E4A-A513-4AF061D7DC25}"/>
    <cellStyle name="20% - Accent4 2 2 2 3 3" xfId="9560" xr:uid="{F3507E52-A4EC-4725-AE4B-B41D24EB19D0}"/>
    <cellStyle name="20% - Accent4 2 2 2 3 4" xfId="5349" xr:uid="{1FC56CC5-EA8D-4C2D-B025-EF8B4F0317F2}"/>
    <cellStyle name="20% - Accent4 2 2 2 4" xfId="1465" xr:uid="{00000000-0005-0000-0000-0000F8000000}"/>
    <cellStyle name="20% - Accent4 2 2 2 4 2" xfId="3695" xr:uid="{00000000-0005-0000-0000-0000F9000000}"/>
    <cellStyle name="20% - Accent4 2 2 2 4 2 2" xfId="12118" xr:uid="{5312ADC8-91A5-4AC5-A880-F47C0D0B08E1}"/>
    <cellStyle name="20% - Accent4 2 2 2 4 2 3" xfId="7907" xr:uid="{1A380483-C8D9-47FC-B3D3-B7C99CD4E9BE}"/>
    <cellStyle name="20% - Accent4 2 2 2 4 3" xfId="9973" xr:uid="{D8C27288-6B83-403D-BAC0-4500A13BB6DA}"/>
    <cellStyle name="20% - Accent4 2 2 2 4 4" xfId="5762" xr:uid="{450F7FA9-D471-4A55-A470-60E256B11555}"/>
    <cellStyle name="20% - Accent4 2 2 2 5" xfId="1879" xr:uid="{00000000-0005-0000-0000-0000FA000000}"/>
    <cellStyle name="20% - Accent4 2 2 2 5 2" xfId="4108" xr:uid="{00000000-0005-0000-0000-0000FB000000}"/>
    <cellStyle name="20% - Accent4 2 2 2 5 2 2" xfId="12531" xr:uid="{F59BC2A7-4AB2-4409-8F86-0D2AE4F7F3EC}"/>
    <cellStyle name="20% - Accent4 2 2 2 5 2 3" xfId="8320" xr:uid="{2ECB8D06-A618-4C84-AB31-14D972A0E344}"/>
    <cellStyle name="20% - Accent4 2 2 2 5 3" xfId="10386" xr:uid="{EB959720-69D0-442C-BFC5-58053B827406}"/>
    <cellStyle name="20% - Accent4 2 2 2 5 4" xfId="6175" xr:uid="{4905AE1D-CD6E-4EFB-8F23-07A34B54A92D}"/>
    <cellStyle name="20% - Accent4 2 2 2 6" xfId="2292" xr:uid="{00000000-0005-0000-0000-0000FC000000}"/>
    <cellStyle name="20% - Accent4 2 2 2 6 2" xfId="10799" xr:uid="{C4275BB9-09EA-4FD6-AC18-49B44B31531C}"/>
    <cellStyle name="20% - Accent4 2 2 2 6 3" xfId="6588" xr:uid="{C22027CE-6104-4932-BE9F-D69DC6A6085B}"/>
    <cellStyle name="20% - Accent4 2 2 2 7" xfId="8733" xr:uid="{9D99D3CA-EE11-4672-91C8-D306E77703F0}"/>
    <cellStyle name="20% - Accent4 2 2 2 8" xfId="4522" xr:uid="{97176E10-BFF7-42FE-B10D-B99FDBA79530}"/>
    <cellStyle name="20% - Accent4 2 2 3" xfId="597" xr:uid="{00000000-0005-0000-0000-0000FD000000}"/>
    <cellStyle name="20% - Accent4 2 2 3 2" xfId="2868" xr:uid="{00000000-0005-0000-0000-0000FE000000}"/>
    <cellStyle name="20% - Accent4 2 2 3 2 2" xfId="11291" xr:uid="{A79F0F55-E7B1-47AF-83BE-96B428C110DF}"/>
    <cellStyle name="20% - Accent4 2 2 3 2 3" xfId="7080" xr:uid="{E990E346-D47B-4BAF-A511-A42287477099}"/>
    <cellStyle name="20% - Accent4 2 2 3 3" xfId="9146" xr:uid="{203EF870-8729-4B55-82DC-149AA8D1FDD1}"/>
    <cellStyle name="20% - Accent4 2 2 3 4" xfId="4935" xr:uid="{D0EBE8DD-BA0E-459E-9D4F-F3BE6E7979FD}"/>
    <cellStyle name="20% - Accent4 2 2 4" xfId="1050" xr:uid="{00000000-0005-0000-0000-0000FF000000}"/>
    <cellStyle name="20% - Accent4 2 2 4 2" xfId="3281" xr:uid="{00000000-0005-0000-0000-000000010000}"/>
    <cellStyle name="20% - Accent4 2 2 4 2 2" xfId="11704" xr:uid="{1CFACE84-FCCC-4F40-8C15-3914039FA2C2}"/>
    <cellStyle name="20% - Accent4 2 2 4 2 3" xfId="7493" xr:uid="{9A04F333-956A-4059-A594-3ACBF92147E3}"/>
    <cellStyle name="20% - Accent4 2 2 4 3" xfId="9559" xr:uid="{EDE0FD74-B51A-4CD2-8BF2-E041A0E7B2C6}"/>
    <cellStyle name="20% - Accent4 2 2 4 4" xfId="5348" xr:uid="{9F985FBF-E54A-4B5E-BD56-DF072B5C0FBB}"/>
    <cellStyle name="20% - Accent4 2 2 5" xfId="1464" xr:uid="{00000000-0005-0000-0000-000001010000}"/>
    <cellStyle name="20% - Accent4 2 2 5 2" xfId="3694" xr:uid="{00000000-0005-0000-0000-000002010000}"/>
    <cellStyle name="20% - Accent4 2 2 5 2 2" xfId="12117" xr:uid="{291C8DF4-9FF3-4C31-A3ED-7298F603E6DC}"/>
    <cellStyle name="20% - Accent4 2 2 5 2 3" xfId="7906" xr:uid="{A389C4F5-70DC-4196-AB3B-5B92B167C254}"/>
    <cellStyle name="20% - Accent4 2 2 5 3" xfId="9972" xr:uid="{21E55E66-762C-4844-8E23-56D790A5F446}"/>
    <cellStyle name="20% - Accent4 2 2 5 4" xfId="5761" xr:uid="{E495103F-F1B2-4C0B-906A-4D5924B2C91D}"/>
    <cellStyle name="20% - Accent4 2 2 6" xfId="1878" xr:uid="{00000000-0005-0000-0000-000003010000}"/>
    <cellStyle name="20% - Accent4 2 2 6 2" xfId="4107" xr:uid="{00000000-0005-0000-0000-000004010000}"/>
    <cellStyle name="20% - Accent4 2 2 6 2 2" xfId="12530" xr:uid="{317CEFAC-261A-4117-A7B5-936A7870DEF4}"/>
    <cellStyle name="20% - Accent4 2 2 6 2 3" xfId="8319" xr:uid="{86497594-9338-4B12-B85C-A0B1BF9F7EAA}"/>
    <cellStyle name="20% - Accent4 2 2 6 3" xfId="10385" xr:uid="{1018F8DF-5D84-40D7-B261-064B5C37C4CA}"/>
    <cellStyle name="20% - Accent4 2 2 6 4" xfId="6174" xr:uid="{2BA46C77-7FFD-46CD-B3F7-D76529981BDA}"/>
    <cellStyle name="20% - Accent4 2 2 7" xfId="2291" xr:uid="{00000000-0005-0000-0000-000005010000}"/>
    <cellStyle name="20% - Accent4 2 2 7 2" xfId="10798" xr:uid="{33D32E78-2559-4036-A121-9C189022122B}"/>
    <cellStyle name="20% - Accent4 2 2 7 3" xfId="6587" xr:uid="{AFD62DFA-95D7-4C04-A2F0-E5361225E4F6}"/>
    <cellStyle name="20% - Accent4 2 2 8" xfId="8732" xr:uid="{5924CF82-19CE-486A-A6D2-A451DC7C1DCA}"/>
    <cellStyle name="20% - Accent4 2 2 9" xfId="4521" xr:uid="{4F1FBDD0-1E54-48B9-9001-8B29AA7BAE3C}"/>
    <cellStyle name="20% - Accent4 2 3" xfId="29" xr:uid="{00000000-0005-0000-0000-000006010000}"/>
    <cellStyle name="20% - Accent4 2 3 2" xfId="599" xr:uid="{00000000-0005-0000-0000-000007010000}"/>
    <cellStyle name="20% - Accent4 2 3 2 2" xfId="2870" xr:uid="{00000000-0005-0000-0000-000008010000}"/>
    <cellStyle name="20% - Accent4 2 3 2 2 2" xfId="11293" xr:uid="{72D2C271-A635-4F28-A6FB-A49ED95D7E94}"/>
    <cellStyle name="20% - Accent4 2 3 2 2 3" xfId="7082" xr:uid="{0A7D1A30-EDF5-451F-8C00-77006DE25FEC}"/>
    <cellStyle name="20% - Accent4 2 3 2 3" xfId="9148" xr:uid="{391DFE5E-415C-4259-B6E7-E35C239B24BD}"/>
    <cellStyle name="20% - Accent4 2 3 2 4" xfId="4937" xr:uid="{8BE61D69-4529-415F-94E3-BF5C26B12AE1}"/>
    <cellStyle name="20% - Accent4 2 3 3" xfId="1052" xr:uid="{00000000-0005-0000-0000-000009010000}"/>
    <cellStyle name="20% - Accent4 2 3 3 2" xfId="3283" xr:uid="{00000000-0005-0000-0000-00000A010000}"/>
    <cellStyle name="20% - Accent4 2 3 3 2 2" xfId="11706" xr:uid="{256E2729-43B5-4E74-9ED9-A87909D249A7}"/>
    <cellStyle name="20% - Accent4 2 3 3 2 3" xfId="7495" xr:uid="{221D17AA-C327-47E1-851A-7A2CAA483D3B}"/>
    <cellStyle name="20% - Accent4 2 3 3 3" xfId="9561" xr:uid="{CCA72EE0-419A-4DDD-B117-E59F049F1460}"/>
    <cellStyle name="20% - Accent4 2 3 3 4" xfId="5350" xr:uid="{442750FD-4DF3-4439-924F-D65059214571}"/>
    <cellStyle name="20% - Accent4 2 3 4" xfId="1466" xr:uid="{00000000-0005-0000-0000-00000B010000}"/>
    <cellStyle name="20% - Accent4 2 3 4 2" xfId="3696" xr:uid="{00000000-0005-0000-0000-00000C010000}"/>
    <cellStyle name="20% - Accent4 2 3 4 2 2" xfId="12119" xr:uid="{EA039E4D-1610-474C-B87F-8A0255DFDFEB}"/>
    <cellStyle name="20% - Accent4 2 3 4 2 3" xfId="7908" xr:uid="{E69A4B7C-0882-4AC5-8A1D-272AD043A187}"/>
    <cellStyle name="20% - Accent4 2 3 4 3" xfId="9974" xr:uid="{84D20072-35EC-442E-BB09-1587F0003615}"/>
    <cellStyle name="20% - Accent4 2 3 4 4" xfId="5763" xr:uid="{46300D85-67CC-4DDA-83C4-A320BC8095A4}"/>
    <cellStyle name="20% - Accent4 2 3 5" xfId="1880" xr:uid="{00000000-0005-0000-0000-00000D010000}"/>
    <cellStyle name="20% - Accent4 2 3 5 2" xfId="4109" xr:uid="{00000000-0005-0000-0000-00000E010000}"/>
    <cellStyle name="20% - Accent4 2 3 5 2 2" xfId="12532" xr:uid="{3A805512-1664-416B-BCA1-1B6BBD4895B0}"/>
    <cellStyle name="20% - Accent4 2 3 5 2 3" xfId="8321" xr:uid="{AF015553-BAB0-468A-860B-BA8085BBAD3D}"/>
    <cellStyle name="20% - Accent4 2 3 5 3" xfId="10387" xr:uid="{42530BA8-D7BC-4EFD-BC54-BF45C2D700D3}"/>
    <cellStyle name="20% - Accent4 2 3 5 4" xfId="6176" xr:uid="{296F5A52-707B-4631-A0D1-A342666A363A}"/>
    <cellStyle name="20% - Accent4 2 3 6" xfId="2293" xr:uid="{00000000-0005-0000-0000-00000F010000}"/>
    <cellStyle name="20% - Accent4 2 3 6 2" xfId="10800" xr:uid="{A25F043C-3F2B-4F5D-9B5B-BD00E1C0052A}"/>
    <cellStyle name="20% - Accent4 2 3 6 3" xfId="6589" xr:uid="{40160E9A-FDBA-4FBD-A05C-AAC49D35437A}"/>
    <cellStyle name="20% - Accent4 2 3 7" xfId="8734" xr:uid="{4C340294-BA37-466B-98E7-374CDF827ECF}"/>
    <cellStyle name="20% - Accent4 2 3 8" xfId="4523" xr:uid="{9DC76EF1-62FE-40C8-AD26-AA5A0971AFFB}"/>
    <cellStyle name="20% - Accent4 2 4" xfId="596" xr:uid="{00000000-0005-0000-0000-000010010000}"/>
    <cellStyle name="20% - Accent4 2 4 2" xfId="2867" xr:uid="{00000000-0005-0000-0000-000011010000}"/>
    <cellStyle name="20% - Accent4 2 4 2 2" xfId="11290" xr:uid="{73E816BD-A01D-4380-9CDD-F193B9BE63CA}"/>
    <cellStyle name="20% - Accent4 2 4 2 3" xfId="7079" xr:uid="{E1E2AD91-D6C9-4AE0-AA9E-F5D1AF9C8709}"/>
    <cellStyle name="20% - Accent4 2 4 3" xfId="9145" xr:uid="{6E43D6A4-3A3F-42E1-8DC1-A3E70F817B4C}"/>
    <cellStyle name="20% - Accent4 2 4 4" xfId="4934" xr:uid="{7C906CC0-E921-425E-86CB-65EEE5D8C922}"/>
    <cellStyle name="20% - Accent4 2 5" xfId="1049" xr:uid="{00000000-0005-0000-0000-000012010000}"/>
    <cellStyle name="20% - Accent4 2 5 2" xfId="3280" xr:uid="{00000000-0005-0000-0000-000013010000}"/>
    <cellStyle name="20% - Accent4 2 5 2 2" xfId="11703" xr:uid="{C834CFA9-54F5-43CD-9046-B447FEBF1CD4}"/>
    <cellStyle name="20% - Accent4 2 5 2 3" xfId="7492" xr:uid="{A7040DFD-6E09-4343-8ADF-72867A4B0DD3}"/>
    <cellStyle name="20% - Accent4 2 5 3" xfId="9558" xr:uid="{4939FD20-3316-405C-A122-D3A07A07CD42}"/>
    <cellStyle name="20% - Accent4 2 5 4" xfId="5347" xr:uid="{13877F23-19CF-4B15-9487-30666FF4E8DB}"/>
    <cellStyle name="20% - Accent4 2 6" xfId="1463" xr:uid="{00000000-0005-0000-0000-000014010000}"/>
    <cellStyle name="20% - Accent4 2 6 2" xfId="3693" xr:uid="{00000000-0005-0000-0000-000015010000}"/>
    <cellStyle name="20% - Accent4 2 6 2 2" xfId="12116" xr:uid="{421D4972-18AE-465D-9F85-4984F7062DE0}"/>
    <cellStyle name="20% - Accent4 2 6 2 3" xfId="7905" xr:uid="{CC6EA6B0-05FD-4BCE-99FE-DBBFD5226673}"/>
    <cellStyle name="20% - Accent4 2 6 3" xfId="9971" xr:uid="{0BF4F928-C511-40F5-9372-713456F34979}"/>
    <cellStyle name="20% - Accent4 2 6 4" xfId="5760" xr:uid="{B1083428-E95E-4799-B78A-B158EA559641}"/>
    <cellStyle name="20% - Accent4 2 7" xfId="1877" xr:uid="{00000000-0005-0000-0000-000016010000}"/>
    <cellStyle name="20% - Accent4 2 7 2" xfId="4106" xr:uid="{00000000-0005-0000-0000-000017010000}"/>
    <cellStyle name="20% - Accent4 2 7 2 2" xfId="12529" xr:uid="{06B6BBD0-2368-48E9-97AE-DDAFD9C41A94}"/>
    <cellStyle name="20% - Accent4 2 7 2 3" xfId="8318" xr:uid="{05D0C7CF-D883-41C2-A96D-72835850CC9F}"/>
    <cellStyle name="20% - Accent4 2 7 3" xfId="10384" xr:uid="{211CDB01-50E9-414F-BBE6-EC397309D053}"/>
    <cellStyle name="20% - Accent4 2 7 4" xfId="6173" xr:uid="{AF35FF4B-F91B-4D8A-A672-0104E26E2538}"/>
    <cellStyle name="20% - Accent4 2 8" xfId="2290" xr:uid="{00000000-0005-0000-0000-000018010000}"/>
    <cellStyle name="20% - Accent4 2 8 2" xfId="10797" xr:uid="{1A34CAF8-8C45-4EBE-B659-7E9601FCC4AD}"/>
    <cellStyle name="20% - Accent4 2 8 3" xfId="6586" xr:uid="{9530BFA7-0256-4C2B-BCBA-E28BAC1EDF7D}"/>
    <cellStyle name="20% - Accent4 2 9" xfId="8731" xr:uid="{D778204E-318C-4D30-836E-B94037A2700F}"/>
    <cellStyle name="20% - Accent4 3" xfId="30" xr:uid="{00000000-0005-0000-0000-000019010000}"/>
    <cellStyle name="20% - Accent4 3 2" xfId="31" xr:uid="{00000000-0005-0000-0000-00001A010000}"/>
    <cellStyle name="20% - Accent4 3 2 2" xfId="601" xr:uid="{00000000-0005-0000-0000-00001B010000}"/>
    <cellStyle name="20% - Accent4 3 2 2 2" xfId="2872" xr:uid="{00000000-0005-0000-0000-00001C010000}"/>
    <cellStyle name="20% - Accent4 3 2 2 2 2" xfId="11295" xr:uid="{CEF986FA-E5D6-4F19-9ED3-D8FE9AA74E6A}"/>
    <cellStyle name="20% - Accent4 3 2 2 2 3" xfId="7084" xr:uid="{77A59DF7-FCF1-464B-862A-A7BDEC5B9912}"/>
    <cellStyle name="20% - Accent4 3 2 2 3" xfId="9150" xr:uid="{607B7934-1B9A-4A48-8D38-699F19F5F4B3}"/>
    <cellStyle name="20% - Accent4 3 2 2 4" xfId="4939" xr:uid="{111DE36D-D7C7-443A-8DD2-C9A431B0A366}"/>
    <cellStyle name="20% - Accent4 3 2 3" xfId="1054" xr:uid="{00000000-0005-0000-0000-00001D010000}"/>
    <cellStyle name="20% - Accent4 3 2 3 2" xfId="3285" xr:uid="{00000000-0005-0000-0000-00001E010000}"/>
    <cellStyle name="20% - Accent4 3 2 3 2 2" xfId="11708" xr:uid="{D860C62B-8444-4250-BB24-84FCDEC2D56D}"/>
    <cellStyle name="20% - Accent4 3 2 3 2 3" xfId="7497" xr:uid="{6A209975-B405-437A-B146-F000D81EC99D}"/>
    <cellStyle name="20% - Accent4 3 2 3 3" xfId="9563" xr:uid="{A6D480E1-CBB9-4115-A166-D27903DF53D2}"/>
    <cellStyle name="20% - Accent4 3 2 3 4" xfId="5352" xr:uid="{7DFB1A19-3E59-4D0D-837A-0DA9E8C6434C}"/>
    <cellStyle name="20% - Accent4 3 2 4" xfId="1468" xr:uid="{00000000-0005-0000-0000-00001F010000}"/>
    <cellStyle name="20% - Accent4 3 2 4 2" xfId="3698" xr:uid="{00000000-0005-0000-0000-000020010000}"/>
    <cellStyle name="20% - Accent4 3 2 4 2 2" xfId="12121" xr:uid="{57D3F1C2-D1BE-4505-A72B-C01D1444313F}"/>
    <cellStyle name="20% - Accent4 3 2 4 2 3" xfId="7910" xr:uid="{E2C2E99D-3EDD-490B-BDEF-3879B6BF0993}"/>
    <cellStyle name="20% - Accent4 3 2 4 3" xfId="9976" xr:uid="{1BD25F74-8386-4E2A-AFC4-5C5B9797384D}"/>
    <cellStyle name="20% - Accent4 3 2 4 4" xfId="5765" xr:uid="{F1CD91F9-A4F0-4620-972F-F955837995BE}"/>
    <cellStyle name="20% - Accent4 3 2 5" xfId="1882" xr:uid="{00000000-0005-0000-0000-000021010000}"/>
    <cellStyle name="20% - Accent4 3 2 5 2" xfId="4111" xr:uid="{00000000-0005-0000-0000-000022010000}"/>
    <cellStyle name="20% - Accent4 3 2 5 2 2" xfId="12534" xr:uid="{28CEA1BC-F8F3-47C8-A684-29BDE53DBB22}"/>
    <cellStyle name="20% - Accent4 3 2 5 2 3" xfId="8323" xr:uid="{F8796CA9-EABA-4F4E-BC77-942A81093F94}"/>
    <cellStyle name="20% - Accent4 3 2 5 3" xfId="10389" xr:uid="{BEC5B8CC-9B6F-4F83-9282-BF7DDC944A46}"/>
    <cellStyle name="20% - Accent4 3 2 5 4" xfId="6178" xr:uid="{2E86BD8F-8A57-4A9B-BBD5-E6A8F6462894}"/>
    <cellStyle name="20% - Accent4 3 2 6" xfId="2295" xr:uid="{00000000-0005-0000-0000-000023010000}"/>
    <cellStyle name="20% - Accent4 3 2 6 2" xfId="10802" xr:uid="{744187D4-C918-403E-BFEB-FE577F315010}"/>
    <cellStyle name="20% - Accent4 3 2 6 3" xfId="6591" xr:uid="{F4C6B77F-B657-4A29-836B-91330B7DC957}"/>
    <cellStyle name="20% - Accent4 3 2 7" xfId="8736" xr:uid="{4310BB0A-85E6-4C4A-BC93-4732B631B15D}"/>
    <cellStyle name="20% - Accent4 3 2 8" xfId="4525" xr:uid="{F2391958-A2CA-4A85-9C3F-5533917C869C}"/>
    <cellStyle name="20% - Accent4 3 3" xfId="600" xr:uid="{00000000-0005-0000-0000-000024010000}"/>
    <cellStyle name="20% - Accent4 3 3 2" xfId="2871" xr:uid="{00000000-0005-0000-0000-000025010000}"/>
    <cellStyle name="20% - Accent4 3 3 2 2" xfId="11294" xr:uid="{4A9E412A-2BC1-41E0-A144-65E4E77D85A5}"/>
    <cellStyle name="20% - Accent4 3 3 2 3" xfId="7083" xr:uid="{4326B285-C8BF-4924-B613-2845B5348EAC}"/>
    <cellStyle name="20% - Accent4 3 3 3" xfId="9149" xr:uid="{5A830F07-A711-4D08-9A7B-A3AD4181CCE8}"/>
    <cellStyle name="20% - Accent4 3 3 4" xfId="4938" xr:uid="{737449CE-C5FA-45E4-8ED3-64BD577A7BA1}"/>
    <cellStyle name="20% - Accent4 3 4" xfId="1053" xr:uid="{00000000-0005-0000-0000-000026010000}"/>
    <cellStyle name="20% - Accent4 3 4 2" xfId="3284" xr:uid="{00000000-0005-0000-0000-000027010000}"/>
    <cellStyle name="20% - Accent4 3 4 2 2" xfId="11707" xr:uid="{081B7F43-3914-4B77-B471-F4C6470244C6}"/>
    <cellStyle name="20% - Accent4 3 4 2 3" xfId="7496" xr:uid="{3F522074-D101-413A-8F57-5822A58788C9}"/>
    <cellStyle name="20% - Accent4 3 4 3" xfId="9562" xr:uid="{8AA2BB06-017F-4471-B91D-C81BBBBB4195}"/>
    <cellStyle name="20% - Accent4 3 4 4" xfId="5351" xr:uid="{C1B23FDF-1F02-4F04-BA4F-AB5033073231}"/>
    <cellStyle name="20% - Accent4 3 5" xfId="1467" xr:uid="{00000000-0005-0000-0000-000028010000}"/>
    <cellStyle name="20% - Accent4 3 5 2" xfId="3697" xr:uid="{00000000-0005-0000-0000-000029010000}"/>
    <cellStyle name="20% - Accent4 3 5 2 2" xfId="12120" xr:uid="{C923EFBE-51C3-4441-A740-A58A765079EE}"/>
    <cellStyle name="20% - Accent4 3 5 2 3" xfId="7909" xr:uid="{0D9BAB40-A194-459F-AC3F-27ECC99512CC}"/>
    <cellStyle name="20% - Accent4 3 5 3" xfId="9975" xr:uid="{93A70EAA-CBE5-4D11-849E-3D35227194DE}"/>
    <cellStyle name="20% - Accent4 3 5 4" xfId="5764" xr:uid="{745B45BB-6766-4176-80B0-4F3532EFD95D}"/>
    <cellStyle name="20% - Accent4 3 6" xfId="1881" xr:uid="{00000000-0005-0000-0000-00002A010000}"/>
    <cellStyle name="20% - Accent4 3 6 2" xfId="4110" xr:uid="{00000000-0005-0000-0000-00002B010000}"/>
    <cellStyle name="20% - Accent4 3 6 2 2" xfId="12533" xr:uid="{6EC3D208-B569-4606-B81E-E05917291495}"/>
    <cellStyle name="20% - Accent4 3 6 2 3" xfId="8322" xr:uid="{7A2F6856-D337-406A-8C44-D0398CC09CFD}"/>
    <cellStyle name="20% - Accent4 3 6 3" xfId="10388" xr:uid="{B763EF6C-E49A-4001-A29D-5B669CA51C84}"/>
    <cellStyle name="20% - Accent4 3 6 4" xfId="6177" xr:uid="{93C2846C-0551-4BAB-8CCE-8CC88AC043F2}"/>
    <cellStyle name="20% - Accent4 3 7" xfId="2294" xr:uid="{00000000-0005-0000-0000-00002C010000}"/>
    <cellStyle name="20% - Accent4 3 7 2" xfId="10801" xr:uid="{9F9C3FB7-5B35-4DCB-8845-24A571DA3A9C}"/>
    <cellStyle name="20% - Accent4 3 7 3" xfId="6590" xr:uid="{E8B0132A-DEFD-42CE-9886-F251451031B5}"/>
    <cellStyle name="20% - Accent4 3 8" xfId="8735" xr:uid="{1276063D-387C-4C6B-8658-3FC45DAD83E3}"/>
    <cellStyle name="20% - Accent4 3 9" xfId="4524" xr:uid="{0D6B8073-D2FA-4589-87DC-6D575CF0C511}"/>
    <cellStyle name="20% - Accent4 4" xfId="32" xr:uid="{00000000-0005-0000-0000-00002D010000}"/>
    <cellStyle name="20% - Accent4 4 2" xfId="602" xr:uid="{00000000-0005-0000-0000-00002E010000}"/>
    <cellStyle name="20% - Accent4 4 2 2" xfId="2873" xr:uid="{00000000-0005-0000-0000-00002F010000}"/>
    <cellStyle name="20% - Accent4 4 2 2 2" xfId="11296" xr:uid="{182D64A7-46A5-4A7C-B51B-B3EBD44742BC}"/>
    <cellStyle name="20% - Accent4 4 2 2 3" xfId="7085" xr:uid="{CB46E422-2B4B-4454-818F-C91AC47CBEB6}"/>
    <cellStyle name="20% - Accent4 4 2 3" xfId="9151" xr:uid="{BF8AF3F0-CC93-4DDD-998B-0D30BD79073C}"/>
    <cellStyle name="20% - Accent4 4 2 4" xfId="4940" xr:uid="{7CBD14E2-258F-4E55-A93A-560C3BF9E5A0}"/>
    <cellStyle name="20% - Accent4 4 3" xfId="1055" xr:uid="{00000000-0005-0000-0000-000030010000}"/>
    <cellStyle name="20% - Accent4 4 3 2" xfId="3286" xr:uid="{00000000-0005-0000-0000-000031010000}"/>
    <cellStyle name="20% - Accent4 4 3 2 2" xfId="11709" xr:uid="{E9D1262E-9B09-4812-BF8B-AB4AD3965781}"/>
    <cellStyle name="20% - Accent4 4 3 2 3" xfId="7498" xr:uid="{C71AA6BC-84BF-47C2-B787-14203F72C7F7}"/>
    <cellStyle name="20% - Accent4 4 3 3" xfId="9564" xr:uid="{EB44452D-6056-463A-B23C-83C9CB25C614}"/>
    <cellStyle name="20% - Accent4 4 3 4" xfId="5353" xr:uid="{D76BEDED-0490-4C80-B5AE-081683D2EB1C}"/>
    <cellStyle name="20% - Accent4 4 4" xfId="1469" xr:uid="{00000000-0005-0000-0000-000032010000}"/>
    <cellStyle name="20% - Accent4 4 4 2" xfId="3699" xr:uid="{00000000-0005-0000-0000-000033010000}"/>
    <cellStyle name="20% - Accent4 4 4 2 2" xfId="12122" xr:uid="{35A42ECE-5BBA-40C3-887D-B9421AFEC242}"/>
    <cellStyle name="20% - Accent4 4 4 2 3" xfId="7911" xr:uid="{3D27687E-DC4E-4D7C-B670-2B85166184B5}"/>
    <cellStyle name="20% - Accent4 4 4 3" xfId="9977" xr:uid="{51FE9526-F2D6-4406-9BCE-418D5AC923B9}"/>
    <cellStyle name="20% - Accent4 4 4 4" xfId="5766" xr:uid="{B6A4A4C9-56CA-40B1-BCE9-04A386882358}"/>
    <cellStyle name="20% - Accent4 4 5" xfId="1883" xr:uid="{00000000-0005-0000-0000-000034010000}"/>
    <cellStyle name="20% - Accent4 4 5 2" xfId="4112" xr:uid="{00000000-0005-0000-0000-000035010000}"/>
    <cellStyle name="20% - Accent4 4 5 2 2" xfId="12535" xr:uid="{A124AFF3-0E83-4029-A023-B45C147525E7}"/>
    <cellStyle name="20% - Accent4 4 5 2 3" xfId="8324" xr:uid="{88E8305E-A1C4-43E9-A41C-31B0A6CE3234}"/>
    <cellStyle name="20% - Accent4 4 5 3" xfId="10390" xr:uid="{C9877B12-9E81-4F6B-8248-C5E7BD0DF7BA}"/>
    <cellStyle name="20% - Accent4 4 5 4" xfId="6179" xr:uid="{DA802B97-49C9-40BB-B31F-E2837076E592}"/>
    <cellStyle name="20% - Accent4 4 6" xfId="2296" xr:uid="{00000000-0005-0000-0000-000036010000}"/>
    <cellStyle name="20% - Accent4 4 6 2" xfId="10803" xr:uid="{5CB27F06-226D-4A6E-BCFF-978CD3EA7F64}"/>
    <cellStyle name="20% - Accent4 4 6 3" xfId="6592" xr:uid="{759C17DC-5E2A-4293-8DDE-09068D179B4B}"/>
    <cellStyle name="20% - Accent4 4 7" xfId="8737" xr:uid="{DA795C5A-938F-4E40-BBE2-834282E60E66}"/>
    <cellStyle name="20% - Accent4 4 8" xfId="4526" xr:uid="{B7F636E3-E760-443E-9083-A4C50663BBCA}"/>
    <cellStyle name="20% - Accent4 5" xfId="595" xr:uid="{00000000-0005-0000-0000-000037010000}"/>
    <cellStyle name="20% - Accent4 5 2" xfId="2866" xr:uid="{00000000-0005-0000-0000-000038010000}"/>
    <cellStyle name="20% - Accent4 5 2 2" xfId="11289" xr:uid="{157544B4-F342-4E88-B900-7AD7D21D37C9}"/>
    <cellStyle name="20% - Accent4 5 2 3" xfId="7078" xr:uid="{0356984F-29A2-42F3-9810-5B48844D9DFD}"/>
    <cellStyle name="20% - Accent4 5 3" xfId="9144" xr:uid="{7BB1645F-DAA1-4771-9A63-31DCE3A84389}"/>
    <cellStyle name="20% - Accent4 5 4" xfId="4933" xr:uid="{D3B65EDF-D631-4C13-88D7-020F98B401DF}"/>
    <cellStyle name="20% - Accent4 6" xfId="1048" xr:uid="{00000000-0005-0000-0000-000039010000}"/>
    <cellStyle name="20% - Accent4 6 2" xfId="3279" xr:uid="{00000000-0005-0000-0000-00003A010000}"/>
    <cellStyle name="20% - Accent4 6 2 2" xfId="11702" xr:uid="{ACED005E-82BA-4115-AC25-0727E2ECEE2B}"/>
    <cellStyle name="20% - Accent4 6 2 3" xfId="7491" xr:uid="{3C940BCF-0CAB-4697-9DA2-A5A683CA541D}"/>
    <cellStyle name="20% - Accent4 6 3" xfId="9557" xr:uid="{A62D323E-1112-49C2-B0E7-F41A19B94755}"/>
    <cellStyle name="20% - Accent4 6 4" xfId="5346" xr:uid="{D549BCE8-1FA1-43E1-9DF0-601B80DA8E12}"/>
    <cellStyle name="20% - Accent4 7" xfId="1462" xr:uid="{00000000-0005-0000-0000-00003B010000}"/>
    <cellStyle name="20% - Accent4 7 2" xfId="3692" xr:uid="{00000000-0005-0000-0000-00003C010000}"/>
    <cellStyle name="20% - Accent4 7 2 2" xfId="12115" xr:uid="{7EB20ACD-8D3E-4ABF-991D-A71DD4DB4048}"/>
    <cellStyle name="20% - Accent4 7 2 3" xfId="7904" xr:uid="{2C0C6AFD-AF0E-4158-B9E5-FFA605114DCB}"/>
    <cellStyle name="20% - Accent4 7 3" xfId="9970" xr:uid="{E6C4A0B6-37BB-4958-A3A4-DCE06122332C}"/>
    <cellStyle name="20% - Accent4 7 4" xfId="5759" xr:uid="{6796A42A-BCBD-4DD9-88B4-BE00D3E2077B}"/>
    <cellStyle name="20% - Accent4 8" xfId="1876" xr:uid="{00000000-0005-0000-0000-00003D010000}"/>
    <cellStyle name="20% - Accent4 8 2" xfId="4105" xr:uid="{00000000-0005-0000-0000-00003E010000}"/>
    <cellStyle name="20% - Accent4 8 2 2" xfId="12528" xr:uid="{52C855E9-F3F6-4FD7-97CF-1DDBBF0879EA}"/>
    <cellStyle name="20% - Accent4 8 2 3" xfId="8317" xr:uid="{4BFD2EF4-128A-424C-BA64-22091981AF55}"/>
    <cellStyle name="20% - Accent4 8 3" xfId="10383" xr:uid="{F7B14B8E-4803-4E20-A6EE-97CEA5A38206}"/>
    <cellStyle name="20% - Accent4 8 4" xfId="6172" xr:uid="{0CB0DD70-ACE7-4A6C-81E4-6C9865AD93C6}"/>
    <cellStyle name="20% - Accent4 9" xfId="2289" xr:uid="{00000000-0005-0000-0000-00003F010000}"/>
    <cellStyle name="20% - Accent4 9 2" xfId="10796" xr:uid="{9A97EE28-0BA6-4BFF-A7EC-35E339D93ECB}"/>
    <cellStyle name="20% - Accent4 9 3" xfId="6585" xr:uid="{678D8066-6E8B-4F64-8C47-F65F0F21CB34}"/>
    <cellStyle name="20% - Accent5" xfId="33" builtinId="46" customBuiltin="1"/>
    <cellStyle name="20% - Accent5 10" xfId="8738" xr:uid="{E08B50ED-7C9A-4009-967C-403BEE87FBA3}"/>
    <cellStyle name="20% - Accent5 11" xfId="4527" xr:uid="{E173A8DE-D439-459D-945B-B23DD898C3DC}"/>
    <cellStyle name="20% - Accent5 2" xfId="34" xr:uid="{00000000-0005-0000-0000-000041010000}"/>
    <cellStyle name="20% - Accent5 2 10" xfId="4528" xr:uid="{8115D1F8-D65F-4350-9803-545B508D0316}"/>
    <cellStyle name="20% - Accent5 2 2" xfId="35" xr:uid="{00000000-0005-0000-0000-000042010000}"/>
    <cellStyle name="20% - Accent5 2 2 2" xfId="36" xr:uid="{00000000-0005-0000-0000-000043010000}"/>
    <cellStyle name="20% - Accent5 2 2 2 2" xfId="606" xr:uid="{00000000-0005-0000-0000-000044010000}"/>
    <cellStyle name="20% - Accent5 2 2 2 2 2" xfId="2877" xr:uid="{00000000-0005-0000-0000-000045010000}"/>
    <cellStyle name="20% - Accent5 2 2 2 2 2 2" xfId="11300" xr:uid="{BBEC6282-E031-45A4-BBAF-34C44D55C712}"/>
    <cellStyle name="20% - Accent5 2 2 2 2 2 3" xfId="7089" xr:uid="{DB7F6BFE-1856-4CE6-8AF0-0C8B38BD3F0D}"/>
    <cellStyle name="20% - Accent5 2 2 2 2 3" xfId="9155" xr:uid="{C8730CF5-11BC-4DE9-AC67-779261279F27}"/>
    <cellStyle name="20% - Accent5 2 2 2 2 4" xfId="4944" xr:uid="{A75399EE-3FB5-4E2D-AF22-FAFC378BF49B}"/>
    <cellStyle name="20% - Accent5 2 2 2 3" xfId="1059" xr:uid="{00000000-0005-0000-0000-000046010000}"/>
    <cellStyle name="20% - Accent5 2 2 2 3 2" xfId="3290" xr:uid="{00000000-0005-0000-0000-000047010000}"/>
    <cellStyle name="20% - Accent5 2 2 2 3 2 2" xfId="11713" xr:uid="{85DCEDCC-9EAE-435A-85DB-CE79B822E8E5}"/>
    <cellStyle name="20% - Accent5 2 2 2 3 2 3" xfId="7502" xr:uid="{07C744B9-1DD4-4763-AFF2-814F10E0AD99}"/>
    <cellStyle name="20% - Accent5 2 2 2 3 3" xfId="9568" xr:uid="{0B49612B-0FDE-4EC0-80C1-D8DFEBFC7921}"/>
    <cellStyle name="20% - Accent5 2 2 2 3 4" xfId="5357" xr:uid="{623D03CB-8370-4899-90E3-4136109BDDE6}"/>
    <cellStyle name="20% - Accent5 2 2 2 4" xfId="1473" xr:uid="{00000000-0005-0000-0000-000048010000}"/>
    <cellStyle name="20% - Accent5 2 2 2 4 2" xfId="3703" xr:uid="{00000000-0005-0000-0000-000049010000}"/>
    <cellStyle name="20% - Accent5 2 2 2 4 2 2" xfId="12126" xr:uid="{3A0375BF-A34D-4C40-9B47-27244D3F5802}"/>
    <cellStyle name="20% - Accent5 2 2 2 4 2 3" xfId="7915" xr:uid="{3EC013AE-E7DB-47F1-98F0-BE6615E83085}"/>
    <cellStyle name="20% - Accent5 2 2 2 4 3" xfId="9981" xr:uid="{B6ADC5D9-4EFD-4261-99E5-F7AA2FA84F37}"/>
    <cellStyle name="20% - Accent5 2 2 2 4 4" xfId="5770" xr:uid="{B33E02BF-8A4F-4C28-BDDF-3D9A279F7640}"/>
    <cellStyle name="20% - Accent5 2 2 2 5" xfId="1887" xr:uid="{00000000-0005-0000-0000-00004A010000}"/>
    <cellStyle name="20% - Accent5 2 2 2 5 2" xfId="4116" xr:uid="{00000000-0005-0000-0000-00004B010000}"/>
    <cellStyle name="20% - Accent5 2 2 2 5 2 2" xfId="12539" xr:uid="{57EC6385-D3B8-43D7-B074-16581EAAD0C2}"/>
    <cellStyle name="20% - Accent5 2 2 2 5 2 3" xfId="8328" xr:uid="{CC0ACBFF-A05F-4064-8A33-0E35E9782792}"/>
    <cellStyle name="20% - Accent5 2 2 2 5 3" xfId="10394" xr:uid="{5DD4EBF7-78EE-44C3-BB39-FE0BC6EEE6AF}"/>
    <cellStyle name="20% - Accent5 2 2 2 5 4" xfId="6183" xr:uid="{BE3CF513-4715-4BA7-8895-861C83D9BAFF}"/>
    <cellStyle name="20% - Accent5 2 2 2 6" xfId="2300" xr:uid="{00000000-0005-0000-0000-00004C010000}"/>
    <cellStyle name="20% - Accent5 2 2 2 6 2" xfId="10807" xr:uid="{44668409-D9CB-4DAA-84D3-248029F3136C}"/>
    <cellStyle name="20% - Accent5 2 2 2 6 3" xfId="6596" xr:uid="{E73F39F1-4A90-4B8F-BA47-3D3EA1B4F909}"/>
    <cellStyle name="20% - Accent5 2 2 2 7" xfId="8741" xr:uid="{59917502-7A7D-4349-BCB8-2B513F1AB1FA}"/>
    <cellStyle name="20% - Accent5 2 2 2 8" xfId="4530" xr:uid="{166BE149-6DBE-4839-AD1E-75DEBD28EE40}"/>
    <cellStyle name="20% - Accent5 2 2 3" xfId="605" xr:uid="{00000000-0005-0000-0000-00004D010000}"/>
    <cellStyle name="20% - Accent5 2 2 3 2" xfId="2876" xr:uid="{00000000-0005-0000-0000-00004E010000}"/>
    <cellStyle name="20% - Accent5 2 2 3 2 2" xfId="11299" xr:uid="{389F4904-B7B2-460D-A4E9-9C75F51E48FD}"/>
    <cellStyle name="20% - Accent5 2 2 3 2 3" xfId="7088" xr:uid="{9D5A68AF-5FC0-470C-8AC1-963DF43F9A40}"/>
    <cellStyle name="20% - Accent5 2 2 3 3" xfId="9154" xr:uid="{8CAAFD6F-D3E1-4EC2-8245-7303D7C4C8C5}"/>
    <cellStyle name="20% - Accent5 2 2 3 4" xfId="4943" xr:uid="{234A4E6D-DDAB-4FF1-8E46-10CC26A46410}"/>
    <cellStyle name="20% - Accent5 2 2 4" xfId="1058" xr:uid="{00000000-0005-0000-0000-00004F010000}"/>
    <cellStyle name="20% - Accent5 2 2 4 2" xfId="3289" xr:uid="{00000000-0005-0000-0000-000050010000}"/>
    <cellStyle name="20% - Accent5 2 2 4 2 2" xfId="11712" xr:uid="{6D11257C-20AC-4329-BFC6-C05D7A7068FA}"/>
    <cellStyle name="20% - Accent5 2 2 4 2 3" xfId="7501" xr:uid="{AB750847-EB21-4DCB-828D-EE414A795008}"/>
    <cellStyle name="20% - Accent5 2 2 4 3" xfId="9567" xr:uid="{5BBF36E9-7A1C-45F5-9DBC-FA5557EB99AB}"/>
    <cellStyle name="20% - Accent5 2 2 4 4" xfId="5356" xr:uid="{69EF530C-88DA-42FA-941F-C632D428DB8B}"/>
    <cellStyle name="20% - Accent5 2 2 5" xfId="1472" xr:uid="{00000000-0005-0000-0000-000051010000}"/>
    <cellStyle name="20% - Accent5 2 2 5 2" xfId="3702" xr:uid="{00000000-0005-0000-0000-000052010000}"/>
    <cellStyle name="20% - Accent5 2 2 5 2 2" xfId="12125" xr:uid="{8120D57E-DF3F-4AD8-935C-E4001C13F56D}"/>
    <cellStyle name="20% - Accent5 2 2 5 2 3" xfId="7914" xr:uid="{15A07FB7-818A-4417-9B65-EE7F9DBD3378}"/>
    <cellStyle name="20% - Accent5 2 2 5 3" xfId="9980" xr:uid="{8ED6B808-0ADE-47B4-9726-8361C1FEBBA0}"/>
    <cellStyle name="20% - Accent5 2 2 5 4" xfId="5769" xr:uid="{1618AF94-7794-4662-ABCA-3B7AD44A9EA7}"/>
    <cellStyle name="20% - Accent5 2 2 6" xfId="1886" xr:uid="{00000000-0005-0000-0000-000053010000}"/>
    <cellStyle name="20% - Accent5 2 2 6 2" xfId="4115" xr:uid="{00000000-0005-0000-0000-000054010000}"/>
    <cellStyle name="20% - Accent5 2 2 6 2 2" xfId="12538" xr:uid="{1CDCAA8B-AF32-49C1-87F3-28C249388727}"/>
    <cellStyle name="20% - Accent5 2 2 6 2 3" xfId="8327" xr:uid="{34E30D4E-5EF9-4961-BF86-4CBFF7FA35B6}"/>
    <cellStyle name="20% - Accent5 2 2 6 3" xfId="10393" xr:uid="{403B0891-96F2-4BF8-A130-FA9587ECDF02}"/>
    <cellStyle name="20% - Accent5 2 2 6 4" xfId="6182" xr:uid="{4FAE2026-365B-405F-916B-8FC453ABA4A5}"/>
    <cellStyle name="20% - Accent5 2 2 7" xfId="2299" xr:uid="{00000000-0005-0000-0000-000055010000}"/>
    <cellStyle name="20% - Accent5 2 2 7 2" xfId="10806" xr:uid="{91F24773-22EE-4B07-B4E6-A56E719A9321}"/>
    <cellStyle name="20% - Accent5 2 2 7 3" xfId="6595" xr:uid="{1D73514B-EA2A-4EB3-880E-85F3441C7020}"/>
    <cellStyle name="20% - Accent5 2 2 8" xfId="8740" xr:uid="{0519A268-81AA-412D-AD56-AFAF1A5803F0}"/>
    <cellStyle name="20% - Accent5 2 2 9" xfId="4529" xr:uid="{484EF9DE-C6EE-4E11-9A68-48F7DA93A570}"/>
    <cellStyle name="20% - Accent5 2 3" xfId="37" xr:uid="{00000000-0005-0000-0000-000056010000}"/>
    <cellStyle name="20% - Accent5 2 3 2" xfId="607" xr:uid="{00000000-0005-0000-0000-000057010000}"/>
    <cellStyle name="20% - Accent5 2 3 2 2" xfId="2878" xr:uid="{00000000-0005-0000-0000-000058010000}"/>
    <cellStyle name="20% - Accent5 2 3 2 2 2" xfId="11301" xr:uid="{C889212D-D7E1-49E6-8B7C-C5708F0E7F17}"/>
    <cellStyle name="20% - Accent5 2 3 2 2 3" xfId="7090" xr:uid="{4BB19515-DD87-4AD7-8CE3-CC5E56E18763}"/>
    <cellStyle name="20% - Accent5 2 3 2 3" xfId="9156" xr:uid="{D5492E33-23CA-4D42-8999-2399F8A360DB}"/>
    <cellStyle name="20% - Accent5 2 3 2 4" xfId="4945" xr:uid="{D5418525-087B-4323-A43A-4BEA3B55B775}"/>
    <cellStyle name="20% - Accent5 2 3 3" xfId="1060" xr:uid="{00000000-0005-0000-0000-000059010000}"/>
    <cellStyle name="20% - Accent5 2 3 3 2" xfId="3291" xr:uid="{00000000-0005-0000-0000-00005A010000}"/>
    <cellStyle name="20% - Accent5 2 3 3 2 2" xfId="11714" xr:uid="{B77DEF5A-BA1E-4155-AC3B-F13759D249B5}"/>
    <cellStyle name="20% - Accent5 2 3 3 2 3" xfId="7503" xr:uid="{A6AB1B71-450C-4382-A1C3-CA52D908A038}"/>
    <cellStyle name="20% - Accent5 2 3 3 3" xfId="9569" xr:uid="{F2D9B86B-D3D5-4724-A401-49569B512E32}"/>
    <cellStyle name="20% - Accent5 2 3 3 4" xfId="5358" xr:uid="{DC5510B5-7A18-4FB5-AC59-DB47C7ABE434}"/>
    <cellStyle name="20% - Accent5 2 3 4" xfId="1474" xr:uid="{00000000-0005-0000-0000-00005B010000}"/>
    <cellStyle name="20% - Accent5 2 3 4 2" xfId="3704" xr:uid="{00000000-0005-0000-0000-00005C010000}"/>
    <cellStyle name="20% - Accent5 2 3 4 2 2" xfId="12127" xr:uid="{515B600B-906D-4C1A-A529-E8EFD2CA64CC}"/>
    <cellStyle name="20% - Accent5 2 3 4 2 3" xfId="7916" xr:uid="{A73AE55B-565B-43B2-8179-1A4281F1F53A}"/>
    <cellStyle name="20% - Accent5 2 3 4 3" xfId="9982" xr:uid="{AF2CE63E-7678-4164-882E-6CDF292A3A86}"/>
    <cellStyle name="20% - Accent5 2 3 4 4" xfId="5771" xr:uid="{994F3D73-5F00-4385-AE6F-93BEC8504477}"/>
    <cellStyle name="20% - Accent5 2 3 5" xfId="1888" xr:uid="{00000000-0005-0000-0000-00005D010000}"/>
    <cellStyle name="20% - Accent5 2 3 5 2" xfId="4117" xr:uid="{00000000-0005-0000-0000-00005E010000}"/>
    <cellStyle name="20% - Accent5 2 3 5 2 2" xfId="12540" xr:uid="{FEB85755-34EE-4544-A619-47AC1694E9B8}"/>
    <cellStyle name="20% - Accent5 2 3 5 2 3" xfId="8329" xr:uid="{21A40B8C-0307-4746-999F-7E2E38ACA5C7}"/>
    <cellStyle name="20% - Accent5 2 3 5 3" xfId="10395" xr:uid="{109B8142-2B63-4019-B0BB-E61D7A2452F5}"/>
    <cellStyle name="20% - Accent5 2 3 5 4" xfId="6184" xr:uid="{A9ECD87E-AE44-492A-883E-BCB40145D4F9}"/>
    <cellStyle name="20% - Accent5 2 3 6" xfId="2301" xr:uid="{00000000-0005-0000-0000-00005F010000}"/>
    <cellStyle name="20% - Accent5 2 3 6 2" xfId="10808" xr:uid="{04F251E5-5ADE-4B26-8789-2F0AD19B4863}"/>
    <cellStyle name="20% - Accent5 2 3 6 3" xfId="6597" xr:uid="{91270266-1FE4-43FC-8E63-1AB0F4A937E0}"/>
    <cellStyle name="20% - Accent5 2 3 7" xfId="8742" xr:uid="{722537FF-2228-4002-A62A-F176C256F135}"/>
    <cellStyle name="20% - Accent5 2 3 8" xfId="4531" xr:uid="{2AFFE93A-1747-44DB-85FA-95ED5DD510EB}"/>
    <cellStyle name="20% - Accent5 2 4" xfId="604" xr:uid="{00000000-0005-0000-0000-000060010000}"/>
    <cellStyle name="20% - Accent5 2 4 2" xfId="2875" xr:uid="{00000000-0005-0000-0000-000061010000}"/>
    <cellStyle name="20% - Accent5 2 4 2 2" xfId="11298" xr:uid="{FB041AC8-8D46-4793-A451-C4492477E63B}"/>
    <cellStyle name="20% - Accent5 2 4 2 3" xfId="7087" xr:uid="{4C99F39C-F1C7-4191-B2BE-AB5BAF626242}"/>
    <cellStyle name="20% - Accent5 2 4 3" xfId="9153" xr:uid="{81C89D62-274A-4475-9FC5-35E66C554F15}"/>
    <cellStyle name="20% - Accent5 2 4 4" xfId="4942" xr:uid="{3E160FE2-082A-42C9-9977-52781CC55114}"/>
    <cellStyle name="20% - Accent5 2 5" xfId="1057" xr:uid="{00000000-0005-0000-0000-000062010000}"/>
    <cellStyle name="20% - Accent5 2 5 2" xfId="3288" xr:uid="{00000000-0005-0000-0000-000063010000}"/>
    <cellStyle name="20% - Accent5 2 5 2 2" xfId="11711" xr:uid="{34587069-BAB8-46A9-8AD4-7DD2F5A74AB0}"/>
    <cellStyle name="20% - Accent5 2 5 2 3" xfId="7500" xr:uid="{E3744F44-611D-4A55-AAAD-6EF2551411A5}"/>
    <cellStyle name="20% - Accent5 2 5 3" xfId="9566" xr:uid="{EF09C7A0-B3D8-4A94-835B-7992A85E0387}"/>
    <cellStyle name="20% - Accent5 2 5 4" xfId="5355" xr:uid="{B85A0A2F-3B56-433A-A24C-B052E2418C27}"/>
    <cellStyle name="20% - Accent5 2 6" xfId="1471" xr:uid="{00000000-0005-0000-0000-000064010000}"/>
    <cellStyle name="20% - Accent5 2 6 2" xfId="3701" xr:uid="{00000000-0005-0000-0000-000065010000}"/>
    <cellStyle name="20% - Accent5 2 6 2 2" xfId="12124" xr:uid="{9D8A44FA-2EB8-4617-9878-79579D7C17A6}"/>
    <cellStyle name="20% - Accent5 2 6 2 3" xfId="7913" xr:uid="{E7F1E276-9A67-4DEF-AEC0-2C62A55FFB02}"/>
    <cellStyle name="20% - Accent5 2 6 3" xfId="9979" xr:uid="{AF327EBF-8642-4280-B468-E30CEEC8A1FD}"/>
    <cellStyle name="20% - Accent5 2 6 4" xfId="5768" xr:uid="{44415673-770F-4F4B-9ECB-5DF163601764}"/>
    <cellStyle name="20% - Accent5 2 7" xfId="1885" xr:uid="{00000000-0005-0000-0000-000066010000}"/>
    <cellStyle name="20% - Accent5 2 7 2" xfId="4114" xr:uid="{00000000-0005-0000-0000-000067010000}"/>
    <cellStyle name="20% - Accent5 2 7 2 2" xfId="12537" xr:uid="{4E05917C-5B20-47B7-9285-AE5ED1898C19}"/>
    <cellStyle name="20% - Accent5 2 7 2 3" xfId="8326" xr:uid="{44BDB321-E732-4E9B-98FF-C407232DE22B}"/>
    <cellStyle name="20% - Accent5 2 7 3" xfId="10392" xr:uid="{5FBEF3BD-A287-41F0-8A4D-D10143AA8807}"/>
    <cellStyle name="20% - Accent5 2 7 4" xfId="6181" xr:uid="{256FAAB4-216D-4345-953B-A30935859510}"/>
    <cellStyle name="20% - Accent5 2 8" xfId="2298" xr:uid="{00000000-0005-0000-0000-000068010000}"/>
    <cellStyle name="20% - Accent5 2 8 2" xfId="10805" xr:uid="{8936E370-2C24-42B7-9897-932F6D4B2EBC}"/>
    <cellStyle name="20% - Accent5 2 8 3" xfId="6594" xr:uid="{BD209EDD-F34E-4E1D-9E70-DF952AA8CE98}"/>
    <cellStyle name="20% - Accent5 2 9" xfId="8739" xr:uid="{27AD2C19-AFEC-47DD-AE99-B5C8A57C20F9}"/>
    <cellStyle name="20% - Accent5 3" xfId="38" xr:uid="{00000000-0005-0000-0000-000069010000}"/>
    <cellStyle name="20% - Accent5 3 2" xfId="39" xr:uid="{00000000-0005-0000-0000-00006A010000}"/>
    <cellStyle name="20% - Accent5 3 2 2" xfId="609" xr:uid="{00000000-0005-0000-0000-00006B010000}"/>
    <cellStyle name="20% - Accent5 3 2 2 2" xfId="2880" xr:uid="{00000000-0005-0000-0000-00006C010000}"/>
    <cellStyle name="20% - Accent5 3 2 2 2 2" xfId="11303" xr:uid="{2B9C6192-E068-42F2-B1E2-2765E99E8F09}"/>
    <cellStyle name="20% - Accent5 3 2 2 2 3" xfId="7092" xr:uid="{66EBE45A-8265-4BA8-A008-D4A96389D422}"/>
    <cellStyle name="20% - Accent5 3 2 2 3" xfId="9158" xr:uid="{FDE74320-CCF5-4998-8ED5-196797AD9A6D}"/>
    <cellStyle name="20% - Accent5 3 2 2 4" xfId="4947" xr:uid="{CB106031-8F9F-450D-AE98-394552EB278B}"/>
    <cellStyle name="20% - Accent5 3 2 3" xfId="1062" xr:uid="{00000000-0005-0000-0000-00006D010000}"/>
    <cellStyle name="20% - Accent5 3 2 3 2" xfId="3293" xr:uid="{00000000-0005-0000-0000-00006E010000}"/>
    <cellStyle name="20% - Accent5 3 2 3 2 2" xfId="11716" xr:uid="{2D304624-DCC9-411D-9117-99F07DDA237A}"/>
    <cellStyle name="20% - Accent5 3 2 3 2 3" xfId="7505" xr:uid="{B7CA8B9B-6B6A-4352-B993-5D5FC2765B69}"/>
    <cellStyle name="20% - Accent5 3 2 3 3" xfId="9571" xr:uid="{60466F95-2B90-4151-BDD6-6F3334CE26DD}"/>
    <cellStyle name="20% - Accent5 3 2 3 4" xfId="5360" xr:uid="{786AD590-9015-47EF-AEE8-6C7E04440446}"/>
    <cellStyle name="20% - Accent5 3 2 4" xfId="1476" xr:uid="{00000000-0005-0000-0000-00006F010000}"/>
    <cellStyle name="20% - Accent5 3 2 4 2" xfId="3706" xr:uid="{00000000-0005-0000-0000-000070010000}"/>
    <cellStyle name="20% - Accent5 3 2 4 2 2" xfId="12129" xr:uid="{55C4B6D7-635B-4441-8AA7-CF5B34428B0D}"/>
    <cellStyle name="20% - Accent5 3 2 4 2 3" xfId="7918" xr:uid="{33233BC7-F87A-46A6-9ED2-614FF9B07043}"/>
    <cellStyle name="20% - Accent5 3 2 4 3" xfId="9984" xr:uid="{EA9032D2-6B66-4E0C-9A23-4ADEBEE8D949}"/>
    <cellStyle name="20% - Accent5 3 2 4 4" xfId="5773" xr:uid="{5F1655AC-A517-4F02-8110-E01BB462D523}"/>
    <cellStyle name="20% - Accent5 3 2 5" xfId="1890" xr:uid="{00000000-0005-0000-0000-000071010000}"/>
    <cellStyle name="20% - Accent5 3 2 5 2" xfId="4119" xr:uid="{00000000-0005-0000-0000-000072010000}"/>
    <cellStyle name="20% - Accent5 3 2 5 2 2" xfId="12542" xr:uid="{685C4832-8DE9-4ACF-AEF2-08AB3F38DDEA}"/>
    <cellStyle name="20% - Accent5 3 2 5 2 3" xfId="8331" xr:uid="{4956F7DD-9B96-4E90-BC51-46E1A3EEF7E9}"/>
    <cellStyle name="20% - Accent5 3 2 5 3" xfId="10397" xr:uid="{BCF4D31C-8694-4322-A9F8-EA5611A490BC}"/>
    <cellStyle name="20% - Accent5 3 2 5 4" xfId="6186" xr:uid="{9E338FAD-DCF6-46B3-A6EC-40256646326F}"/>
    <cellStyle name="20% - Accent5 3 2 6" xfId="2303" xr:uid="{00000000-0005-0000-0000-000073010000}"/>
    <cellStyle name="20% - Accent5 3 2 6 2" xfId="10810" xr:uid="{B5A3828A-A35C-4888-95BA-F1730DC53B58}"/>
    <cellStyle name="20% - Accent5 3 2 6 3" xfId="6599" xr:uid="{F91797CC-2B47-4AC6-B181-6E671925CB3D}"/>
    <cellStyle name="20% - Accent5 3 2 7" xfId="8744" xr:uid="{718EF989-4D3B-42FD-A9F9-DB02F0D49BE6}"/>
    <cellStyle name="20% - Accent5 3 2 8" xfId="4533" xr:uid="{63866E97-7EF7-4337-A9CB-A91FBA2E94A5}"/>
    <cellStyle name="20% - Accent5 3 3" xfId="608" xr:uid="{00000000-0005-0000-0000-000074010000}"/>
    <cellStyle name="20% - Accent5 3 3 2" xfId="2879" xr:uid="{00000000-0005-0000-0000-000075010000}"/>
    <cellStyle name="20% - Accent5 3 3 2 2" xfId="11302" xr:uid="{9D4F2B59-E56A-4B8F-9757-2E4BA1AE808C}"/>
    <cellStyle name="20% - Accent5 3 3 2 3" xfId="7091" xr:uid="{800D7C4A-3770-4101-AF91-CDC8E78E0AC2}"/>
    <cellStyle name="20% - Accent5 3 3 3" xfId="9157" xr:uid="{91C17928-DCCE-4CF8-9F64-6CD63E5BB55B}"/>
    <cellStyle name="20% - Accent5 3 3 4" xfId="4946" xr:uid="{395CC0FD-0812-410B-ABD5-215ED2DA0617}"/>
    <cellStyle name="20% - Accent5 3 4" xfId="1061" xr:uid="{00000000-0005-0000-0000-000076010000}"/>
    <cellStyle name="20% - Accent5 3 4 2" xfId="3292" xr:uid="{00000000-0005-0000-0000-000077010000}"/>
    <cellStyle name="20% - Accent5 3 4 2 2" xfId="11715" xr:uid="{F8280134-5568-48B9-89A3-B5E484915223}"/>
    <cellStyle name="20% - Accent5 3 4 2 3" xfId="7504" xr:uid="{B7BFBB40-ECDA-4225-A6C2-39FFF0DB406A}"/>
    <cellStyle name="20% - Accent5 3 4 3" xfId="9570" xr:uid="{FCEA799E-26CF-466B-9BD9-DD30B608BAF0}"/>
    <cellStyle name="20% - Accent5 3 4 4" xfId="5359" xr:uid="{7110D544-905A-4F87-BBE6-04098BD03F88}"/>
    <cellStyle name="20% - Accent5 3 5" xfId="1475" xr:uid="{00000000-0005-0000-0000-000078010000}"/>
    <cellStyle name="20% - Accent5 3 5 2" xfId="3705" xr:uid="{00000000-0005-0000-0000-000079010000}"/>
    <cellStyle name="20% - Accent5 3 5 2 2" xfId="12128" xr:uid="{0F3ED03C-6164-4B0B-8077-70FC6226194A}"/>
    <cellStyle name="20% - Accent5 3 5 2 3" xfId="7917" xr:uid="{02EE2E39-779E-4F23-96CA-ED7A00A15D3A}"/>
    <cellStyle name="20% - Accent5 3 5 3" xfId="9983" xr:uid="{3A44CCC3-0355-4E7E-A5AF-E513553BAAA2}"/>
    <cellStyle name="20% - Accent5 3 5 4" xfId="5772" xr:uid="{D28E2B2C-62B3-4994-839F-053B033ADFC0}"/>
    <cellStyle name="20% - Accent5 3 6" xfId="1889" xr:uid="{00000000-0005-0000-0000-00007A010000}"/>
    <cellStyle name="20% - Accent5 3 6 2" xfId="4118" xr:uid="{00000000-0005-0000-0000-00007B010000}"/>
    <cellStyle name="20% - Accent5 3 6 2 2" xfId="12541" xr:uid="{7485DA7C-5580-4585-B7CE-B3D5FC704F28}"/>
    <cellStyle name="20% - Accent5 3 6 2 3" xfId="8330" xr:uid="{145A19C2-EFAC-4A42-816C-D066C4178A21}"/>
    <cellStyle name="20% - Accent5 3 6 3" xfId="10396" xr:uid="{860C1A5F-D33A-4E82-90C1-950B4F8D7482}"/>
    <cellStyle name="20% - Accent5 3 6 4" xfId="6185" xr:uid="{9B3B893C-2A2B-481A-9FC2-43BE07F9BBD4}"/>
    <cellStyle name="20% - Accent5 3 7" xfId="2302" xr:uid="{00000000-0005-0000-0000-00007C010000}"/>
    <cellStyle name="20% - Accent5 3 7 2" xfId="10809" xr:uid="{0842DE9B-7F9D-489D-BB7A-CBD76BE67610}"/>
    <cellStyle name="20% - Accent5 3 7 3" xfId="6598" xr:uid="{EDF6B658-AB01-4584-8AB0-5E3D707F90CD}"/>
    <cellStyle name="20% - Accent5 3 8" xfId="8743" xr:uid="{064A11AC-96A8-4DA5-8E58-E058EAB2A8E1}"/>
    <cellStyle name="20% - Accent5 3 9" xfId="4532" xr:uid="{12EF4282-0F51-41D8-8501-973E20410C8E}"/>
    <cellStyle name="20% - Accent5 4" xfId="40" xr:uid="{00000000-0005-0000-0000-00007D010000}"/>
    <cellStyle name="20% - Accent5 4 2" xfId="610" xr:uid="{00000000-0005-0000-0000-00007E010000}"/>
    <cellStyle name="20% - Accent5 4 2 2" xfId="2881" xr:uid="{00000000-0005-0000-0000-00007F010000}"/>
    <cellStyle name="20% - Accent5 4 2 2 2" xfId="11304" xr:uid="{916CAE13-CD44-48F0-8C1B-8019293AFF5F}"/>
    <cellStyle name="20% - Accent5 4 2 2 3" xfId="7093" xr:uid="{45F8E000-0477-45B8-A67C-60417983CE6B}"/>
    <cellStyle name="20% - Accent5 4 2 3" xfId="9159" xr:uid="{B25BC22A-65E7-415C-9EEE-E86877891AFC}"/>
    <cellStyle name="20% - Accent5 4 2 4" xfId="4948" xr:uid="{CF17621A-9EE2-49FB-B144-C4506313C0FF}"/>
    <cellStyle name="20% - Accent5 4 3" xfId="1063" xr:uid="{00000000-0005-0000-0000-000080010000}"/>
    <cellStyle name="20% - Accent5 4 3 2" xfId="3294" xr:uid="{00000000-0005-0000-0000-000081010000}"/>
    <cellStyle name="20% - Accent5 4 3 2 2" xfId="11717" xr:uid="{4F0A2A20-3E43-4E84-A02D-64B58C4C03D4}"/>
    <cellStyle name="20% - Accent5 4 3 2 3" xfId="7506" xr:uid="{12CD03E4-5DE2-40E2-A7A6-E2BCF09395C4}"/>
    <cellStyle name="20% - Accent5 4 3 3" xfId="9572" xr:uid="{1BC03ADA-8091-4D97-B859-A81C1E730BB5}"/>
    <cellStyle name="20% - Accent5 4 3 4" xfId="5361" xr:uid="{D723EEA3-AA70-4C4E-B72A-B00A3D2758B3}"/>
    <cellStyle name="20% - Accent5 4 4" xfId="1477" xr:uid="{00000000-0005-0000-0000-000082010000}"/>
    <cellStyle name="20% - Accent5 4 4 2" xfId="3707" xr:uid="{00000000-0005-0000-0000-000083010000}"/>
    <cellStyle name="20% - Accent5 4 4 2 2" xfId="12130" xr:uid="{B2050EFB-A96A-4D74-82BB-8E8959D0E4AD}"/>
    <cellStyle name="20% - Accent5 4 4 2 3" xfId="7919" xr:uid="{E509C29D-9C6E-4E47-A6F4-302FFA33D38D}"/>
    <cellStyle name="20% - Accent5 4 4 3" xfId="9985" xr:uid="{24FEF7F5-C95B-44A2-A987-39CFEC760CBA}"/>
    <cellStyle name="20% - Accent5 4 4 4" xfId="5774" xr:uid="{83BF123D-4C34-40CE-8799-484857E0AD9F}"/>
    <cellStyle name="20% - Accent5 4 5" xfId="1891" xr:uid="{00000000-0005-0000-0000-000084010000}"/>
    <cellStyle name="20% - Accent5 4 5 2" xfId="4120" xr:uid="{00000000-0005-0000-0000-000085010000}"/>
    <cellStyle name="20% - Accent5 4 5 2 2" xfId="12543" xr:uid="{1E4E047F-F1FC-4DAA-B3F8-CD67E224E386}"/>
    <cellStyle name="20% - Accent5 4 5 2 3" xfId="8332" xr:uid="{8C2724F2-C351-4B70-9481-DA01714FB87E}"/>
    <cellStyle name="20% - Accent5 4 5 3" xfId="10398" xr:uid="{F0D7765B-3CA1-4B4D-8B0A-EA80B5A30718}"/>
    <cellStyle name="20% - Accent5 4 5 4" xfId="6187" xr:uid="{B31CCD3E-1398-4EB4-A196-9FF9E6C0278C}"/>
    <cellStyle name="20% - Accent5 4 6" xfId="2304" xr:uid="{00000000-0005-0000-0000-000086010000}"/>
    <cellStyle name="20% - Accent5 4 6 2" xfId="10811" xr:uid="{4FF53161-C130-4834-B270-437B0CBDA6F2}"/>
    <cellStyle name="20% - Accent5 4 6 3" xfId="6600" xr:uid="{EE5B7498-7514-49C0-9DB3-76BE633EA86F}"/>
    <cellStyle name="20% - Accent5 4 7" xfId="8745" xr:uid="{8EAEB633-9E42-4BB8-8525-401D467F0FB4}"/>
    <cellStyle name="20% - Accent5 4 8" xfId="4534" xr:uid="{902B009E-FE41-4191-97FD-6B7EF1DD8828}"/>
    <cellStyle name="20% - Accent5 5" xfId="603" xr:uid="{00000000-0005-0000-0000-000087010000}"/>
    <cellStyle name="20% - Accent5 5 2" xfId="2874" xr:uid="{00000000-0005-0000-0000-000088010000}"/>
    <cellStyle name="20% - Accent5 5 2 2" xfId="11297" xr:uid="{894608DE-1BF8-416B-82DA-A228107EB0DF}"/>
    <cellStyle name="20% - Accent5 5 2 3" xfId="7086" xr:uid="{5816D51C-79A0-457A-AB99-EEBFC9CC4584}"/>
    <cellStyle name="20% - Accent5 5 3" xfId="9152" xr:uid="{01762BFB-4DD4-49EF-89EF-21B551A84506}"/>
    <cellStyle name="20% - Accent5 5 4" xfId="4941" xr:uid="{12899CD6-A7B6-4209-9B1B-249C370E2BC6}"/>
    <cellStyle name="20% - Accent5 6" xfId="1056" xr:uid="{00000000-0005-0000-0000-000089010000}"/>
    <cellStyle name="20% - Accent5 6 2" xfId="3287" xr:uid="{00000000-0005-0000-0000-00008A010000}"/>
    <cellStyle name="20% - Accent5 6 2 2" xfId="11710" xr:uid="{3F0D7098-362B-4B0B-860A-570FF01D7C98}"/>
    <cellStyle name="20% - Accent5 6 2 3" xfId="7499" xr:uid="{D9CF888B-F56F-4D48-A0A4-F5546663E3AF}"/>
    <cellStyle name="20% - Accent5 6 3" xfId="9565" xr:uid="{31DC90B2-3DD5-4150-974D-644D10F633C8}"/>
    <cellStyle name="20% - Accent5 6 4" xfId="5354" xr:uid="{ADBB1D6B-8B4C-42D8-84EB-202EBF877596}"/>
    <cellStyle name="20% - Accent5 7" xfId="1470" xr:uid="{00000000-0005-0000-0000-00008B010000}"/>
    <cellStyle name="20% - Accent5 7 2" xfId="3700" xr:uid="{00000000-0005-0000-0000-00008C010000}"/>
    <cellStyle name="20% - Accent5 7 2 2" xfId="12123" xr:uid="{7B55D28D-C74A-483C-89BE-90C855A7B93F}"/>
    <cellStyle name="20% - Accent5 7 2 3" xfId="7912" xr:uid="{8A2269F8-6EC6-49CC-95B5-6082AD191F72}"/>
    <cellStyle name="20% - Accent5 7 3" xfId="9978" xr:uid="{D3C62EAD-D616-4174-96DE-22F568352ED4}"/>
    <cellStyle name="20% - Accent5 7 4" xfId="5767" xr:uid="{30BC752A-28D5-4021-8797-680321BAA319}"/>
    <cellStyle name="20% - Accent5 8" xfId="1884" xr:uid="{00000000-0005-0000-0000-00008D010000}"/>
    <cellStyle name="20% - Accent5 8 2" xfId="4113" xr:uid="{00000000-0005-0000-0000-00008E010000}"/>
    <cellStyle name="20% - Accent5 8 2 2" xfId="12536" xr:uid="{DF9D17B3-DB74-40EF-B8F4-EA6626D6498E}"/>
    <cellStyle name="20% - Accent5 8 2 3" xfId="8325" xr:uid="{8E76FBD5-B29E-4EB8-B564-31071E9224D3}"/>
    <cellStyle name="20% - Accent5 8 3" xfId="10391" xr:uid="{DF4B1846-BBDF-45FB-B674-669BC6ACEF78}"/>
    <cellStyle name="20% - Accent5 8 4" xfId="6180" xr:uid="{C6A1AE2E-CE0C-4782-BE6B-8C21D9473773}"/>
    <cellStyle name="20% - Accent5 9" xfId="2297" xr:uid="{00000000-0005-0000-0000-00008F010000}"/>
    <cellStyle name="20% - Accent5 9 2" xfId="10804" xr:uid="{E76652BD-D09C-4E7E-894D-53D8E06784AC}"/>
    <cellStyle name="20% - Accent5 9 3" xfId="6593" xr:uid="{8F6EA0AE-887D-44B7-A3C1-82D6A1F3A9A2}"/>
    <cellStyle name="20% - Accent6" xfId="41" builtinId="50" customBuiltin="1"/>
    <cellStyle name="20% - Accent6 10" xfId="8746" xr:uid="{588A062D-4264-4A63-8416-C95F4EDC0516}"/>
    <cellStyle name="20% - Accent6 11" xfId="4535" xr:uid="{7E36D775-3E28-4344-A9F4-4DB229911781}"/>
    <cellStyle name="20% - Accent6 2" xfId="42" xr:uid="{00000000-0005-0000-0000-000091010000}"/>
    <cellStyle name="20% - Accent6 2 10" xfId="4536" xr:uid="{4D8E0CDF-DB45-4E1A-8B34-6F9BF28D6C22}"/>
    <cellStyle name="20% - Accent6 2 2" xfId="43" xr:uid="{00000000-0005-0000-0000-000092010000}"/>
    <cellStyle name="20% - Accent6 2 2 2" xfId="44" xr:uid="{00000000-0005-0000-0000-000093010000}"/>
    <cellStyle name="20% - Accent6 2 2 2 2" xfId="614" xr:uid="{00000000-0005-0000-0000-000094010000}"/>
    <cellStyle name="20% - Accent6 2 2 2 2 2" xfId="2885" xr:uid="{00000000-0005-0000-0000-000095010000}"/>
    <cellStyle name="20% - Accent6 2 2 2 2 2 2" xfId="11308" xr:uid="{158B9121-83D1-4BAE-8D39-11433B7B356D}"/>
    <cellStyle name="20% - Accent6 2 2 2 2 2 3" xfId="7097" xr:uid="{E701989D-36F0-42CB-8E7C-496879CA872B}"/>
    <cellStyle name="20% - Accent6 2 2 2 2 3" xfId="9163" xr:uid="{F9374F99-68A8-4DD2-B468-824B1C4F295B}"/>
    <cellStyle name="20% - Accent6 2 2 2 2 4" xfId="4952" xr:uid="{C4D78022-2944-4DF9-8D68-616E7C71A29C}"/>
    <cellStyle name="20% - Accent6 2 2 2 3" xfId="1067" xr:uid="{00000000-0005-0000-0000-000096010000}"/>
    <cellStyle name="20% - Accent6 2 2 2 3 2" xfId="3298" xr:uid="{00000000-0005-0000-0000-000097010000}"/>
    <cellStyle name="20% - Accent6 2 2 2 3 2 2" xfId="11721" xr:uid="{A61A413B-6C32-4BF4-8751-3FB5F08E8FE4}"/>
    <cellStyle name="20% - Accent6 2 2 2 3 2 3" xfId="7510" xr:uid="{59C15792-2F01-40C5-94C7-8017B5D854B8}"/>
    <cellStyle name="20% - Accent6 2 2 2 3 3" xfId="9576" xr:uid="{ADEE7970-5E0D-4C91-8DEE-45B961E8F94C}"/>
    <cellStyle name="20% - Accent6 2 2 2 3 4" xfId="5365" xr:uid="{D3BDD69A-4444-41DE-B50E-1B98A16C7B0C}"/>
    <cellStyle name="20% - Accent6 2 2 2 4" xfId="1481" xr:uid="{00000000-0005-0000-0000-000098010000}"/>
    <cellStyle name="20% - Accent6 2 2 2 4 2" xfId="3711" xr:uid="{00000000-0005-0000-0000-000099010000}"/>
    <cellStyle name="20% - Accent6 2 2 2 4 2 2" xfId="12134" xr:uid="{12FE8691-2ADB-4B6A-80BE-710A898613EF}"/>
    <cellStyle name="20% - Accent6 2 2 2 4 2 3" xfId="7923" xr:uid="{F076B609-6DEA-4755-97AF-5BB5B19E0485}"/>
    <cellStyle name="20% - Accent6 2 2 2 4 3" xfId="9989" xr:uid="{25F406F0-06E8-465C-AF5E-6B0517FA3609}"/>
    <cellStyle name="20% - Accent6 2 2 2 4 4" xfId="5778" xr:uid="{BD9840BF-9EBB-435F-875C-94D3C64A8132}"/>
    <cellStyle name="20% - Accent6 2 2 2 5" xfId="1895" xr:uid="{00000000-0005-0000-0000-00009A010000}"/>
    <cellStyle name="20% - Accent6 2 2 2 5 2" xfId="4124" xr:uid="{00000000-0005-0000-0000-00009B010000}"/>
    <cellStyle name="20% - Accent6 2 2 2 5 2 2" xfId="12547" xr:uid="{142F4DB2-B5C2-4774-BC22-C6506335679F}"/>
    <cellStyle name="20% - Accent6 2 2 2 5 2 3" xfId="8336" xr:uid="{8DC6A702-7DC8-41E8-9CC7-46D9948C91BA}"/>
    <cellStyle name="20% - Accent6 2 2 2 5 3" xfId="10402" xr:uid="{917B9236-6FE5-40E1-89EA-652DBF059F1A}"/>
    <cellStyle name="20% - Accent6 2 2 2 5 4" xfId="6191" xr:uid="{BC122EE2-2AEA-41E5-A679-87D6A114CDC7}"/>
    <cellStyle name="20% - Accent6 2 2 2 6" xfId="2308" xr:uid="{00000000-0005-0000-0000-00009C010000}"/>
    <cellStyle name="20% - Accent6 2 2 2 6 2" xfId="10815" xr:uid="{CC5F5BAB-D680-4AFC-B5B9-1C90AA49D604}"/>
    <cellStyle name="20% - Accent6 2 2 2 6 3" xfId="6604" xr:uid="{EC4D71BF-CC0E-4D13-AD49-CCDB9AF4A0A4}"/>
    <cellStyle name="20% - Accent6 2 2 2 7" xfId="8749" xr:uid="{5E37D463-A2DE-412E-BB44-EF9FA233D66F}"/>
    <cellStyle name="20% - Accent6 2 2 2 8" xfId="4538" xr:uid="{2C2A92EB-7908-47DE-B464-3CB5313ECF18}"/>
    <cellStyle name="20% - Accent6 2 2 3" xfId="613" xr:uid="{00000000-0005-0000-0000-00009D010000}"/>
    <cellStyle name="20% - Accent6 2 2 3 2" xfId="2884" xr:uid="{00000000-0005-0000-0000-00009E010000}"/>
    <cellStyle name="20% - Accent6 2 2 3 2 2" xfId="11307" xr:uid="{7E17BDAF-D284-46BC-91F8-B40360BA6A05}"/>
    <cellStyle name="20% - Accent6 2 2 3 2 3" xfId="7096" xr:uid="{15850262-9C83-4558-BD2E-1D1EC73349AE}"/>
    <cellStyle name="20% - Accent6 2 2 3 3" xfId="9162" xr:uid="{A0C5E609-8D4B-413D-95AE-59961CB13CF8}"/>
    <cellStyle name="20% - Accent6 2 2 3 4" xfId="4951" xr:uid="{DCB0C584-997A-40D5-9C3F-790853BD8788}"/>
    <cellStyle name="20% - Accent6 2 2 4" xfId="1066" xr:uid="{00000000-0005-0000-0000-00009F010000}"/>
    <cellStyle name="20% - Accent6 2 2 4 2" xfId="3297" xr:uid="{00000000-0005-0000-0000-0000A0010000}"/>
    <cellStyle name="20% - Accent6 2 2 4 2 2" xfId="11720" xr:uid="{CD970C13-3F9B-478A-A1F7-7165B9521326}"/>
    <cellStyle name="20% - Accent6 2 2 4 2 3" xfId="7509" xr:uid="{3F55AE41-B867-4729-8B13-126FD25260D7}"/>
    <cellStyle name="20% - Accent6 2 2 4 3" xfId="9575" xr:uid="{E737A09D-1F29-40A9-9FEE-883820CF8181}"/>
    <cellStyle name="20% - Accent6 2 2 4 4" xfId="5364" xr:uid="{93D5396F-BF89-470F-9ED2-308AD23A4090}"/>
    <cellStyle name="20% - Accent6 2 2 5" xfId="1480" xr:uid="{00000000-0005-0000-0000-0000A1010000}"/>
    <cellStyle name="20% - Accent6 2 2 5 2" xfId="3710" xr:uid="{00000000-0005-0000-0000-0000A2010000}"/>
    <cellStyle name="20% - Accent6 2 2 5 2 2" xfId="12133" xr:uid="{81E6E86E-D80B-4155-BCC3-62CFCCBE2A85}"/>
    <cellStyle name="20% - Accent6 2 2 5 2 3" xfId="7922" xr:uid="{CEB150B7-9323-4C49-8692-2B10C5840139}"/>
    <cellStyle name="20% - Accent6 2 2 5 3" xfId="9988" xr:uid="{2320C7B1-280F-4ED5-8D0B-09C549D6606E}"/>
    <cellStyle name="20% - Accent6 2 2 5 4" xfId="5777" xr:uid="{9E425A0A-9B70-4950-936E-541F932F243E}"/>
    <cellStyle name="20% - Accent6 2 2 6" xfId="1894" xr:uid="{00000000-0005-0000-0000-0000A3010000}"/>
    <cellStyle name="20% - Accent6 2 2 6 2" xfId="4123" xr:uid="{00000000-0005-0000-0000-0000A4010000}"/>
    <cellStyle name="20% - Accent6 2 2 6 2 2" xfId="12546" xr:uid="{4E38D75D-FF02-462F-8B67-F930E12A8162}"/>
    <cellStyle name="20% - Accent6 2 2 6 2 3" xfId="8335" xr:uid="{AEC06DCB-3D2B-4F13-A9C9-F258BAE694D4}"/>
    <cellStyle name="20% - Accent6 2 2 6 3" xfId="10401" xr:uid="{FE0B8363-5F51-4E33-B06A-9C8852965693}"/>
    <cellStyle name="20% - Accent6 2 2 6 4" xfId="6190" xr:uid="{18278C9A-8C63-4185-B6F1-38CA7304835C}"/>
    <cellStyle name="20% - Accent6 2 2 7" xfId="2307" xr:uid="{00000000-0005-0000-0000-0000A5010000}"/>
    <cellStyle name="20% - Accent6 2 2 7 2" xfId="10814" xr:uid="{7634D3BD-4C57-4C85-BED1-916D9DC92D05}"/>
    <cellStyle name="20% - Accent6 2 2 7 3" xfId="6603" xr:uid="{A267420E-AE48-477D-B0B0-64F2111EC5F8}"/>
    <cellStyle name="20% - Accent6 2 2 8" xfId="8748" xr:uid="{9D418AAD-2B1A-47FD-BF58-78B1DDFA7DD1}"/>
    <cellStyle name="20% - Accent6 2 2 9" xfId="4537" xr:uid="{08A29AB3-E5DC-4A59-9A20-EAECE13F534A}"/>
    <cellStyle name="20% - Accent6 2 3" xfId="45" xr:uid="{00000000-0005-0000-0000-0000A6010000}"/>
    <cellStyle name="20% - Accent6 2 3 2" xfId="615" xr:uid="{00000000-0005-0000-0000-0000A7010000}"/>
    <cellStyle name="20% - Accent6 2 3 2 2" xfId="2886" xr:uid="{00000000-0005-0000-0000-0000A8010000}"/>
    <cellStyle name="20% - Accent6 2 3 2 2 2" xfId="11309" xr:uid="{9E3C0E98-8FC1-497F-8EF9-99055E789679}"/>
    <cellStyle name="20% - Accent6 2 3 2 2 3" xfId="7098" xr:uid="{40555C98-F95D-4A02-85D9-E70DAD2AAE25}"/>
    <cellStyle name="20% - Accent6 2 3 2 3" xfId="9164" xr:uid="{9A40C203-77C7-4D02-8BD7-2F3D014F4D7B}"/>
    <cellStyle name="20% - Accent6 2 3 2 4" xfId="4953" xr:uid="{44450A97-D8A5-4A82-BE16-ECC07700D26B}"/>
    <cellStyle name="20% - Accent6 2 3 3" xfId="1068" xr:uid="{00000000-0005-0000-0000-0000A9010000}"/>
    <cellStyle name="20% - Accent6 2 3 3 2" xfId="3299" xr:uid="{00000000-0005-0000-0000-0000AA010000}"/>
    <cellStyle name="20% - Accent6 2 3 3 2 2" xfId="11722" xr:uid="{BA0743DE-5824-4582-A0AA-11D48585A4A2}"/>
    <cellStyle name="20% - Accent6 2 3 3 2 3" xfId="7511" xr:uid="{668ACD63-83D2-45AB-BF59-68CB6E850C03}"/>
    <cellStyle name="20% - Accent6 2 3 3 3" xfId="9577" xr:uid="{21C83615-7659-488F-BA98-86F857BD942F}"/>
    <cellStyle name="20% - Accent6 2 3 3 4" xfId="5366" xr:uid="{20391E20-1495-4D5E-AE2D-FB1F267A84F7}"/>
    <cellStyle name="20% - Accent6 2 3 4" xfId="1482" xr:uid="{00000000-0005-0000-0000-0000AB010000}"/>
    <cellStyle name="20% - Accent6 2 3 4 2" xfId="3712" xr:uid="{00000000-0005-0000-0000-0000AC010000}"/>
    <cellStyle name="20% - Accent6 2 3 4 2 2" xfId="12135" xr:uid="{2773E2E0-5EC5-4A4E-A88E-2D436FD33D95}"/>
    <cellStyle name="20% - Accent6 2 3 4 2 3" xfId="7924" xr:uid="{7F357F36-1E95-468B-8ABE-A3B193C85DD5}"/>
    <cellStyle name="20% - Accent6 2 3 4 3" xfId="9990" xr:uid="{91B140FC-D699-4C1F-B3C7-1EC1C06CE397}"/>
    <cellStyle name="20% - Accent6 2 3 4 4" xfId="5779" xr:uid="{09490BD4-3AAC-45D1-907B-0D62241EF3B0}"/>
    <cellStyle name="20% - Accent6 2 3 5" xfId="1896" xr:uid="{00000000-0005-0000-0000-0000AD010000}"/>
    <cellStyle name="20% - Accent6 2 3 5 2" xfId="4125" xr:uid="{00000000-0005-0000-0000-0000AE010000}"/>
    <cellStyle name="20% - Accent6 2 3 5 2 2" xfId="12548" xr:uid="{B546E987-83B4-48E0-B382-7E75692B6093}"/>
    <cellStyle name="20% - Accent6 2 3 5 2 3" xfId="8337" xr:uid="{55B58C0A-99D8-4E45-A134-0C6B44FEB654}"/>
    <cellStyle name="20% - Accent6 2 3 5 3" xfId="10403" xr:uid="{3A059C73-8D04-423C-A68A-62327D12789C}"/>
    <cellStyle name="20% - Accent6 2 3 5 4" xfId="6192" xr:uid="{C4D32F12-6A03-4B93-8801-035BCD246E75}"/>
    <cellStyle name="20% - Accent6 2 3 6" xfId="2309" xr:uid="{00000000-0005-0000-0000-0000AF010000}"/>
    <cellStyle name="20% - Accent6 2 3 6 2" xfId="10816" xr:uid="{B3327BE4-69CE-4265-B8EA-6FB2DC8E217A}"/>
    <cellStyle name="20% - Accent6 2 3 6 3" xfId="6605" xr:uid="{2CB1A894-6916-4D46-8DF2-C60C0FF5FA20}"/>
    <cellStyle name="20% - Accent6 2 3 7" xfId="8750" xr:uid="{F34993F3-1A05-4952-AE9C-951862AF7D04}"/>
    <cellStyle name="20% - Accent6 2 3 8" xfId="4539" xr:uid="{BE5146CA-5F22-44D4-924A-214555926408}"/>
    <cellStyle name="20% - Accent6 2 4" xfId="612" xr:uid="{00000000-0005-0000-0000-0000B0010000}"/>
    <cellStyle name="20% - Accent6 2 4 2" xfId="2883" xr:uid="{00000000-0005-0000-0000-0000B1010000}"/>
    <cellStyle name="20% - Accent6 2 4 2 2" xfId="11306" xr:uid="{5349F743-725C-4B7E-AECB-D1ED816DD5AE}"/>
    <cellStyle name="20% - Accent6 2 4 2 3" xfId="7095" xr:uid="{17D25E37-781B-465C-A4A1-586409E673EE}"/>
    <cellStyle name="20% - Accent6 2 4 3" xfId="9161" xr:uid="{E045CF66-B0E0-4A6D-A98C-ECF460004374}"/>
    <cellStyle name="20% - Accent6 2 4 4" xfId="4950" xr:uid="{A1F24901-4E31-47E9-941C-28810AB32C82}"/>
    <cellStyle name="20% - Accent6 2 5" xfId="1065" xr:uid="{00000000-0005-0000-0000-0000B2010000}"/>
    <cellStyle name="20% - Accent6 2 5 2" xfId="3296" xr:uid="{00000000-0005-0000-0000-0000B3010000}"/>
    <cellStyle name="20% - Accent6 2 5 2 2" xfId="11719" xr:uid="{A97D2A84-82A4-4928-8FFF-5D12BEA8C2D3}"/>
    <cellStyle name="20% - Accent6 2 5 2 3" xfId="7508" xr:uid="{B5036C2B-4841-4DDF-AC33-F571A45222FF}"/>
    <cellStyle name="20% - Accent6 2 5 3" xfId="9574" xr:uid="{14A2D091-8301-45CB-8099-70B9C49A4D33}"/>
    <cellStyle name="20% - Accent6 2 5 4" xfId="5363" xr:uid="{CB0AB8E3-F427-411D-8946-79D1DE593ED9}"/>
    <cellStyle name="20% - Accent6 2 6" xfId="1479" xr:uid="{00000000-0005-0000-0000-0000B4010000}"/>
    <cellStyle name="20% - Accent6 2 6 2" xfId="3709" xr:uid="{00000000-0005-0000-0000-0000B5010000}"/>
    <cellStyle name="20% - Accent6 2 6 2 2" xfId="12132" xr:uid="{5E1A9B98-E32A-4134-A6E9-416998F6ED01}"/>
    <cellStyle name="20% - Accent6 2 6 2 3" xfId="7921" xr:uid="{F8335A40-6697-450A-9DD6-8C83FEBDABD5}"/>
    <cellStyle name="20% - Accent6 2 6 3" xfId="9987" xr:uid="{93B8DDF2-510A-42B5-8BCB-7C2F0885AA6D}"/>
    <cellStyle name="20% - Accent6 2 6 4" xfId="5776" xr:uid="{C2BD59A8-00D4-4627-ABC9-AB000684BE71}"/>
    <cellStyle name="20% - Accent6 2 7" xfId="1893" xr:uid="{00000000-0005-0000-0000-0000B6010000}"/>
    <cellStyle name="20% - Accent6 2 7 2" xfId="4122" xr:uid="{00000000-0005-0000-0000-0000B7010000}"/>
    <cellStyle name="20% - Accent6 2 7 2 2" xfId="12545" xr:uid="{573C2023-929B-4FB9-B652-E1A52FC8F6E6}"/>
    <cellStyle name="20% - Accent6 2 7 2 3" xfId="8334" xr:uid="{5E6B1B5A-CB27-49FA-A5EC-2CDEA3E840B4}"/>
    <cellStyle name="20% - Accent6 2 7 3" xfId="10400" xr:uid="{9D6FDA21-C8B4-4CC4-97F8-54599062F1AB}"/>
    <cellStyle name="20% - Accent6 2 7 4" xfId="6189" xr:uid="{50F0DA36-3064-495F-9D56-1AF50C9D9BFD}"/>
    <cellStyle name="20% - Accent6 2 8" xfId="2306" xr:uid="{00000000-0005-0000-0000-0000B8010000}"/>
    <cellStyle name="20% - Accent6 2 8 2" xfId="10813" xr:uid="{B3A845E7-BF7A-4C25-9986-D9E15ABE8132}"/>
    <cellStyle name="20% - Accent6 2 8 3" xfId="6602" xr:uid="{6FB57A54-082E-46FD-8A7D-42A109D06B61}"/>
    <cellStyle name="20% - Accent6 2 9" xfId="8747" xr:uid="{8F7BC29C-CBFC-48EC-8CAB-34E2B65CACE3}"/>
    <cellStyle name="20% - Accent6 3" xfId="46" xr:uid="{00000000-0005-0000-0000-0000B9010000}"/>
    <cellStyle name="20% - Accent6 3 2" xfId="47" xr:uid="{00000000-0005-0000-0000-0000BA010000}"/>
    <cellStyle name="20% - Accent6 3 2 2" xfId="617" xr:uid="{00000000-0005-0000-0000-0000BB010000}"/>
    <cellStyle name="20% - Accent6 3 2 2 2" xfId="2888" xr:uid="{00000000-0005-0000-0000-0000BC010000}"/>
    <cellStyle name="20% - Accent6 3 2 2 2 2" xfId="11311" xr:uid="{9D2405B3-0037-48CE-B7D0-36AFFCF4BCE3}"/>
    <cellStyle name="20% - Accent6 3 2 2 2 3" xfId="7100" xr:uid="{BCDEF91A-13B1-4F20-940E-91888FF3E254}"/>
    <cellStyle name="20% - Accent6 3 2 2 3" xfId="9166" xr:uid="{13CF03EE-CD61-45E1-821A-2090B6EC9F85}"/>
    <cellStyle name="20% - Accent6 3 2 2 4" xfId="4955" xr:uid="{BDCB90DB-E570-427F-B12B-A88CEAD61E0A}"/>
    <cellStyle name="20% - Accent6 3 2 3" xfId="1070" xr:uid="{00000000-0005-0000-0000-0000BD010000}"/>
    <cellStyle name="20% - Accent6 3 2 3 2" xfId="3301" xr:uid="{00000000-0005-0000-0000-0000BE010000}"/>
    <cellStyle name="20% - Accent6 3 2 3 2 2" xfId="11724" xr:uid="{BD6ACAEC-AC43-45E1-835E-EC8326BF8720}"/>
    <cellStyle name="20% - Accent6 3 2 3 2 3" xfId="7513" xr:uid="{0ECABFBD-492F-4979-8D4C-91CC0F4B9CA7}"/>
    <cellStyle name="20% - Accent6 3 2 3 3" xfId="9579" xr:uid="{9949352B-B90D-41D7-8944-E7C3FBDFB765}"/>
    <cellStyle name="20% - Accent6 3 2 3 4" xfId="5368" xr:uid="{5551DA68-8936-4C9B-9B47-FC2E36441132}"/>
    <cellStyle name="20% - Accent6 3 2 4" xfId="1484" xr:uid="{00000000-0005-0000-0000-0000BF010000}"/>
    <cellStyle name="20% - Accent6 3 2 4 2" xfId="3714" xr:uid="{00000000-0005-0000-0000-0000C0010000}"/>
    <cellStyle name="20% - Accent6 3 2 4 2 2" xfId="12137" xr:uid="{0EC810E3-DA6D-4572-A2DC-FCD543643696}"/>
    <cellStyle name="20% - Accent6 3 2 4 2 3" xfId="7926" xr:uid="{70F1B365-E21C-45C6-AC67-77BBD9C5FAFD}"/>
    <cellStyle name="20% - Accent6 3 2 4 3" xfId="9992" xr:uid="{37BA6D72-6A89-4638-AF95-882B12FE9200}"/>
    <cellStyle name="20% - Accent6 3 2 4 4" xfId="5781" xr:uid="{D754BA3B-7D3A-47E0-A3DA-06D52CE2CE3D}"/>
    <cellStyle name="20% - Accent6 3 2 5" xfId="1898" xr:uid="{00000000-0005-0000-0000-0000C1010000}"/>
    <cellStyle name="20% - Accent6 3 2 5 2" xfId="4127" xr:uid="{00000000-0005-0000-0000-0000C2010000}"/>
    <cellStyle name="20% - Accent6 3 2 5 2 2" xfId="12550" xr:uid="{BCA8F732-435D-4D15-87AF-C4D06FFD89C4}"/>
    <cellStyle name="20% - Accent6 3 2 5 2 3" xfId="8339" xr:uid="{8D67346D-50EB-4473-BA6D-DC5165678303}"/>
    <cellStyle name="20% - Accent6 3 2 5 3" xfId="10405" xr:uid="{55F17D22-BCCB-421A-9727-BA313A66CB5A}"/>
    <cellStyle name="20% - Accent6 3 2 5 4" xfId="6194" xr:uid="{D69EE1E6-148F-4E8E-AB8A-4876E39BD4A6}"/>
    <cellStyle name="20% - Accent6 3 2 6" xfId="2311" xr:uid="{00000000-0005-0000-0000-0000C3010000}"/>
    <cellStyle name="20% - Accent6 3 2 6 2" xfId="10818" xr:uid="{AEABE14B-1604-424E-A299-FB10DC80C1A5}"/>
    <cellStyle name="20% - Accent6 3 2 6 3" xfId="6607" xr:uid="{F654415E-F279-4330-A19A-1C0FB3719CCA}"/>
    <cellStyle name="20% - Accent6 3 2 7" xfId="8752" xr:uid="{702A2FED-A451-46CF-BE4B-7D40E37528A1}"/>
    <cellStyle name="20% - Accent6 3 2 8" xfId="4541" xr:uid="{C799087E-88AE-4321-9B1A-004578532202}"/>
    <cellStyle name="20% - Accent6 3 3" xfId="616" xr:uid="{00000000-0005-0000-0000-0000C4010000}"/>
    <cellStyle name="20% - Accent6 3 3 2" xfId="2887" xr:uid="{00000000-0005-0000-0000-0000C5010000}"/>
    <cellStyle name="20% - Accent6 3 3 2 2" xfId="11310" xr:uid="{DA4980C6-27BE-4667-999A-50A074E5DA7A}"/>
    <cellStyle name="20% - Accent6 3 3 2 3" xfId="7099" xr:uid="{72CD772C-4A03-44A0-BB69-BE62515110F7}"/>
    <cellStyle name="20% - Accent6 3 3 3" xfId="9165" xr:uid="{EE34A817-ADAB-418D-8E31-FBA792AAD04E}"/>
    <cellStyle name="20% - Accent6 3 3 4" xfId="4954" xr:uid="{96CACA8F-92E1-441D-9AF9-F792AAE1DDA8}"/>
    <cellStyle name="20% - Accent6 3 4" xfId="1069" xr:uid="{00000000-0005-0000-0000-0000C6010000}"/>
    <cellStyle name="20% - Accent6 3 4 2" xfId="3300" xr:uid="{00000000-0005-0000-0000-0000C7010000}"/>
    <cellStyle name="20% - Accent6 3 4 2 2" xfId="11723" xr:uid="{3F0C4EB2-B19E-44A9-80E9-9C3A0EB1BC11}"/>
    <cellStyle name="20% - Accent6 3 4 2 3" xfId="7512" xr:uid="{559D4A69-9B79-4A1B-ABD1-BBEAADFBFD1D}"/>
    <cellStyle name="20% - Accent6 3 4 3" xfId="9578" xr:uid="{B85B83FB-A3FB-4B59-8DDC-216DE1AFE79B}"/>
    <cellStyle name="20% - Accent6 3 4 4" xfId="5367" xr:uid="{A7FD1EC3-500B-44AB-9819-BF8159200AAF}"/>
    <cellStyle name="20% - Accent6 3 5" xfId="1483" xr:uid="{00000000-0005-0000-0000-0000C8010000}"/>
    <cellStyle name="20% - Accent6 3 5 2" xfId="3713" xr:uid="{00000000-0005-0000-0000-0000C9010000}"/>
    <cellStyle name="20% - Accent6 3 5 2 2" xfId="12136" xr:uid="{0058867E-76D1-4FCD-BF92-4E1761A656EA}"/>
    <cellStyle name="20% - Accent6 3 5 2 3" xfId="7925" xr:uid="{EAD32332-43F9-4C2C-B162-C4D562971C0C}"/>
    <cellStyle name="20% - Accent6 3 5 3" xfId="9991" xr:uid="{AF72C85A-F899-40EF-9431-8C69B50B2068}"/>
    <cellStyle name="20% - Accent6 3 5 4" xfId="5780" xr:uid="{2B018C2F-19FB-4E27-97A3-98D211978BFB}"/>
    <cellStyle name="20% - Accent6 3 6" xfId="1897" xr:uid="{00000000-0005-0000-0000-0000CA010000}"/>
    <cellStyle name="20% - Accent6 3 6 2" xfId="4126" xr:uid="{00000000-0005-0000-0000-0000CB010000}"/>
    <cellStyle name="20% - Accent6 3 6 2 2" xfId="12549" xr:uid="{EF0CD6F2-2FDA-4E5B-BEB8-1B9F3A815C84}"/>
    <cellStyle name="20% - Accent6 3 6 2 3" xfId="8338" xr:uid="{9A4076D1-05D7-41EA-A77E-2711C9F5EBA3}"/>
    <cellStyle name="20% - Accent6 3 6 3" xfId="10404" xr:uid="{FA7ECF20-19D0-4595-A7C1-17E834FD3AC0}"/>
    <cellStyle name="20% - Accent6 3 6 4" xfId="6193" xr:uid="{01212D12-A08D-406D-8619-617A801062A9}"/>
    <cellStyle name="20% - Accent6 3 7" xfId="2310" xr:uid="{00000000-0005-0000-0000-0000CC010000}"/>
    <cellStyle name="20% - Accent6 3 7 2" xfId="10817" xr:uid="{8FB5085E-402C-40D2-96BC-815F4752FBCF}"/>
    <cellStyle name="20% - Accent6 3 7 3" xfId="6606" xr:uid="{73E38BA7-C010-413F-9087-D5F64E81DF24}"/>
    <cellStyle name="20% - Accent6 3 8" xfId="8751" xr:uid="{BF167523-34A7-4FCC-AEF4-60723FF5DE39}"/>
    <cellStyle name="20% - Accent6 3 9" xfId="4540" xr:uid="{0FCF9E22-DE8B-4A4F-BD3E-AB65F82E55CE}"/>
    <cellStyle name="20% - Accent6 4" xfId="48" xr:uid="{00000000-0005-0000-0000-0000CD010000}"/>
    <cellStyle name="20% - Accent6 4 2" xfId="618" xr:uid="{00000000-0005-0000-0000-0000CE010000}"/>
    <cellStyle name="20% - Accent6 4 2 2" xfId="2889" xr:uid="{00000000-0005-0000-0000-0000CF010000}"/>
    <cellStyle name="20% - Accent6 4 2 2 2" xfId="11312" xr:uid="{63658413-00D5-44F2-B63A-32D777B69C19}"/>
    <cellStyle name="20% - Accent6 4 2 2 3" xfId="7101" xr:uid="{A9EC0061-7739-4763-B644-C5060B29EA26}"/>
    <cellStyle name="20% - Accent6 4 2 3" xfId="9167" xr:uid="{02E8D277-157A-4DF8-9804-38518FC00702}"/>
    <cellStyle name="20% - Accent6 4 2 4" xfId="4956" xr:uid="{26FE8239-B287-4012-B274-485B78F65533}"/>
    <cellStyle name="20% - Accent6 4 3" xfId="1071" xr:uid="{00000000-0005-0000-0000-0000D0010000}"/>
    <cellStyle name="20% - Accent6 4 3 2" xfId="3302" xr:uid="{00000000-0005-0000-0000-0000D1010000}"/>
    <cellStyle name="20% - Accent6 4 3 2 2" xfId="11725" xr:uid="{00AE7A93-1D95-4412-80BD-E80AE64FD163}"/>
    <cellStyle name="20% - Accent6 4 3 2 3" xfId="7514" xr:uid="{2D8CD9BF-8F15-4238-A5AC-0E750A653630}"/>
    <cellStyle name="20% - Accent6 4 3 3" xfId="9580" xr:uid="{3F32C501-304D-4991-9278-714A085ACB68}"/>
    <cellStyle name="20% - Accent6 4 3 4" xfId="5369" xr:uid="{768CCC93-437C-49C3-AF53-20A273FEAD43}"/>
    <cellStyle name="20% - Accent6 4 4" xfId="1485" xr:uid="{00000000-0005-0000-0000-0000D2010000}"/>
    <cellStyle name="20% - Accent6 4 4 2" xfId="3715" xr:uid="{00000000-0005-0000-0000-0000D3010000}"/>
    <cellStyle name="20% - Accent6 4 4 2 2" xfId="12138" xr:uid="{657B5D3C-5CB3-4210-8292-AF70576EF6A5}"/>
    <cellStyle name="20% - Accent6 4 4 2 3" xfId="7927" xr:uid="{6282FD12-929D-40E5-BFAD-A8F39A1A3FEA}"/>
    <cellStyle name="20% - Accent6 4 4 3" xfId="9993" xr:uid="{4503766B-53FC-4F00-97AC-0736BA81E92F}"/>
    <cellStyle name="20% - Accent6 4 4 4" xfId="5782" xr:uid="{0F3C9E95-EE1A-432D-98C7-DC5E9C8E4A56}"/>
    <cellStyle name="20% - Accent6 4 5" xfId="1899" xr:uid="{00000000-0005-0000-0000-0000D4010000}"/>
    <cellStyle name="20% - Accent6 4 5 2" xfId="4128" xr:uid="{00000000-0005-0000-0000-0000D5010000}"/>
    <cellStyle name="20% - Accent6 4 5 2 2" xfId="12551" xr:uid="{0D5E7A9E-95AC-49B6-BA28-DF85D2D7B27D}"/>
    <cellStyle name="20% - Accent6 4 5 2 3" xfId="8340" xr:uid="{510717A0-3F90-49F1-8BAB-2124DEB0FD29}"/>
    <cellStyle name="20% - Accent6 4 5 3" xfId="10406" xr:uid="{8626AC01-067A-460A-B2AA-8339AF5D4537}"/>
    <cellStyle name="20% - Accent6 4 5 4" xfId="6195" xr:uid="{2D0EBE51-3694-4B55-866C-3665AAC05BA9}"/>
    <cellStyle name="20% - Accent6 4 6" xfId="2312" xr:uid="{00000000-0005-0000-0000-0000D6010000}"/>
    <cellStyle name="20% - Accent6 4 6 2" xfId="10819" xr:uid="{A97BB875-1F45-4695-8C57-CDF63FCD516A}"/>
    <cellStyle name="20% - Accent6 4 6 3" xfId="6608" xr:uid="{4269F185-A311-44BC-8607-B05DCDB9EB4E}"/>
    <cellStyle name="20% - Accent6 4 7" xfId="8753" xr:uid="{6B78D4B3-C453-40E4-9E1F-2C137207BAC5}"/>
    <cellStyle name="20% - Accent6 4 8" xfId="4542" xr:uid="{CF1A5749-0425-46A9-8914-025A3D95FF64}"/>
    <cellStyle name="20% - Accent6 5" xfId="611" xr:uid="{00000000-0005-0000-0000-0000D7010000}"/>
    <cellStyle name="20% - Accent6 5 2" xfId="2882" xr:uid="{00000000-0005-0000-0000-0000D8010000}"/>
    <cellStyle name="20% - Accent6 5 2 2" xfId="11305" xr:uid="{DCA4392A-5CA8-4432-930C-D2D1B50EA12F}"/>
    <cellStyle name="20% - Accent6 5 2 3" xfId="7094" xr:uid="{5285606A-1F15-4E4E-BEAE-D9BE0E0E6AF3}"/>
    <cellStyle name="20% - Accent6 5 3" xfId="9160" xr:uid="{91D07B13-D8BD-460C-BD04-6896DFFCA630}"/>
    <cellStyle name="20% - Accent6 5 4" xfId="4949" xr:uid="{4067CF6B-779F-4498-A181-A2F8F5FA981C}"/>
    <cellStyle name="20% - Accent6 6" xfId="1064" xr:uid="{00000000-0005-0000-0000-0000D9010000}"/>
    <cellStyle name="20% - Accent6 6 2" xfId="3295" xr:uid="{00000000-0005-0000-0000-0000DA010000}"/>
    <cellStyle name="20% - Accent6 6 2 2" xfId="11718" xr:uid="{4BA15E9B-8519-4AC8-9647-B95F0CA80130}"/>
    <cellStyle name="20% - Accent6 6 2 3" xfId="7507" xr:uid="{95ACDBB9-E4A2-403E-8F07-80A2E6B28465}"/>
    <cellStyle name="20% - Accent6 6 3" xfId="9573" xr:uid="{1AC1BD5A-262E-4F51-B3F2-CE2E417977AE}"/>
    <cellStyle name="20% - Accent6 6 4" xfId="5362" xr:uid="{9A678DA2-BA30-44E8-80FD-CEFC65B11BAE}"/>
    <cellStyle name="20% - Accent6 7" xfId="1478" xr:uid="{00000000-0005-0000-0000-0000DB010000}"/>
    <cellStyle name="20% - Accent6 7 2" xfId="3708" xr:uid="{00000000-0005-0000-0000-0000DC010000}"/>
    <cellStyle name="20% - Accent6 7 2 2" xfId="12131" xr:uid="{64BE3794-CF84-4053-90E7-870228DA9A30}"/>
    <cellStyle name="20% - Accent6 7 2 3" xfId="7920" xr:uid="{0FAB3FAF-5AB3-4B4C-A7B4-84B65D5BBD87}"/>
    <cellStyle name="20% - Accent6 7 3" xfId="9986" xr:uid="{565CDE42-38C3-4455-9498-018B42789979}"/>
    <cellStyle name="20% - Accent6 7 4" xfId="5775" xr:uid="{733216DB-547E-4FB5-A75F-8008AC74253F}"/>
    <cellStyle name="20% - Accent6 8" xfId="1892" xr:uid="{00000000-0005-0000-0000-0000DD010000}"/>
    <cellStyle name="20% - Accent6 8 2" xfId="4121" xr:uid="{00000000-0005-0000-0000-0000DE010000}"/>
    <cellStyle name="20% - Accent6 8 2 2" xfId="12544" xr:uid="{F7DC5079-E83F-4D61-AFEF-9D2F5618F0AD}"/>
    <cellStyle name="20% - Accent6 8 2 3" xfId="8333" xr:uid="{FD6D51A6-E5DE-466C-98F8-566949183253}"/>
    <cellStyle name="20% - Accent6 8 3" xfId="10399" xr:uid="{6E69548B-0CA3-434B-B908-25707DE3FE12}"/>
    <cellStyle name="20% - Accent6 8 4" xfId="6188" xr:uid="{60F9E6EE-5A60-4FD4-923D-2CA7A24C7312}"/>
    <cellStyle name="20% - Accent6 9" xfId="2305" xr:uid="{00000000-0005-0000-0000-0000DF010000}"/>
    <cellStyle name="20% - Accent6 9 2" xfId="10812" xr:uid="{07C26B32-5B87-4698-B676-8700EC80AD8E}"/>
    <cellStyle name="20% - Accent6 9 3" xfId="6601" xr:uid="{AF841287-C7B7-487A-B918-689A8C092EC2}"/>
    <cellStyle name="40% - Accent1" xfId="49" builtinId="31" customBuiltin="1"/>
    <cellStyle name="40% - Accent1 10" xfId="8754" xr:uid="{5936233D-17FE-4E88-AB68-3AE60AE524F1}"/>
    <cellStyle name="40% - Accent1 11" xfId="4543" xr:uid="{FD2DC795-3857-4863-8938-ADC00BE720A9}"/>
    <cellStyle name="40% - Accent1 2" xfId="50" xr:uid="{00000000-0005-0000-0000-0000E1010000}"/>
    <cellStyle name="40% - Accent1 2 10" xfId="4544" xr:uid="{C1028842-8BEE-4D1A-B363-6C24B4543701}"/>
    <cellStyle name="40% - Accent1 2 2" xfId="51" xr:uid="{00000000-0005-0000-0000-0000E2010000}"/>
    <cellStyle name="40% - Accent1 2 2 2" xfId="52" xr:uid="{00000000-0005-0000-0000-0000E3010000}"/>
    <cellStyle name="40% - Accent1 2 2 2 2" xfId="622" xr:uid="{00000000-0005-0000-0000-0000E4010000}"/>
    <cellStyle name="40% - Accent1 2 2 2 2 2" xfId="2893" xr:uid="{00000000-0005-0000-0000-0000E5010000}"/>
    <cellStyle name="40% - Accent1 2 2 2 2 2 2" xfId="11316" xr:uid="{33D0CEB7-71E0-477E-AEC8-506BBAB2BB4F}"/>
    <cellStyle name="40% - Accent1 2 2 2 2 2 3" xfId="7105" xr:uid="{B341B400-F732-42D7-95FF-0122D81946E6}"/>
    <cellStyle name="40% - Accent1 2 2 2 2 3" xfId="9171" xr:uid="{B4C5263F-292C-47E8-858C-7AAB73052692}"/>
    <cellStyle name="40% - Accent1 2 2 2 2 4" xfId="4960" xr:uid="{E86984CA-02E2-449B-BD4F-760FBB2D6C34}"/>
    <cellStyle name="40% - Accent1 2 2 2 3" xfId="1075" xr:uid="{00000000-0005-0000-0000-0000E6010000}"/>
    <cellStyle name="40% - Accent1 2 2 2 3 2" xfId="3306" xr:uid="{00000000-0005-0000-0000-0000E7010000}"/>
    <cellStyle name="40% - Accent1 2 2 2 3 2 2" xfId="11729" xr:uid="{7ACFBF35-AEDF-4ABE-9454-0BDB2B70F97F}"/>
    <cellStyle name="40% - Accent1 2 2 2 3 2 3" xfId="7518" xr:uid="{40267C0A-62D9-451E-B5AB-A6877B674EC2}"/>
    <cellStyle name="40% - Accent1 2 2 2 3 3" xfId="9584" xr:uid="{D655E93F-047A-4A46-85A2-CBD5F031A378}"/>
    <cellStyle name="40% - Accent1 2 2 2 3 4" xfId="5373" xr:uid="{030AD026-AC71-4AB1-A20E-5532DE21E127}"/>
    <cellStyle name="40% - Accent1 2 2 2 4" xfId="1489" xr:uid="{00000000-0005-0000-0000-0000E8010000}"/>
    <cellStyle name="40% - Accent1 2 2 2 4 2" xfId="3719" xr:uid="{00000000-0005-0000-0000-0000E9010000}"/>
    <cellStyle name="40% - Accent1 2 2 2 4 2 2" xfId="12142" xr:uid="{19595B93-89DD-447B-8419-DE33FF285A7D}"/>
    <cellStyle name="40% - Accent1 2 2 2 4 2 3" xfId="7931" xr:uid="{8CEC4FFE-7134-43E5-B3A4-0BDC0CD77D93}"/>
    <cellStyle name="40% - Accent1 2 2 2 4 3" xfId="9997" xr:uid="{366E8FE2-9965-446D-9C83-0FE172C4C385}"/>
    <cellStyle name="40% - Accent1 2 2 2 4 4" xfId="5786" xr:uid="{859B83B8-E46D-48C7-AFF8-CF8D65141F19}"/>
    <cellStyle name="40% - Accent1 2 2 2 5" xfId="1903" xr:uid="{00000000-0005-0000-0000-0000EA010000}"/>
    <cellStyle name="40% - Accent1 2 2 2 5 2" xfId="4132" xr:uid="{00000000-0005-0000-0000-0000EB010000}"/>
    <cellStyle name="40% - Accent1 2 2 2 5 2 2" xfId="12555" xr:uid="{24977C94-2FAA-4D19-92F7-DAFB972C13CF}"/>
    <cellStyle name="40% - Accent1 2 2 2 5 2 3" xfId="8344" xr:uid="{23075545-FF63-4A9B-AED4-45A89CA9CEE8}"/>
    <cellStyle name="40% - Accent1 2 2 2 5 3" xfId="10410" xr:uid="{5C4AE777-E241-40AD-8937-F2F7A7E9F8EA}"/>
    <cellStyle name="40% - Accent1 2 2 2 5 4" xfId="6199" xr:uid="{24697553-4F2A-4B6F-99F7-CF095E3B804C}"/>
    <cellStyle name="40% - Accent1 2 2 2 6" xfId="2316" xr:uid="{00000000-0005-0000-0000-0000EC010000}"/>
    <cellStyle name="40% - Accent1 2 2 2 6 2" xfId="10823" xr:uid="{E1AEFBCA-E150-450D-986E-0694AE2C3E4C}"/>
    <cellStyle name="40% - Accent1 2 2 2 6 3" xfId="6612" xr:uid="{0C5D2367-1D87-44F4-BE2A-27C726D318D4}"/>
    <cellStyle name="40% - Accent1 2 2 2 7" xfId="8757" xr:uid="{22A902DC-0526-46FA-A7C8-4B6C27BD703F}"/>
    <cellStyle name="40% - Accent1 2 2 2 8" xfId="4546" xr:uid="{26A018F3-9871-48A9-B3AF-D1BFF580F8F4}"/>
    <cellStyle name="40% - Accent1 2 2 3" xfId="621" xr:uid="{00000000-0005-0000-0000-0000ED010000}"/>
    <cellStyle name="40% - Accent1 2 2 3 2" xfId="2892" xr:uid="{00000000-0005-0000-0000-0000EE010000}"/>
    <cellStyle name="40% - Accent1 2 2 3 2 2" xfId="11315" xr:uid="{27E29450-29D9-4F83-93B1-1A8D51098F62}"/>
    <cellStyle name="40% - Accent1 2 2 3 2 3" xfId="7104" xr:uid="{746F8120-278F-4DD7-8C8A-986D2314999D}"/>
    <cellStyle name="40% - Accent1 2 2 3 3" xfId="9170" xr:uid="{7D23E648-FE76-473C-B92E-E3C5B68C7C08}"/>
    <cellStyle name="40% - Accent1 2 2 3 4" xfId="4959" xr:uid="{7455782A-03BD-4392-85E8-A3B10D718B4A}"/>
    <cellStyle name="40% - Accent1 2 2 4" xfId="1074" xr:uid="{00000000-0005-0000-0000-0000EF010000}"/>
    <cellStyle name="40% - Accent1 2 2 4 2" xfId="3305" xr:uid="{00000000-0005-0000-0000-0000F0010000}"/>
    <cellStyle name="40% - Accent1 2 2 4 2 2" xfId="11728" xr:uid="{D1F0685B-DE0C-4E27-A6F6-390999736792}"/>
    <cellStyle name="40% - Accent1 2 2 4 2 3" xfId="7517" xr:uid="{D69A56FD-EE5D-4633-A0B8-25DCD7215F9B}"/>
    <cellStyle name="40% - Accent1 2 2 4 3" xfId="9583" xr:uid="{FB055220-1E87-4D59-9585-2D37104A3276}"/>
    <cellStyle name="40% - Accent1 2 2 4 4" xfId="5372" xr:uid="{80288A0D-6BB0-4675-BDA3-22605280E537}"/>
    <cellStyle name="40% - Accent1 2 2 5" xfId="1488" xr:uid="{00000000-0005-0000-0000-0000F1010000}"/>
    <cellStyle name="40% - Accent1 2 2 5 2" xfId="3718" xr:uid="{00000000-0005-0000-0000-0000F2010000}"/>
    <cellStyle name="40% - Accent1 2 2 5 2 2" xfId="12141" xr:uid="{ED82D637-568C-4846-A957-9B25752C9D0D}"/>
    <cellStyle name="40% - Accent1 2 2 5 2 3" xfId="7930" xr:uid="{FE75391F-1288-4A9D-8894-07C1EEEEBABF}"/>
    <cellStyle name="40% - Accent1 2 2 5 3" xfId="9996" xr:uid="{F83D55E5-1E0B-4B5D-A54E-8B8312EF4402}"/>
    <cellStyle name="40% - Accent1 2 2 5 4" xfId="5785" xr:uid="{42DDB68D-94DB-4328-B38A-0FC33416276B}"/>
    <cellStyle name="40% - Accent1 2 2 6" xfId="1902" xr:uid="{00000000-0005-0000-0000-0000F3010000}"/>
    <cellStyle name="40% - Accent1 2 2 6 2" xfId="4131" xr:uid="{00000000-0005-0000-0000-0000F4010000}"/>
    <cellStyle name="40% - Accent1 2 2 6 2 2" xfId="12554" xr:uid="{D6574B5B-121A-46C7-A1E1-7E3E97B33918}"/>
    <cellStyle name="40% - Accent1 2 2 6 2 3" xfId="8343" xr:uid="{C9757D0B-91DE-4F32-8194-0ADD090AC7C0}"/>
    <cellStyle name="40% - Accent1 2 2 6 3" xfId="10409" xr:uid="{44EB5E80-1D93-43E7-908E-54D926567400}"/>
    <cellStyle name="40% - Accent1 2 2 6 4" xfId="6198" xr:uid="{8F8CBC4E-2A7C-4CBB-A8D2-F69048227067}"/>
    <cellStyle name="40% - Accent1 2 2 7" xfId="2315" xr:uid="{00000000-0005-0000-0000-0000F5010000}"/>
    <cellStyle name="40% - Accent1 2 2 7 2" xfId="10822" xr:uid="{B4BF2EA5-E193-4687-BA32-A8CCBBD8B4E2}"/>
    <cellStyle name="40% - Accent1 2 2 7 3" xfId="6611" xr:uid="{DE46ADAE-D78F-4B27-AC86-27F5FCD37ADD}"/>
    <cellStyle name="40% - Accent1 2 2 8" xfId="8756" xr:uid="{CFAC4615-A26F-4987-AEEE-46F1771AF279}"/>
    <cellStyle name="40% - Accent1 2 2 9" xfId="4545" xr:uid="{BE2CFA20-F2B8-4642-B074-0205EBAB4DF8}"/>
    <cellStyle name="40% - Accent1 2 3" xfId="53" xr:uid="{00000000-0005-0000-0000-0000F6010000}"/>
    <cellStyle name="40% - Accent1 2 3 2" xfId="623" xr:uid="{00000000-0005-0000-0000-0000F7010000}"/>
    <cellStyle name="40% - Accent1 2 3 2 2" xfId="2894" xr:uid="{00000000-0005-0000-0000-0000F8010000}"/>
    <cellStyle name="40% - Accent1 2 3 2 2 2" xfId="11317" xr:uid="{79D6BD41-E0E6-419B-9C18-C5D9159F9A48}"/>
    <cellStyle name="40% - Accent1 2 3 2 2 3" xfId="7106" xr:uid="{D8C7ABD6-6F8A-49E5-B460-5CD231D08E67}"/>
    <cellStyle name="40% - Accent1 2 3 2 3" xfId="9172" xr:uid="{46B51159-D354-42E1-ADBC-D10B9A4317D9}"/>
    <cellStyle name="40% - Accent1 2 3 2 4" xfId="4961" xr:uid="{E7B6172E-97F5-4B56-A0C5-23E633665414}"/>
    <cellStyle name="40% - Accent1 2 3 3" xfId="1076" xr:uid="{00000000-0005-0000-0000-0000F9010000}"/>
    <cellStyle name="40% - Accent1 2 3 3 2" xfId="3307" xr:uid="{00000000-0005-0000-0000-0000FA010000}"/>
    <cellStyle name="40% - Accent1 2 3 3 2 2" xfId="11730" xr:uid="{5F953BC7-0BFF-4907-89D5-72E882AFFD9F}"/>
    <cellStyle name="40% - Accent1 2 3 3 2 3" xfId="7519" xr:uid="{48F15A14-46BE-4372-A05B-82C1003C5AB1}"/>
    <cellStyle name="40% - Accent1 2 3 3 3" xfId="9585" xr:uid="{52898DCC-15DF-4D02-8F98-B30256E720C0}"/>
    <cellStyle name="40% - Accent1 2 3 3 4" xfId="5374" xr:uid="{5F343024-B1E6-424A-B37F-52E38756B9D3}"/>
    <cellStyle name="40% - Accent1 2 3 4" xfId="1490" xr:uid="{00000000-0005-0000-0000-0000FB010000}"/>
    <cellStyle name="40% - Accent1 2 3 4 2" xfId="3720" xr:uid="{00000000-0005-0000-0000-0000FC010000}"/>
    <cellStyle name="40% - Accent1 2 3 4 2 2" xfId="12143" xr:uid="{360AABD4-DF95-41B0-B6E0-423E65D1B1A5}"/>
    <cellStyle name="40% - Accent1 2 3 4 2 3" xfId="7932" xr:uid="{178ECC1B-260F-4552-AA82-962DEE544E9E}"/>
    <cellStyle name="40% - Accent1 2 3 4 3" xfId="9998" xr:uid="{25C7D85F-CE8D-41A2-9653-87EF622CB19A}"/>
    <cellStyle name="40% - Accent1 2 3 4 4" xfId="5787" xr:uid="{89B05326-BA2F-452F-96F7-C91E8AF99B0C}"/>
    <cellStyle name="40% - Accent1 2 3 5" xfId="1904" xr:uid="{00000000-0005-0000-0000-0000FD010000}"/>
    <cellStyle name="40% - Accent1 2 3 5 2" xfId="4133" xr:uid="{00000000-0005-0000-0000-0000FE010000}"/>
    <cellStyle name="40% - Accent1 2 3 5 2 2" xfId="12556" xr:uid="{FCD7FCB4-8DFE-4D7F-A975-C880844AF258}"/>
    <cellStyle name="40% - Accent1 2 3 5 2 3" xfId="8345" xr:uid="{F2199FBF-E794-4EC4-9599-5295FBB1FCA5}"/>
    <cellStyle name="40% - Accent1 2 3 5 3" xfId="10411" xr:uid="{5D677B37-E95D-4496-ACD3-987DBBDC0CEC}"/>
    <cellStyle name="40% - Accent1 2 3 5 4" xfId="6200" xr:uid="{C3E3CD19-94A6-45B8-9DF5-1DB10C729AEC}"/>
    <cellStyle name="40% - Accent1 2 3 6" xfId="2317" xr:uid="{00000000-0005-0000-0000-0000FF010000}"/>
    <cellStyle name="40% - Accent1 2 3 6 2" xfId="10824" xr:uid="{8370CC2E-C728-4106-9F75-B3EEBB088B3B}"/>
    <cellStyle name="40% - Accent1 2 3 6 3" xfId="6613" xr:uid="{38FE309A-988C-4A31-90F1-DC46920ED36B}"/>
    <cellStyle name="40% - Accent1 2 3 7" xfId="8758" xr:uid="{C444D906-1F43-4194-9BBB-946E2EE4A660}"/>
    <cellStyle name="40% - Accent1 2 3 8" xfId="4547" xr:uid="{8A1F2262-D098-4E4E-A110-F12A164DD3BF}"/>
    <cellStyle name="40% - Accent1 2 4" xfId="620" xr:uid="{00000000-0005-0000-0000-000000020000}"/>
    <cellStyle name="40% - Accent1 2 4 2" xfId="2891" xr:uid="{00000000-0005-0000-0000-000001020000}"/>
    <cellStyle name="40% - Accent1 2 4 2 2" xfId="11314" xr:uid="{C5CEDF85-9A49-4D60-9EA9-3543756F46CE}"/>
    <cellStyle name="40% - Accent1 2 4 2 3" xfId="7103" xr:uid="{E45D8DEC-0F76-4D02-89C7-9A9A102AEDFE}"/>
    <cellStyle name="40% - Accent1 2 4 3" xfId="9169" xr:uid="{A2A6C462-A7F9-47F1-8CB3-FE72740120FA}"/>
    <cellStyle name="40% - Accent1 2 4 4" xfId="4958" xr:uid="{11CE8E3A-8DD3-4B16-8E7D-4CE71520F179}"/>
    <cellStyle name="40% - Accent1 2 5" xfId="1073" xr:uid="{00000000-0005-0000-0000-000002020000}"/>
    <cellStyle name="40% - Accent1 2 5 2" xfId="3304" xr:uid="{00000000-0005-0000-0000-000003020000}"/>
    <cellStyle name="40% - Accent1 2 5 2 2" xfId="11727" xr:uid="{3CAE83B7-2EDF-416A-8F2D-5E60B40E7926}"/>
    <cellStyle name="40% - Accent1 2 5 2 3" xfId="7516" xr:uid="{1669CEE2-CFCA-4FFA-8BD6-70042BBF4220}"/>
    <cellStyle name="40% - Accent1 2 5 3" xfId="9582" xr:uid="{62C3ED29-43F6-43A0-8AE7-6FC41AF7C9B3}"/>
    <cellStyle name="40% - Accent1 2 5 4" xfId="5371" xr:uid="{AD935D81-C4B9-4934-8800-4ED2B060044B}"/>
    <cellStyle name="40% - Accent1 2 6" xfId="1487" xr:uid="{00000000-0005-0000-0000-000004020000}"/>
    <cellStyle name="40% - Accent1 2 6 2" xfId="3717" xr:uid="{00000000-0005-0000-0000-000005020000}"/>
    <cellStyle name="40% - Accent1 2 6 2 2" xfId="12140" xr:uid="{9DB8600E-591E-46F4-A76E-919A9D04941D}"/>
    <cellStyle name="40% - Accent1 2 6 2 3" xfId="7929" xr:uid="{12A29592-45F7-40F5-828A-F8FE1679687C}"/>
    <cellStyle name="40% - Accent1 2 6 3" xfId="9995" xr:uid="{166E30FC-6867-4990-8B90-BA09FFEFBFAD}"/>
    <cellStyle name="40% - Accent1 2 6 4" xfId="5784" xr:uid="{4B6EAA3D-5133-4642-8FB8-26B7EC331E14}"/>
    <cellStyle name="40% - Accent1 2 7" xfId="1901" xr:uid="{00000000-0005-0000-0000-000006020000}"/>
    <cellStyle name="40% - Accent1 2 7 2" xfId="4130" xr:uid="{00000000-0005-0000-0000-000007020000}"/>
    <cellStyle name="40% - Accent1 2 7 2 2" xfId="12553" xr:uid="{C21A844E-9434-41E2-B514-2977ECBDB3C2}"/>
    <cellStyle name="40% - Accent1 2 7 2 3" xfId="8342" xr:uid="{2D5925D9-5D07-4DAE-B984-01DD0CBC9E83}"/>
    <cellStyle name="40% - Accent1 2 7 3" xfId="10408" xr:uid="{C6836E38-F2E4-474D-B0F7-8DE5BAE8B9B4}"/>
    <cellStyle name="40% - Accent1 2 7 4" xfId="6197" xr:uid="{8A098488-7056-48DC-AFC8-14AF41160366}"/>
    <cellStyle name="40% - Accent1 2 8" xfId="2314" xr:uid="{00000000-0005-0000-0000-000008020000}"/>
    <cellStyle name="40% - Accent1 2 8 2" xfId="10821" xr:uid="{5947A809-170F-404B-BD86-F01399D69778}"/>
    <cellStyle name="40% - Accent1 2 8 3" xfId="6610" xr:uid="{8828AD52-F821-4665-9F96-C30FA13D7AD7}"/>
    <cellStyle name="40% - Accent1 2 9" xfId="8755" xr:uid="{C7E6CF5D-7DA5-42DB-9567-360647FC0DD5}"/>
    <cellStyle name="40% - Accent1 3" xfId="54" xr:uid="{00000000-0005-0000-0000-000009020000}"/>
    <cellStyle name="40% - Accent1 3 2" xfId="55" xr:uid="{00000000-0005-0000-0000-00000A020000}"/>
    <cellStyle name="40% - Accent1 3 2 2" xfId="625" xr:uid="{00000000-0005-0000-0000-00000B020000}"/>
    <cellStyle name="40% - Accent1 3 2 2 2" xfId="2896" xr:uid="{00000000-0005-0000-0000-00000C020000}"/>
    <cellStyle name="40% - Accent1 3 2 2 2 2" xfId="11319" xr:uid="{202DE5F9-9788-4C47-A212-56B693CAC139}"/>
    <cellStyle name="40% - Accent1 3 2 2 2 3" xfId="7108" xr:uid="{3A39C788-941B-4B01-A3E4-6D133CDB41E0}"/>
    <cellStyle name="40% - Accent1 3 2 2 3" xfId="9174" xr:uid="{0FDF5C14-A392-41E7-BD70-80B9F5E0ADEF}"/>
    <cellStyle name="40% - Accent1 3 2 2 4" xfId="4963" xr:uid="{C65CB461-F80F-423E-B18C-F01ACF347715}"/>
    <cellStyle name="40% - Accent1 3 2 3" xfId="1078" xr:uid="{00000000-0005-0000-0000-00000D020000}"/>
    <cellStyle name="40% - Accent1 3 2 3 2" xfId="3309" xr:uid="{00000000-0005-0000-0000-00000E020000}"/>
    <cellStyle name="40% - Accent1 3 2 3 2 2" xfId="11732" xr:uid="{EC7D2160-F7DA-446B-8927-F7F6D4ADEF30}"/>
    <cellStyle name="40% - Accent1 3 2 3 2 3" xfId="7521" xr:uid="{7F936295-7B6A-4666-BD64-F5210561FB53}"/>
    <cellStyle name="40% - Accent1 3 2 3 3" xfId="9587" xr:uid="{9F984BDC-5F66-4E6F-A074-05951FB105E3}"/>
    <cellStyle name="40% - Accent1 3 2 3 4" xfId="5376" xr:uid="{115E392F-2FDD-410D-8331-40181C0D6EF7}"/>
    <cellStyle name="40% - Accent1 3 2 4" xfId="1492" xr:uid="{00000000-0005-0000-0000-00000F020000}"/>
    <cellStyle name="40% - Accent1 3 2 4 2" xfId="3722" xr:uid="{00000000-0005-0000-0000-000010020000}"/>
    <cellStyle name="40% - Accent1 3 2 4 2 2" xfId="12145" xr:uid="{8ED70CAE-148A-474B-9AF7-DF71A8FA4640}"/>
    <cellStyle name="40% - Accent1 3 2 4 2 3" xfId="7934" xr:uid="{06C66207-A137-40BE-A305-04F0F3C8D626}"/>
    <cellStyle name="40% - Accent1 3 2 4 3" xfId="10000" xr:uid="{28742562-783B-468B-AB21-1E82EEBCAD0E}"/>
    <cellStyle name="40% - Accent1 3 2 4 4" xfId="5789" xr:uid="{1423ACE0-F750-4A33-AC80-F1195A196B50}"/>
    <cellStyle name="40% - Accent1 3 2 5" xfId="1906" xr:uid="{00000000-0005-0000-0000-000011020000}"/>
    <cellStyle name="40% - Accent1 3 2 5 2" xfId="4135" xr:uid="{00000000-0005-0000-0000-000012020000}"/>
    <cellStyle name="40% - Accent1 3 2 5 2 2" xfId="12558" xr:uid="{D77371E1-0B08-4D27-90BC-5588C850F952}"/>
    <cellStyle name="40% - Accent1 3 2 5 2 3" xfId="8347" xr:uid="{65BBE04D-654C-4468-AF03-F05921039ECD}"/>
    <cellStyle name="40% - Accent1 3 2 5 3" xfId="10413" xr:uid="{4CD0B495-720C-4209-A732-A957542B1063}"/>
    <cellStyle name="40% - Accent1 3 2 5 4" xfId="6202" xr:uid="{02BC0DA1-227D-4ADB-BF6E-9E33F68CF572}"/>
    <cellStyle name="40% - Accent1 3 2 6" xfId="2319" xr:uid="{00000000-0005-0000-0000-000013020000}"/>
    <cellStyle name="40% - Accent1 3 2 6 2" xfId="10826" xr:uid="{B0B9DEA5-9E5F-4C68-AFA7-0BE6D209B2C9}"/>
    <cellStyle name="40% - Accent1 3 2 6 3" xfId="6615" xr:uid="{E8F1E447-E649-4BD6-AD2A-E67C99C8D368}"/>
    <cellStyle name="40% - Accent1 3 2 7" xfId="8760" xr:uid="{CD70196B-185A-4983-96F5-2FFBFA521ACC}"/>
    <cellStyle name="40% - Accent1 3 2 8" xfId="4549" xr:uid="{D22FFFB2-FB66-4487-8B5B-F3208E00D583}"/>
    <cellStyle name="40% - Accent1 3 3" xfId="624" xr:uid="{00000000-0005-0000-0000-000014020000}"/>
    <cellStyle name="40% - Accent1 3 3 2" xfId="2895" xr:uid="{00000000-0005-0000-0000-000015020000}"/>
    <cellStyle name="40% - Accent1 3 3 2 2" xfId="11318" xr:uid="{E8A4C693-A9EF-4057-A334-ACFE99C9A6FC}"/>
    <cellStyle name="40% - Accent1 3 3 2 3" xfId="7107" xr:uid="{621F952F-97AA-4E0D-BA4F-93DD8D7B2DA4}"/>
    <cellStyle name="40% - Accent1 3 3 3" xfId="9173" xr:uid="{834CD192-D727-4FD6-9746-9730F2FF9C5A}"/>
    <cellStyle name="40% - Accent1 3 3 4" xfId="4962" xr:uid="{4396CEB1-B90B-48CE-8BEA-817090C74277}"/>
    <cellStyle name="40% - Accent1 3 4" xfId="1077" xr:uid="{00000000-0005-0000-0000-000016020000}"/>
    <cellStyle name="40% - Accent1 3 4 2" xfId="3308" xr:uid="{00000000-0005-0000-0000-000017020000}"/>
    <cellStyle name="40% - Accent1 3 4 2 2" xfId="11731" xr:uid="{EB24A9D1-DDBA-43BF-AC76-19FC40293CF3}"/>
    <cellStyle name="40% - Accent1 3 4 2 3" xfId="7520" xr:uid="{6E32DB44-55BD-4CE6-B88E-18643D4F7EA7}"/>
    <cellStyle name="40% - Accent1 3 4 3" xfId="9586" xr:uid="{4E80F1F9-8279-45C9-92D3-CFDBCE53DFA7}"/>
    <cellStyle name="40% - Accent1 3 4 4" xfId="5375" xr:uid="{5394AC11-CED3-407B-AF98-E348C1C94F60}"/>
    <cellStyle name="40% - Accent1 3 5" xfId="1491" xr:uid="{00000000-0005-0000-0000-000018020000}"/>
    <cellStyle name="40% - Accent1 3 5 2" xfId="3721" xr:uid="{00000000-0005-0000-0000-000019020000}"/>
    <cellStyle name="40% - Accent1 3 5 2 2" xfId="12144" xr:uid="{B0A1D893-7DE5-4BF0-81D3-B85871196279}"/>
    <cellStyle name="40% - Accent1 3 5 2 3" xfId="7933" xr:uid="{D768618D-1A5F-4F16-AB4F-DAD2A868A39C}"/>
    <cellStyle name="40% - Accent1 3 5 3" xfId="9999" xr:uid="{F94FC913-7AC8-4A0B-AF8A-7B7BD20D4ED1}"/>
    <cellStyle name="40% - Accent1 3 5 4" xfId="5788" xr:uid="{D8BE4D33-FAC0-4B3C-B6B6-AFEA24E6626F}"/>
    <cellStyle name="40% - Accent1 3 6" xfId="1905" xr:uid="{00000000-0005-0000-0000-00001A020000}"/>
    <cellStyle name="40% - Accent1 3 6 2" xfId="4134" xr:uid="{00000000-0005-0000-0000-00001B020000}"/>
    <cellStyle name="40% - Accent1 3 6 2 2" xfId="12557" xr:uid="{6CCBEB44-5E84-4E20-865B-A4264B113970}"/>
    <cellStyle name="40% - Accent1 3 6 2 3" xfId="8346" xr:uid="{806F59A5-0458-4E49-A59C-A4F03AB40FC6}"/>
    <cellStyle name="40% - Accent1 3 6 3" xfId="10412" xr:uid="{2874D6D7-5020-4FC1-B5AC-9F273A3372CA}"/>
    <cellStyle name="40% - Accent1 3 6 4" xfId="6201" xr:uid="{13871AC2-BE4C-4FF7-B733-FDAB8B4B71D1}"/>
    <cellStyle name="40% - Accent1 3 7" xfId="2318" xr:uid="{00000000-0005-0000-0000-00001C020000}"/>
    <cellStyle name="40% - Accent1 3 7 2" xfId="10825" xr:uid="{CAD8F1DF-12AD-44EA-8225-D2A6D95F6475}"/>
    <cellStyle name="40% - Accent1 3 7 3" xfId="6614" xr:uid="{BB50953B-9074-481C-91D1-4526BA2C6C34}"/>
    <cellStyle name="40% - Accent1 3 8" xfId="8759" xr:uid="{087A70DB-6134-4AF2-9627-91BB9A8FB791}"/>
    <cellStyle name="40% - Accent1 3 9" xfId="4548" xr:uid="{A09BFAD6-E0FE-4976-A028-B220EBD6305C}"/>
    <cellStyle name="40% - Accent1 4" xfId="56" xr:uid="{00000000-0005-0000-0000-00001D020000}"/>
    <cellStyle name="40% - Accent1 4 2" xfId="626" xr:uid="{00000000-0005-0000-0000-00001E020000}"/>
    <cellStyle name="40% - Accent1 4 2 2" xfId="2897" xr:uid="{00000000-0005-0000-0000-00001F020000}"/>
    <cellStyle name="40% - Accent1 4 2 2 2" xfId="11320" xr:uid="{4A629FBC-DE38-480D-872C-77CD65C8A808}"/>
    <cellStyle name="40% - Accent1 4 2 2 3" xfId="7109" xr:uid="{08853E97-A43B-46DD-8D79-1E279CBE75AE}"/>
    <cellStyle name="40% - Accent1 4 2 3" xfId="9175" xr:uid="{34A30A89-0A6A-4CDF-A112-D5BF297F86D2}"/>
    <cellStyle name="40% - Accent1 4 2 4" xfId="4964" xr:uid="{09107877-C744-4BC5-876D-2B96D945098E}"/>
    <cellStyle name="40% - Accent1 4 3" xfId="1079" xr:uid="{00000000-0005-0000-0000-000020020000}"/>
    <cellStyle name="40% - Accent1 4 3 2" xfId="3310" xr:uid="{00000000-0005-0000-0000-000021020000}"/>
    <cellStyle name="40% - Accent1 4 3 2 2" xfId="11733" xr:uid="{DDB5B5ED-5DF4-4598-B44D-FD6BED828D35}"/>
    <cellStyle name="40% - Accent1 4 3 2 3" xfId="7522" xr:uid="{39DC5C6C-3379-479A-8720-3125B9FBBC35}"/>
    <cellStyle name="40% - Accent1 4 3 3" xfId="9588" xr:uid="{5A60E3AB-C501-4E1F-8883-6541016500B9}"/>
    <cellStyle name="40% - Accent1 4 3 4" xfId="5377" xr:uid="{CE9E8358-4ED5-4340-8ABA-F67D571E33D4}"/>
    <cellStyle name="40% - Accent1 4 4" xfId="1493" xr:uid="{00000000-0005-0000-0000-000022020000}"/>
    <cellStyle name="40% - Accent1 4 4 2" xfId="3723" xr:uid="{00000000-0005-0000-0000-000023020000}"/>
    <cellStyle name="40% - Accent1 4 4 2 2" xfId="12146" xr:uid="{D74ED09E-A55D-426B-934B-CF9EA3885455}"/>
    <cellStyle name="40% - Accent1 4 4 2 3" xfId="7935" xr:uid="{5B6BCCFC-9B37-49F6-B651-CD107D18E5FA}"/>
    <cellStyle name="40% - Accent1 4 4 3" xfId="10001" xr:uid="{5DD5A834-7EC6-47DA-84FB-DD9AA0757F3D}"/>
    <cellStyle name="40% - Accent1 4 4 4" xfId="5790" xr:uid="{A4C41E7A-1636-4EFF-9155-8FE5AECC9E3D}"/>
    <cellStyle name="40% - Accent1 4 5" xfId="1907" xr:uid="{00000000-0005-0000-0000-000024020000}"/>
    <cellStyle name="40% - Accent1 4 5 2" xfId="4136" xr:uid="{00000000-0005-0000-0000-000025020000}"/>
    <cellStyle name="40% - Accent1 4 5 2 2" xfId="12559" xr:uid="{072C7765-3064-4CE9-A801-18679606C0E4}"/>
    <cellStyle name="40% - Accent1 4 5 2 3" xfId="8348" xr:uid="{0EF3042B-FA94-4995-A6DF-E12E3D813C78}"/>
    <cellStyle name="40% - Accent1 4 5 3" xfId="10414" xr:uid="{0AD22007-287B-4CAC-8ECC-0B799E9270FB}"/>
    <cellStyle name="40% - Accent1 4 5 4" xfId="6203" xr:uid="{9A665537-38F8-4308-B69A-81C11DA6AC4B}"/>
    <cellStyle name="40% - Accent1 4 6" xfId="2320" xr:uid="{00000000-0005-0000-0000-000026020000}"/>
    <cellStyle name="40% - Accent1 4 6 2" xfId="10827" xr:uid="{203649B6-3850-4DBD-BCAF-7F29A32DFBAF}"/>
    <cellStyle name="40% - Accent1 4 6 3" xfId="6616" xr:uid="{EE4383F3-66D1-4ED4-82DC-93B3B6B095C9}"/>
    <cellStyle name="40% - Accent1 4 7" xfId="8761" xr:uid="{96620FC6-5095-4A14-9BE5-3D367FAC587F}"/>
    <cellStyle name="40% - Accent1 4 8" xfId="4550" xr:uid="{01748055-BDA7-4FEB-BFC3-D9AC9BF6EEB7}"/>
    <cellStyle name="40% - Accent1 5" xfId="619" xr:uid="{00000000-0005-0000-0000-000027020000}"/>
    <cellStyle name="40% - Accent1 5 2" xfId="2890" xr:uid="{00000000-0005-0000-0000-000028020000}"/>
    <cellStyle name="40% - Accent1 5 2 2" xfId="11313" xr:uid="{4816D5AF-A508-404B-A01B-BE34D223B17F}"/>
    <cellStyle name="40% - Accent1 5 2 3" xfId="7102" xr:uid="{0173116E-27A2-4079-98F7-D7B18EE38D22}"/>
    <cellStyle name="40% - Accent1 5 3" xfId="9168" xr:uid="{C0415F4B-DF2A-4113-90F1-12B103E064CA}"/>
    <cellStyle name="40% - Accent1 5 4" xfId="4957" xr:uid="{E89C834C-204A-4001-8A89-011408D0A95B}"/>
    <cellStyle name="40% - Accent1 6" xfId="1072" xr:uid="{00000000-0005-0000-0000-000029020000}"/>
    <cellStyle name="40% - Accent1 6 2" xfId="3303" xr:uid="{00000000-0005-0000-0000-00002A020000}"/>
    <cellStyle name="40% - Accent1 6 2 2" xfId="11726" xr:uid="{F73D5B68-DCDC-4B53-B03F-4F421C0F89F5}"/>
    <cellStyle name="40% - Accent1 6 2 3" xfId="7515" xr:uid="{24613BC5-39F8-46EF-A6B5-CC00376B058E}"/>
    <cellStyle name="40% - Accent1 6 3" xfId="9581" xr:uid="{09F8246E-B66F-4477-B1D0-0A65C274236F}"/>
    <cellStyle name="40% - Accent1 6 4" xfId="5370" xr:uid="{A0ADB72E-D6C4-4BB0-AA39-0BED8E591A6F}"/>
    <cellStyle name="40% - Accent1 7" xfId="1486" xr:uid="{00000000-0005-0000-0000-00002B020000}"/>
    <cellStyle name="40% - Accent1 7 2" xfId="3716" xr:uid="{00000000-0005-0000-0000-00002C020000}"/>
    <cellStyle name="40% - Accent1 7 2 2" xfId="12139" xr:uid="{4ED35D90-41B6-498F-AE3A-D39614052166}"/>
    <cellStyle name="40% - Accent1 7 2 3" xfId="7928" xr:uid="{866724A6-AED6-4119-9B96-B26D87E28B30}"/>
    <cellStyle name="40% - Accent1 7 3" xfId="9994" xr:uid="{FCCB94B5-C3B9-4472-AC25-2E824E444778}"/>
    <cellStyle name="40% - Accent1 7 4" xfId="5783" xr:uid="{3D26E28E-413C-4751-94E8-EE42A3C369E1}"/>
    <cellStyle name="40% - Accent1 8" xfId="1900" xr:uid="{00000000-0005-0000-0000-00002D020000}"/>
    <cellStyle name="40% - Accent1 8 2" xfId="4129" xr:uid="{00000000-0005-0000-0000-00002E020000}"/>
    <cellStyle name="40% - Accent1 8 2 2" xfId="12552" xr:uid="{116FCF50-B5E0-47B9-9936-30E1962F5B3D}"/>
    <cellStyle name="40% - Accent1 8 2 3" xfId="8341" xr:uid="{0C243218-1170-4877-A02C-60037DFFC861}"/>
    <cellStyle name="40% - Accent1 8 3" xfId="10407" xr:uid="{B1B9C572-896C-4852-B7C9-50B12D7404B8}"/>
    <cellStyle name="40% - Accent1 8 4" xfId="6196" xr:uid="{266A9D27-2DFC-44B7-BBB5-90E6C5928657}"/>
    <cellStyle name="40% - Accent1 9" xfId="2313" xr:uid="{00000000-0005-0000-0000-00002F020000}"/>
    <cellStyle name="40% - Accent1 9 2" xfId="10820" xr:uid="{2CE03BE1-0273-4F6B-9E0F-E9EF6CCA1FE8}"/>
    <cellStyle name="40% - Accent1 9 3" xfId="6609" xr:uid="{77C04181-A806-4DC2-81E9-45293ED14C92}"/>
    <cellStyle name="40% - Accent2" xfId="57" builtinId="35" customBuiltin="1"/>
    <cellStyle name="40% - Accent2 10" xfId="8762" xr:uid="{5D141982-208B-453F-9282-CBD2128D451B}"/>
    <cellStyle name="40% - Accent2 11" xfId="4551" xr:uid="{1A940F57-3D5B-48D4-9FFA-DEDA217D6592}"/>
    <cellStyle name="40% - Accent2 2" xfId="58" xr:uid="{00000000-0005-0000-0000-000031020000}"/>
    <cellStyle name="40% - Accent2 2 10" xfId="4552" xr:uid="{9E6DBBC5-3958-4EF6-9A59-452FC4193354}"/>
    <cellStyle name="40% - Accent2 2 2" xfId="59" xr:uid="{00000000-0005-0000-0000-000032020000}"/>
    <cellStyle name="40% - Accent2 2 2 2" xfId="60" xr:uid="{00000000-0005-0000-0000-000033020000}"/>
    <cellStyle name="40% - Accent2 2 2 2 2" xfId="630" xr:uid="{00000000-0005-0000-0000-000034020000}"/>
    <cellStyle name="40% - Accent2 2 2 2 2 2" xfId="2901" xr:uid="{00000000-0005-0000-0000-000035020000}"/>
    <cellStyle name="40% - Accent2 2 2 2 2 2 2" xfId="11324" xr:uid="{74DBB023-CAA8-4ED0-9354-E93E5275C0D2}"/>
    <cellStyle name="40% - Accent2 2 2 2 2 2 3" xfId="7113" xr:uid="{0AE3B5D3-C117-4430-BBEF-36B94A858DB2}"/>
    <cellStyle name="40% - Accent2 2 2 2 2 3" xfId="9179" xr:uid="{18FCCF45-B40A-4ED6-8DB4-77C1A4D51317}"/>
    <cellStyle name="40% - Accent2 2 2 2 2 4" xfId="4968" xr:uid="{C3A796C1-54F5-4E3E-ACCF-0AA248CB3F72}"/>
    <cellStyle name="40% - Accent2 2 2 2 3" xfId="1083" xr:uid="{00000000-0005-0000-0000-000036020000}"/>
    <cellStyle name="40% - Accent2 2 2 2 3 2" xfId="3314" xr:uid="{00000000-0005-0000-0000-000037020000}"/>
    <cellStyle name="40% - Accent2 2 2 2 3 2 2" xfId="11737" xr:uid="{8508EE1D-9D28-4ED9-8F2B-0B201B969BDC}"/>
    <cellStyle name="40% - Accent2 2 2 2 3 2 3" xfId="7526" xr:uid="{1745ADFC-AA66-4F11-97D2-99558B340E75}"/>
    <cellStyle name="40% - Accent2 2 2 2 3 3" xfId="9592" xr:uid="{DCA29B6F-81A6-44A3-9B72-A0D354797A5F}"/>
    <cellStyle name="40% - Accent2 2 2 2 3 4" xfId="5381" xr:uid="{DCC0756F-4AA6-4D44-9AF6-9135EF91115A}"/>
    <cellStyle name="40% - Accent2 2 2 2 4" xfId="1497" xr:uid="{00000000-0005-0000-0000-000038020000}"/>
    <cellStyle name="40% - Accent2 2 2 2 4 2" xfId="3727" xr:uid="{00000000-0005-0000-0000-000039020000}"/>
    <cellStyle name="40% - Accent2 2 2 2 4 2 2" xfId="12150" xr:uid="{AB429A85-360F-4421-AC96-07F54233031C}"/>
    <cellStyle name="40% - Accent2 2 2 2 4 2 3" xfId="7939" xr:uid="{1B366B08-C312-460F-8101-37B92292CDA1}"/>
    <cellStyle name="40% - Accent2 2 2 2 4 3" xfId="10005" xr:uid="{67A72AB6-5042-496A-BA09-244C79518FD6}"/>
    <cellStyle name="40% - Accent2 2 2 2 4 4" xfId="5794" xr:uid="{3868056F-A54B-41DC-88E8-285ADD7BC03F}"/>
    <cellStyle name="40% - Accent2 2 2 2 5" xfId="1911" xr:uid="{00000000-0005-0000-0000-00003A020000}"/>
    <cellStyle name="40% - Accent2 2 2 2 5 2" xfId="4140" xr:uid="{00000000-0005-0000-0000-00003B020000}"/>
    <cellStyle name="40% - Accent2 2 2 2 5 2 2" xfId="12563" xr:uid="{5227EECE-B2B5-4291-A351-4BE4F2B3391A}"/>
    <cellStyle name="40% - Accent2 2 2 2 5 2 3" xfId="8352" xr:uid="{033A1B87-1AB6-4479-9D38-5F2904A13777}"/>
    <cellStyle name="40% - Accent2 2 2 2 5 3" xfId="10418" xr:uid="{60CE7F28-0941-4FF9-A8EE-DDCB94422644}"/>
    <cellStyle name="40% - Accent2 2 2 2 5 4" xfId="6207" xr:uid="{26F58D08-9304-4EBE-AC5E-A5BED6436786}"/>
    <cellStyle name="40% - Accent2 2 2 2 6" xfId="2324" xr:uid="{00000000-0005-0000-0000-00003C020000}"/>
    <cellStyle name="40% - Accent2 2 2 2 6 2" xfId="10831" xr:uid="{1B35CDDD-8911-40B6-B71E-3D3A13E4B5E1}"/>
    <cellStyle name="40% - Accent2 2 2 2 6 3" xfId="6620" xr:uid="{ABB1EAD7-B501-4E05-A384-661E9753B34E}"/>
    <cellStyle name="40% - Accent2 2 2 2 7" xfId="8765" xr:uid="{B343B0E0-026B-4D76-8566-56EBAA35C198}"/>
    <cellStyle name="40% - Accent2 2 2 2 8" xfId="4554" xr:uid="{4091BD3E-4A30-4985-B9CA-6F10D194C286}"/>
    <cellStyle name="40% - Accent2 2 2 3" xfId="629" xr:uid="{00000000-0005-0000-0000-00003D020000}"/>
    <cellStyle name="40% - Accent2 2 2 3 2" xfId="2900" xr:uid="{00000000-0005-0000-0000-00003E020000}"/>
    <cellStyle name="40% - Accent2 2 2 3 2 2" xfId="11323" xr:uid="{C153BD1F-0D9A-4040-82B5-C0D504175811}"/>
    <cellStyle name="40% - Accent2 2 2 3 2 3" xfId="7112" xr:uid="{A5B066AC-D882-4EDD-B88C-A0A4C7869F81}"/>
    <cellStyle name="40% - Accent2 2 2 3 3" xfId="9178" xr:uid="{C2C6232D-1924-4277-BE32-66C0EF5FD517}"/>
    <cellStyle name="40% - Accent2 2 2 3 4" xfId="4967" xr:uid="{FB08A885-2FAB-4B54-BD2C-7530C7BFC51D}"/>
    <cellStyle name="40% - Accent2 2 2 4" xfId="1082" xr:uid="{00000000-0005-0000-0000-00003F020000}"/>
    <cellStyle name="40% - Accent2 2 2 4 2" xfId="3313" xr:uid="{00000000-0005-0000-0000-000040020000}"/>
    <cellStyle name="40% - Accent2 2 2 4 2 2" xfId="11736" xr:uid="{6C45BA60-16FA-4ACF-ACF1-FDE744CE1672}"/>
    <cellStyle name="40% - Accent2 2 2 4 2 3" xfId="7525" xr:uid="{A79975F6-A69A-4C74-893D-FF608072DFEF}"/>
    <cellStyle name="40% - Accent2 2 2 4 3" xfId="9591" xr:uid="{C4B1AF07-5261-486D-84D0-B55FF1377771}"/>
    <cellStyle name="40% - Accent2 2 2 4 4" xfId="5380" xr:uid="{8CCB570D-0EEA-4C3D-8DD7-C6F592A77207}"/>
    <cellStyle name="40% - Accent2 2 2 5" xfId="1496" xr:uid="{00000000-0005-0000-0000-000041020000}"/>
    <cellStyle name="40% - Accent2 2 2 5 2" xfId="3726" xr:uid="{00000000-0005-0000-0000-000042020000}"/>
    <cellStyle name="40% - Accent2 2 2 5 2 2" xfId="12149" xr:uid="{D4909EA9-DF3C-4811-83C9-5D101B7F1382}"/>
    <cellStyle name="40% - Accent2 2 2 5 2 3" xfId="7938" xr:uid="{F8743E57-DFD1-4800-8E92-B23A7ACA496F}"/>
    <cellStyle name="40% - Accent2 2 2 5 3" xfId="10004" xr:uid="{A13F2F94-3570-4A31-9569-3A77BC6C3C8D}"/>
    <cellStyle name="40% - Accent2 2 2 5 4" xfId="5793" xr:uid="{7268D123-88EA-456A-83E3-E6B3290CFA07}"/>
    <cellStyle name="40% - Accent2 2 2 6" xfId="1910" xr:uid="{00000000-0005-0000-0000-000043020000}"/>
    <cellStyle name="40% - Accent2 2 2 6 2" xfId="4139" xr:uid="{00000000-0005-0000-0000-000044020000}"/>
    <cellStyle name="40% - Accent2 2 2 6 2 2" xfId="12562" xr:uid="{2C98C023-93C9-41A4-A505-139D9D1B889F}"/>
    <cellStyle name="40% - Accent2 2 2 6 2 3" xfId="8351" xr:uid="{5FE2EDCD-2FBB-4472-96ED-7D7DFA2DCF6D}"/>
    <cellStyle name="40% - Accent2 2 2 6 3" xfId="10417" xr:uid="{3A783114-DD54-40DA-9718-C69E53689D96}"/>
    <cellStyle name="40% - Accent2 2 2 6 4" xfId="6206" xr:uid="{352C7ECF-5601-4D2F-8EF9-5D0EA44ECE4E}"/>
    <cellStyle name="40% - Accent2 2 2 7" xfId="2323" xr:uid="{00000000-0005-0000-0000-000045020000}"/>
    <cellStyle name="40% - Accent2 2 2 7 2" xfId="10830" xr:uid="{5E78AA0C-77A9-4A6A-BA3A-A50A1B60219F}"/>
    <cellStyle name="40% - Accent2 2 2 7 3" xfId="6619" xr:uid="{85CEE774-4C75-4021-A30D-9EE9E8968CBF}"/>
    <cellStyle name="40% - Accent2 2 2 8" xfId="8764" xr:uid="{C59B6F48-AA4F-4E9B-BBB6-2412F381E4ED}"/>
    <cellStyle name="40% - Accent2 2 2 9" xfId="4553" xr:uid="{870178DC-8581-4089-A2AC-9C549619DBEC}"/>
    <cellStyle name="40% - Accent2 2 3" xfId="61" xr:uid="{00000000-0005-0000-0000-000046020000}"/>
    <cellStyle name="40% - Accent2 2 3 2" xfId="631" xr:uid="{00000000-0005-0000-0000-000047020000}"/>
    <cellStyle name="40% - Accent2 2 3 2 2" xfId="2902" xr:uid="{00000000-0005-0000-0000-000048020000}"/>
    <cellStyle name="40% - Accent2 2 3 2 2 2" xfId="11325" xr:uid="{4EB1589A-4A20-44E6-9CD9-D6C6719E4BD6}"/>
    <cellStyle name="40% - Accent2 2 3 2 2 3" xfId="7114" xr:uid="{DC4BDBC5-C1BD-4798-9EE3-38BFC2FEF17B}"/>
    <cellStyle name="40% - Accent2 2 3 2 3" xfId="9180" xr:uid="{90CD281D-354B-45F5-A3FD-EDD78180CDAF}"/>
    <cellStyle name="40% - Accent2 2 3 2 4" xfId="4969" xr:uid="{B337070D-3790-4BC3-A915-8F0C719AB998}"/>
    <cellStyle name="40% - Accent2 2 3 3" xfId="1084" xr:uid="{00000000-0005-0000-0000-000049020000}"/>
    <cellStyle name="40% - Accent2 2 3 3 2" xfId="3315" xr:uid="{00000000-0005-0000-0000-00004A020000}"/>
    <cellStyle name="40% - Accent2 2 3 3 2 2" xfId="11738" xr:uid="{3F782137-0F98-4F45-AE38-9DA547F47CF2}"/>
    <cellStyle name="40% - Accent2 2 3 3 2 3" xfId="7527" xr:uid="{0A53E11A-1D5B-4402-BBE8-3D64802DA568}"/>
    <cellStyle name="40% - Accent2 2 3 3 3" xfId="9593" xr:uid="{D4A4B6F4-6F74-40F2-8557-F7C813F917FF}"/>
    <cellStyle name="40% - Accent2 2 3 3 4" xfId="5382" xr:uid="{D4DE55AB-8E03-4B7C-B4D2-958EFC66894C}"/>
    <cellStyle name="40% - Accent2 2 3 4" xfId="1498" xr:uid="{00000000-0005-0000-0000-00004B020000}"/>
    <cellStyle name="40% - Accent2 2 3 4 2" xfId="3728" xr:uid="{00000000-0005-0000-0000-00004C020000}"/>
    <cellStyle name="40% - Accent2 2 3 4 2 2" xfId="12151" xr:uid="{5382B83C-22B6-4880-9058-627118CD0477}"/>
    <cellStyle name="40% - Accent2 2 3 4 2 3" xfId="7940" xr:uid="{4EE1F7F3-F154-417A-B428-A493A02B5084}"/>
    <cellStyle name="40% - Accent2 2 3 4 3" xfId="10006" xr:uid="{A5023517-C6DD-47C9-884C-56AB2FB61AC9}"/>
    <cellStyle name="40% - Accent2 2 3 4 4" xfId="5795" xr:uid="{15541EFA-C634-4213-945E-DF3482D6411F}"/>
    <cellStyle name="40% - Accent2 2 3 5" xfId="1912" xr:uid="{00000000-0005-0000-0000-00004D020000}"/>
    <cellStyle name="40% - Accent2 2 3 5 2" xfId="4141" xr:uid="{00000000-0005-0000-0000-00004E020000}"/>
    <cellStyle name="40% - Accent2 2 3 5 2 2" xfId="12564" xr:uid="{E180BA4F-4628-47D5-9C0F-5BEA7E737B50}"/>
    <cellStyle name="40% - Accent2 2 3 5 2 3" xfId="8353" xr:uid="{4C61E120-72C2-4B69-BA2E-8F1509A906BE}"/>
    <cellStyle name="40% - Accent2 2 3 5 3" xfId="10419" xr:uid="{CA882E8A-97D4-4103-B1EA-E76409AB17ED}"/>
    <cellStyle name="40% - Accent2 2 3 5 4" xfId="6208" xr:uid="{33177188-F0A5-46ED-956F-5D6C394AB737}"/>
    <cellStyle name="40% - Accent2 2 3 6" xfId="2325" xr:uid="{00000000-0005-0000-0000-00004F020000}"/>
    <cellStyle name="40% - Accent2 2 3 6 2" xfId="10832" xr:uid="{5B78E3C4-8E2D-4B35-97D1-851829ADC802}"/>
    <cellStyle name="40% - Accent2 2 3 6 3" xfId="6621" xr:uid="{A2F534EB-41B8-4C6D-9E6C-74B077CEB560}"/>
    <cellStyle name="40% - Accent2 2 3 7" xfId="8766" xr:uid="{1F2FE732-18B2-4D99-8B1E-690A239A9C8D}"/>
    <cellStyle name="40% - Accent2 2 3 8" xfId="4555" xr:uid="{FB1BEBA4-524E-4F17-A93F-4ED6B5736BB3}"/>
    <cellStyle name="40% - Accent2 2 4" xfId="628" xr:uid="{00000000-0005-0000-0000-000050020000}"/>
    <cellStyle name="40% - Accent2 2 4 2" xfId="2899" xr:uid="{00000000-0005-0000-0000-000051020000}"/>
    <cellStyle name="40% - Accent2 2 4 2 2" xfId="11322" xr:uid="{A7A23AFF-C94E-4DA2-B475-13A5A355CF25}"/>
    <cellStyle name="40% - Accent2 2 4 2 3" xfId="7111" xr:uid="{807568E6-E5AA-4C95-9AE1-E529ADA54A37}"/>
    <cellStyle name="40% - Accent2 2 4 3" xfId="9177" xr:uid="{CA0F0B29-F958-4AF7-8069-3A46C050AEB4}"/>
    <cellStyle name="40% - Accent2 2 4 4" xfId="4966" xr:uid="{3A4F963F-5E91-4EF1-A644-0889890DBD91}"/>
    <cellStyle name="40% - Accent2 2 5" xfId="1081" xr:uid="{00000000-0005-0000-0000-000052020000}"/>
    <cellStyle name="40% - Accent2 2 5 2" xfId="3312" xr:uid="{00000000-0005-0000-0000-000053020000}"/>
    <cellStyle name="40% - Accent2 2 5 2 2" xfId="11735" xr:uid="{51F780CE-55CD-48AF-B6E8-2B872F45947C}"/>
    <cellStyle name="40% - Accent2 2 5 2 3" xfId="7524" xr:uid="{7FF58046-C047-4F71-BE3C-892A5A985C0E}"/>
    <cellStyle name="40% - Accent2 2 5 3" xfId="9590" xr:uid="{BA30581F-FCF6-43AF-B086-1F59AE6C14EF}"/>
    <cellStyle name="40% - Accent2 2 5 4" xfId="5379" xr:uid="{884F0363-6539-4D78-A41A-D6C782BEA5EF}"/>
    <cellStyle name="40% - Accent2 2 6" xfId="1495" xr:uid="{00000000-0005-0000-0000-000054020000}"/>
    <cellStyle name="40% - Accent2 2 6 2" xfId="3725" xr:uid="{00000000-0005-0000-0000-000055020000}"/>
    <cellStyle name="40% - Accent2 2 6 2 2" xfId="12148" xr:uid="{D34DBBE2-C93F-473A-8904-A2C0CC2CDD07}"/>
    <cellStyle name="40% - Accent2 2 6 2 3" xfId="7937" xr:uid="{B940842B-8D21-4E16-9B48-030C901ED1DD}"/>
    <cellStyle name="40% - Accent2 2 6 3" xfId="10003" xr:uid="{9E3B79DF-E97C-461D-B605-BFAE0AD7A624}"/>
    <cellStyle name="40% - Accent2 2 6 4" xfId="5792" xr:uid="{417B0451-C07C-44BB-8D11-28A855B07704}"/>
    <cellStyle name="40% - Accent2 2 7" xfId="1909" xr:uid="{00000000-0005-0000-0000-000056020000}"/>
    <cellStyle name="40% - Accent2 2 7 2" xfId="4138" xr:uid="{00000000-0005-0000-0000-000057020000}"/>
    <cellStyle name="40% - Accent2 2 7 2 2" xfId="12561" xr:uid="{40D156FB-8B8D-4349-9DD8-2ED9F22FF582}"/>
    <cellStyle name="40% - Accent2 2 7 2 3" xfId="8350" xr:uid="{AF7F0372-176F-4229-B085-807CA2248B1A}"/>
    <cellStyle name="40% - Accent2 2 7 3" xfId="10416" xr:uid="{CF45E403-3CE9-428F-AB66-764A3F4E38EE}"/>
    <cellStyle name="40% - Accent2 2 7 4" xfId="6205" xr:uid="{1188FD72-0F0E-46D5-ADF4-9E060E322726}"/>
    <cellStyle name="40% - Accent2 2 8" xfId="2322" xr:uid="{00000000-0005-0000-0000-000058020000}"/>
    <cellStyle name="40% - Accent2 2 8 2" xfId="10829" xr:uid="{47F0AF74-2F24-4835-B67E-CAFBE9D52237}"/>
    <cellStyle name="40% - Accent2 2 8 3" xfId="6618" xr:uid="{A04E49F2-52FB-4F64-8F44-F56E2361476B}"/>
    <cellStyle name="40% - Accent2 2 9" xfId="8763" xr:uid="{F086749C-5BD6-4480-88A8-234B2AAD953B}"/>
    <cellStyle name="40% - Accent2 3" xfId="62" xr:uid="{00000000-0005-0000-0000-000059020000}"/>
    <cellStyle name="40% - Accent2 3 2" xfId="63" xr:uid="{00000000-0005-0000-0000-00005A020000}"/>
    <cellStyle name="40% - Accent2 3 2 2" xfId="633" xr:uid="{00000000-0005-0000-0000-00005B020000}"/>
    <cellStyle name="40% - Accent2 3 2 2 2" xfId="2904" xr:uid="{00000000-0005-0000-0000-00005C020000}"/>
    <cellStyle name="40% - Accent2 3 2 2 2 2" xfId="11327" xr:uid="{5E1447F3-8181-4543-93E7-E3C96850BDBA}"/>
    <cellStyle name="40% - Accent2 3 2 2 2 3" xfId="7116" xr:uid="{34021F94-6EC7-4ADD-AE6F-4B3B6D83BBB6}"/>
    <cellStyle name="40% - Accent2 3 2 2 3" xfId="9182" xr:uid="{BB4E254E-6B8F-454F-993F-855DECD4949D}"/>
    <cellStyle name="40% - Accent2 3 2 2 4" xfId="4971" xr:uid="{D4BDA86E-A9B0-4C7B-BEEF-B3EE240C197F}"/>
    <cellStyle name="40% - Accent2 3 2 3" xfId="1086" xr:uid="{00000000-0005-0000-0000-00005D020000}"/>
    <cellStyle name="40% - Accent2 3 2 3 2" xfId="3317" xr:uid="{00000000-0005-0000-0000-00005E020000}"/>
    <cellStyle name="40% - Accent2 3 2 3 2 2" xfId="11740" xr:uid="{BC0E4BCD-CBDE-4651-860D-75D07FC2A92F}"/>
    <cellStyle name="40% - Accent2 3 2 3 2 3" xfId="7529" xr:uid="{BA4D5831-667C-4B27-BB73-0D2ADAEAEF16}"/>
    <cellStyle name="40% - Accent2 3 2 3 3" xfId="9595" xr:uid="{9249BD8E-792D-4B8C-A23D-63C7A7B6DD33}"/>
    <cellStyle name="40% - Accent2 3 2 3 4" xfId="5384" xr:uid="{4C2B3166-05EE-40DD-ACE2-DA6A02072952}"/>
    <cellStyle name="40% - Accent2 3 2 4" xfId="1500" xr:uid="{00000000-0005-0000-0000-00005F020000}"/>
    <cellStyle name="40% - Accent2 3 2 4 2" xfId="3730" xr:uid="{00000000-0005-0000-0000-000060020000}"/>
    <cellStyle name="40% - Accent2 3 2 4 2 2" xfId="12153" xr:uid="{3C5F1213-C54E-4441-BAFA-80B33D1BB93D}"/>
    <cellStyle name="40% - Accent2 3 2 4 2 3" xfId="7942" xr:uid="{3E475E8D-8C31-432E-950B-9984B3D8D84C}"/>
    <cellStyle name="40% - Accent2 3 2 4 3" xfId="10008" xr:uid="{1B4C3A9E-780A-42EC-A3DA-CDB74CA87D21}"/>
    <cellStyle name="40% - Accent2 3 2 4 4" xfId="5797" xr:uid="{DC38F995-BA30-4609-B6BF-E4B1B1C889CD}"/>
    <cellStyle name="40% - Accent2 3 2 5" xfId="1914" xr:uid="{00000000-0005-0000-0000-000061020000}"/>
    <cellStyle name="40% - Accent2 3 2 5 2" xfId="4143" xr:uid="{00000000-0005-0000-0000-000062020000}"/>
    <cellStyle name="40% - Accent2 3 2 5 2 2" xfId="12566" xr:uid="{9C82CDD1-6F80-4B70-8947-8E12D1FB8E58}"/>
    <cellStyle name="40% - Accent2 3 2 5 2 3" xfId="8355" xr:uid="{03AC7964-7C7C-4F76-AF9D-8F114D7BC192}"/>
    <cellStyle name="40% - Accent2 3 2 5 3" xfId="10421" xr:uid="{554D7044-18EB-4C4E-ABE4-4636FF5DE87E}"/>
    <cellStyle name="40% - Accent2 3 2 5 4" xfId="6210" xr:uid="{2FF1809B-21C5-4A41-8B1E-AE7DBE267C82}"/>
    <cellStyle name="40% - Accent2 3 2 6" xfId="2327" xr:uid="{00000000-0005-0000-0000-000063020000}"/>
    <cellStyle name="40% - Accent2 3 2 6 2" xfId="10834" xr:uid="{048DC968-2352-4CED-9996-DC8D302A4AC3}"/>
    <cellStyle name="40% - Accent2 3 2 6 3" xfId="6623" xr:uid="{6F090920-2894-4263-A931-5CE2AB8AE639}"/>
    <cellStyle name="40% - Accent2 3 2 7" xfId="8768" xr:uid="{74A2ECDC-EC5F-466B-B146-BAD9649B92FB}"/>
    <cellStyle name="40% - Accent2 3 2 8" xfId="4557" xr:uid="{A7BA3A88-2B2E-4009-B0E0-EB53799C1889}"/>
    <cellStyle name="40% - Accent2 3 3" xfId="632" xr:uid="{00000000-0005-0000-0000-000064020000}"/>
    <cellStyle name="40% - Accent2 3 3 2" xfId="2903" xr:uid="{00000000-0005-0000-0000-000065020000}"/>
    <cellStyle name="40% - Accent2 3 3 2 2" xfId="11326" xr:uid="{680A8823-6217-41A0-98EA-C37A3A8DA021}"/>
    <cellStyle name="40% - Accent2 3 3 2 3" xfId="7115" xr:uid="{61BBE253-8597-4D6B-87A7-6204D5ED59EC}"/>
    <cellStyle name="40% - Accent2 3 3 3" xfId="9181" xr:uid="{12D58E85-CB31-4C40-B7CF-E34C545E2D25}"/>
    <cellStyle name="40% - Accent2 3 3 4" xfId="4970" xr:uid="{6D6A3DEF-D64D-43E0-ABAD-48A370BA7BEC}"/>
    <cellStyle name="40% - Accent2 3 4" xfId="1085" xr:uid="{00000000-0005-0000-0000-000066020000}"/>
    <cellStyle name="40% - Accent2 3 4 2" xfId="3316" xr:uid="{00000000-0005-0000-0000-000067020000}"/>
    <cellStyle name="40% - Accent2 3 4 2 2" xfId="11739" xr:uid="{46937661-A187-4061-9AAC-70FCC247B719}"/>
    <cellStyle name="40% - Accent2 3 4 2 3" xfId="7528" xr:uid="{85E5D4C0-A73A-4FF9-8FA3-EACB4F52CDBD}"/>
    <cellStyle name="40% - Accent2 3 4 3" xfId="9594" xr:uid="{4FB3BA02-55A9-4B90-AF34-E1B28B713264}"/>
    <cellStyle name="40% - Accent2 3 4 4" xfId="5383" xr:uid="{6315E0CC-B350-49F3-8887-78EDB2BF028E}"/>
    <cellStyle name="40% - Accent2 3 5" xfId="1499" xr:uid="{00000000-0005-0000-0000-000068020000}"/>
    <cellStyle name="40% - Accent2 3 5 2" xfId="3729" xr:uid="{00000000-0005-0000-0000-000069020000}"/>
    <cellStyle name="40% - Accent2 3 5 2 2" xfId="12152" xr:uid="{ABA1F31F-8573-4472-AF46-880CFB41A187}"/>
    <cellStyle name="40% - Accent2 3 5 2 3" xfId="7941" xr:uid="{EB869A14-D88D-40B0-AD1E-0BC534BD5EC3}"/>
    <cellStyle name="40% - Accent2 3 5 3" xfId="10007" xr:uid="{8EA02AC0-7E65-4185-9381-B348134EA69B}"/>
    <cellStyle name="40% - Accent2 3 5 4" xfId="5796" xr:uid="{CBA1B744-1F46-44BC-BE0F-4D7B5EC4174E}"/>
    <cellStyle name="40% - Accent2 3 6" xfId="1913" xr:uid="{00000000-0005-0000-0000-00006A020000}"/>
    <cellStyle name="40% - Accent2 3 6 2" xfId="4142" xr:uid="{00000000-0005-0000-0000-00006B020000}"/>
    <cellStyle name="40% - Accent2 3 6 2 2" xfId="12565" xr:uid="{CFA12C37-2B62-4D0D-857C-02109DE2FEB9}"/>
    <cellStyle name="40% - Accent2 3 6 2 3" xfId="8354" xr:uid="{90B5FE74-838E-4323-94C3-B1B13F84B8D3}"/>
    <cellStyle name="40% - Accent2 3 6 3" xfId="10420" xr:uid="{69E79F1B-799F-49F1-B6ED-549FD8971143}"/>
    <cellStyle name="40% - Accent2 3 6 4" xfId="6209" xr:uid="{A5CAA805-6BBA-4B68-804D-00FD40F3D54D}"/>
    <cellStyle name="40% - Accent2 3 7" xfId="2326" xr:uid="{00000000-0005-0000-0000-00006C020000}"/>
    <cellStyle name="40% - Accent2 3 7 2" xfId="10833" xr:uid="{7A4D4825-BFD5-4527-A7B9-D8FAC6EEA056}"/>
    <cellStyle name="40% - Accent2 3 7 3" xfId="6622" xr:uid="{7D4F913A-4A75-4FB9-B72B-609F9C814ED5}"/>
    <cellStyle name="40% - Accent2 3 8" xfId="8767" xr:uid="{034B2C65-EF52-41E5-8926-A8F561E772C0}"/>
    <cellStyle name="40% - Accent2 3 9" xfId="4556" xr:uid="{AAE4B930-C4A2-4FCD-9E53-DF2286C1A985}"/>
    <cellStyle name="40% - Accent2 4" xfId="64" xr:uid="{00000000-0005-0000-0000-00006D020000}"/>
    <cellStyle name="40% - Accent2 4 2" xfId="634" xr:uid="{00000000-0005-0000-0000-00006E020000}"/>
    <cellStyle name="40% - Accent2 4 2 2" xfId="2905" xr:uid="{00000000-0005-0000-0000-00006F020000}"/>
    <cellStyle name="40% - Accent2 4 2 2 2" xfId="11328" xr:uid="{5FC1EA6E-E9EA-495C-A046-239A8A0EA97E}"/>
    <cellStyle name="40% - Accent2 4 2 2 3" xfId="7117" xr:uid="{90827E8E-4544-462B-9329-F9E9C8ADCB58}"/>
    <cellStyle name="40% - Accent2 4 2 3" xfId="9183" xr:uid="{0B7AC263-67A3-4FC7-8DE5-1C2F4956456A}"/>
    <cellStyle name="40% - Accent2 4 2 4" xfId="4972" xr:uid="{72339EF3-09B2-4E6F-954E-3F81CF2C10F8}"/>
    <cellStyle name="40% - Accent2 4 3" xfId="1087" xr:uid="{00000000-0005-0000-0000-000070020000}"/>
    <cellStyle name="40% - Accent2 4 3 2" xfId="3318" xr:uid="{00000000-0005-0000-0000-000071020000}"/>
    <cellStyle name="40% - Accent2 4 3 2 2" xfId="11741" xr:uid="{385E5DA5-12AD-4032-B405-3681A7419D5C}"/>
    <cellStyle name="40% - Accent2 4 3 2 3" xfId="7530" xr:uid="{A3023823-92C0-4DFC-A93D-41E6845E92FB}"/>
    <cellStyle name="40% - Accent2 4 3 3" xfId="9596" xr:uid="{250DC658-6BBA-43A7-A41E-67BE4530623F}"/>
    <cellStyle name="40% - Accent2 4 3 4" xfId="5385" xr:uid="{3A90257A-3E35-46D0-8669-D4B861CB28C4}"/>
    <cellStyle name="40% - Accent2 4 4" xfId="1501" xr:uid="{00000000-0005-0000-0000-000072020000}"/>
    <cellStyle name="40% - Accent2 4 4 2" xfId="3731" xr:uid="{00000000-0005-0000-0000-000073020000}"/>
    <cellStyle name="40% - Accent2 4 4 2 2" xfId="12154" xr:uid="{F8BF17E7-4007-48E2-B5BE-F065F73D52B0}"/>
    <cellStyle name="40% - Accent2 4 4 2 3" xfId="7943" xr:uid="{2B38AA0E-6497-4A71-B08C-8F71B2486399}"/>
    <cellStyle name="40% - Accent2 4 4 3" xfId="10009" xr:uid="{2E3A861B-172D-4EEF-9F69-980619E0EFA2}"/>
    <cellStyle name="40% - Accent2 4 4 4" xfId="5798" xr:uid="{966D5EA7-66E6-49B7-B3F3-A5E013565096}"/>
    <cellStyle name="40% - Accent2 4 5" xfId="1915" xr:uid="{00000000-0005-0000-0000-000074020000}"/>
    <cellStyle name="40% - Accent2 4 5 2" xfId="4144" xr:uid="{00000000-0005-0000-0000-000075020000}"/>
    <cellStyle name="40% - Accent2 4 5 2 2" xfId="12567" xr:uid="{BE2BFC7C-F55B-442A-A400-2CAE3A7D2066}"/>
    <cellStyle name="40% - Accent2 4 5 2 3" xfId="8356" xr:uid="{21E2EBED-7AB0-40FB-BCC4-49FA0EFD9F76}"/>
    <cellStyle name="40% - Accent2 4 5 3" xfId="10422" xr:uid="{16AF20D9-7B2F-40AA-B906-9889A5E05B58}"/>
    <cellStyle name="40% - Accent2 4 5 4" xfId="6211" xr:uid="{1B14B4DA-F9F7-4F83-9FEF-CE5892F494F6}"/>
    <cellStyle name="40% - Accent2 4 6" xfId="2328" xr:uid="{00000000-0005-0000-0000-000076020000}"/>
    <cellStyle name="40% - Accent2 4 6 2" xfId="10835" xr:uid="{DECD3B9F-908C-440B-9271-249722A5BCD4}"/>
    <cellStyle name="40% - Accent2 4 6 3" xfId="6624" xr:uid="{39ECEF23-AA91-4384-925E-EB437A019DAF}"/>
    <cellStyle name="40% - Accent2 4 7" xfId="8769" xr:uid="{25AE1C39-775E-4D18-BAC3-BB03A3FC231E}"/>
    <cellStyle name="40% - Accent2 4 8" xfId="4558" xr:uid="{A70EE333-6555-4445-A3F9-140A4A1D202F}"/>
    <cellStyle name="40% - Accent2 5" xfId="627" xr:uid="{00000000-0005-0000-0000-000077020000}"/>
    <cellStyle name="40% - Accent2 5 2" xfId="2898" xr:uid="{00000000-0005-0000-0000-000078020000}"/>
    <cellStyle name="40% - Accent2 5 2 2" xfId="11321" xr:uid="{C314BCC2-3046-4172-B523-1104189524F6}"/>
    <cellStyle name="40% - Accent2 5 2 3" xfId="7110" xr:uid="{93B58703-B808-4443-9B94-0987DD851913}"/>
    <cellStyle name="40% - Accent2 5 3" xfId="9176" xr:uid="{5D6FF5B0-CCAA-4C25-A28C-F248BB9AB206}"/>
    <cellStyle name="40% - Accent2 5 4" xfId="4965" xr:uid="{564EC114-3B34-416E-82CF-B64B74C8064F}"/>
    <cellStyle name="40% - Accent2 6" xfId="1080" xr:uid="{00000000-0005-0000-0000-000079020000}"/>
    <cellStyle name="40% - Accent2 6 2" xfId="3311" xr:uid="{00000000-0005-0000-0000-00007A020000}"/>
    <cellStyle name="40% - Accent2 6 2 2" xfId="11734" xr:uid="{F0220866-CFF0-48B8-A9CD-E2424772749F}"/>
    <cellStyle name="40% - Accent2 6 2 3" xfId="7523" xr:uid="{D3DC3743-C6F1-4E71-BB1C-3494389047B9}"/>
    <cellStyle name="40% - Accent2 6 3" xfId="9589" xr:uid="{276A124F-5476-44E8-B00A-2E07E5FAA751}"/>
    <cellStyle name="40% - Accent2 6 4" xfId="5378" xr:uid="{7D90C5C6-691D-4E03-86B6-54F484C72907}"/>
    <cellStyle name="40% - Accent2 7" xfId="1494" xr:uid="{00000000-0005-0000-0000-00007B020000}"/>
    <cellStyle name="40% - Accent2 7 2" xfId="3724" xr:uid="{00000000-0005-0000-0000-00007C020000}"/>
    <cellStyle name="40% - Accent2 7 2 2" xfId="12147" xr:uid="{8EF0EC39-47D9-4C66-9C21-08068785B438}"/>
    <cellStyle name="40% - Accent2 7 2 3" xfId="7936" xr:uid="{CE14F6EB-63DC-458E-B91B-6CF7AFB12BE9}"/>
    <cellStyle name="40% - Accent2 7 3" xfId="10002" xr:uid="{9299C0E8-671D-404E-A9A3-A21EA50935F9}"/>
    <cellStyle name="40% - Accent2 7 4" xfId="5791" xr:uid="{D03761A3-B24C-43F2-8E98-37D353AF3115}"/>
    <cellStyle name="40% - Accent2 8" xfId="1908" xr:uid="{00000000-0005-0000-0000-00007D020000}"/>
    <cellStyle name="40% - Accent2 8 2" xfId="4137" xr:uid="{00000000-0005-0000-0000-00007E020000}"/>
    <cellStyle name="40% - Accent2 8 2 2" xfId="12560" xr:uid="{B481F483-2335-4537-869B-B58D56D32D34}"/>
    <cellStyle name="40% - Accent2 8 2 3" xfId="8349" xr:uid="{1412F082-F194-4EEA-99FE-E2B3CF23C07A}"/>
    <cellStyle name="40% - Accent2 8 3" xfId="10415" xr:uid="{E0FB8448-92F6-4DE2-B6F8-901B7AC6E290}"/>
    <cellStyle name="40% - Accent2 8 4" xfId="6204" xr:uid="{C3A3480D-A947-4FF8-A2E0-DE0ADD695AA1}"/>
    <cellStyle name="40% - Accent2 9" xfId="2321" xr:uid="{00000000-0005-0000-0000-00007F020000}"/>
    <cellStyle name="40% - Accent2 9 2" xfId="10828" xr:uid="{0DAB77F4-59F2-40A0-9021-243F5115DF3C}"/>
    <cellStyle name="40% - Accent2 9 3" xfId="6617" xr:uid="{D766A959-A8C4-4714-89AA-DD42BF7A8675}"/>
    <cellStyle name="40% - Accent3" xfId="65" builtinId="39" customBuiltin="1"/>
    <cellStyle name="40% - Accent3 10" xfId="8770" xr:uid="{135C18D0-DAEC-419B-8AD3-5B86453BFB64}"/>
    <cellStyle name="40% - Accent3 11" xfId="4559" xr:uid="{D7ED33F4-1A6A-4186-B34D-6DA193242349}"/>
    <cellStyle name="40% - Accent3 2" xfId="66" xr:uid="{00000000-0005-0000-0000-000081020000}"/>
    <cellStyle name="40% - Accent3 2 10" xfId="4560" xr:uid="{6A1D89DD-8AF0-4769-89F8-25C75E713D7F}"/>
    <cellStyle name="40% - Accent3 2 2" xfId="67" xr:uid="{00000000-0005-0000-0000-000082020000}"/>
    <cellStyle name="40% - Accent3 2 2 2" xfId="68" xr:uid="{00000000-0005-0000-0000-000083020000}"/>
    <cellStyle name="40% - Accent3 2 2 2 2" xfId="638" xr:uid="{00000000-0005-0000-0000-000084020000}"/>
    <cellStyle name="40% - Accent3 2 2 2 2 2" xfId="2909" xr:uid="{00000000-0005-0000-0000-000085020000}"/>
    <cellStyle name="40% - Accent3 2 2 2 2 2 2" xfId="11332" xr:uid="{8A6908DA-7927-48E0-9D25-8BEDCCBE10B2}"/>
    <cellStyle name="40% - Accent3 2 2 2 2 2 3" xfId="7121" xr:uid="{CC190A7D-721B-451D-8763-7C5FEB8500C6}"/>
    <cellStyle name="40% - Accent3 2 2 2 2 3" xfId="9187" xr:uid="{B0CF1820-B645-4CB6-A7BE-DA0A4D36F819}"/>
    <cellStyle name="40% - Accent3 2 2 2 2 4" xfId="4976" xr:uid="{4A0D978F-C6AE-46B3-90C2-EA04922486AB}"/>
    <cellStyle name="40% - Accent3 2 2 2 3" xfId="1091" xr:uid="{00000000-0005-0000-0000-000086020000}"/>
    <cellStyle name="40% - Accent3 2 2 2 3 2" xfId="3322" xr:uid="{00000000-0005-0000-0000-000087020000}"/>
    <cellStyle name="40% - Accent3 2 2 2 3 2 2" xfId="11745" xr:uid="{4143EE75-FB49-4B44-B108-56F6DEF7C144}"/>
    <cellStyle name="40% - Accent3 2 2 2 3 2 3" xfId="7534" xr:uid="{2A8C9452-CF79-40C6-84EE-DE2D54C28482}"/>
    <cellStyle name="40% - Accent3 2 2 2 3 3" xfId="9600" xr:uid="{CA915045-A45D-47C9-8280-89E7FB13305C}"/>
    <cellStyle name="40% - Accent3 2 2 2 3 4" xfId="5389" xr:uid="{F69195DD-5912-406B-AA53-7ACDB062259B}"/>
    <cellStyle name="40% - Accent3 2 2 2 4" xfId="1505" xr:uid="{00000000-0005-0000-0000-000088020000}"/>
    <cellStyle name="40% - Accent3 2 2 2 4 2" xfId="3735" xr:uid="{00000000-0005-0000-0000-000089020000}"/>
    <cellStyle name="40% - Accent3 2 2 2 4 2 2" xfId="12158" xr:uid="{CACBE7A6-F3FF-4EB6-93EF-8B8A6BED1E28}"/>
    <cellStyle name="40% - Accent3 2 2 2 4 2 3" xfId="7947" xr:uid="{78CE2345-6959-4E01-9C36-1D1746F8A8DC}"/>
    <cellStyle name="40% - Accent3 2 2 2 4 3" xfId="10013" xr:uid="{BA0976BF-B774-4FB1-BDF3-CF2F7716BD4D}"/>
    <cellStyle name="40% - Accent3 2 2 2 4 4" xfId="5802" xr:uid="{54B928A1-D661-4043-8CCB-4CFFF312C75F}"/>
    <cellStyle name="40% - Accent3 2 2 2 5" xfId="1919" xr:uid="{00000000-0005-0000-0000-00008A020000}"/>
    <cellStyle name="40% - Accent3 2 2 2 5 2" xfId="4148" xr:uid="{00000000-0005-0000-0000-00008B020000}"/>
    <cellStyle name="40% - Accent3 2 2 2 5 2 2" xfId="12571" xr:uid="{1103AD3B-E8C1-40FA-998C-4072D9C505A1}"/>
    <cellStyle name="40% - Accent3 2 2 2 5 2 3" xfId="8360" xr:uid="{930E37FF-7F48-41B4-B5D0-33E4B3C8D562}"/>
    <cellStyle name="40% - Accent3 2 2 2 5 3" xfId="10426" xr:uid="{2A7F5E75-5799-41BF-9F92-617F03872F9A}"/>
    <cellStyle name="40% - Accent3 2 2 2 5 4" xfId="6215" xr:uid="{4ABE0FA7-7E5C-480C-9AF9-1955C0EEA5F0}"/>
    <cellStyle name="40% - Accent3 2 2 2 6" xfId="2332" xr:uid="{00000000-0005-0000-0000-00008C020000}"/>
    <cellStyle name="40% - Accent3 2 2 2 6 2" xfId="10839" xr:uid="{2B878FF3-8F2A-46A3-BF76-E958131727EE}"/>
    <cellStyle name="40% - Accent3 2 2 2 6 3" xfId="6628" xr:uid="{28929C4B-A550-49FA-BA78-478BDB967298}"/>
    <cellStyle name="40% - Accent3 2 2 2 7" xfId="8773" xr:uid="{7E8D0992-9562-47E0-9D96-E6E0EC721C26}"/>
    <cellStyle name="40% - Accent3 2 2 2 8" xfId="4562" xr:uid="{82D2F3B3-2DE2-4D8E-8614-3A3055963DC2}"/>
    <cellStyle name="40% - Accent3 2 2 3" xfId="637" xr:uid="{00000000-0005-0000-0000-00008D020000}"/>
    <cellStyle name="40% - Accent3 2 2 3 2" xfId="2908" xr:uid="{00000000-0005-0000-0000-00008E020000}"/>
    <cellStyle name="40% - Accent3 2 2 3 2 2" xfId="11331" xr:uid="{7F2294E6-CD0C-42C5-856C-0A40FF0EA51F}"/>
    <cellStyle name="40% - Accent3 2 2 3 2 3" xfId="7120" xr:uid="{69F5A209-B992-4605-8549-027ED10694C2}"/>
    <cellStyle name="40% - Accent3 2 2 3 3" xfId="9186" xr:uid="{5205A848-6875-4285-88EA-6E81B4969B6A}"/>
    <cellStyle name="40% - Accent3 2 2 3 4" xfId="4975" xr:uid="{24C3D49A-D044-4811-B587-362F1510B3DA}"/>
    <cellStyle name="40% - Accent3 2 2 4" xfId="1090" xr:uid="{00000000-0005-0000-0000-00008F020000}"/>
    <cellStyle name="40% - Accent3 2 2 4 2" xfId="3321" xr:uid="{00000000-0005-0000-0000-000090020000}"/>
    <cellStyle name="40% - Accent3 2 2 4 2 2" xfId="11744" xr:uid="{67C26E8D-3540-409F-974C-C47D583C3B98}"/>
    <cellStyle name="40% - Accent3 2 2 4 2 3" xfId="7533" xr:uid="{5A8B09DD-A629-4276-88CF-D869A44E1676}"/>
    <cellStyle name="40% - Accent3 2 2 4 3" xfId="9599" xr:uid="{027C2C25-884A-4D7F-9D67-4E73EE92E4CA}"/>
    <cellStyle name="40% - Accent3 2 2 4 4" xfId="5388" xr:uid="{6666A683-E5C3-42C1-8834-06CDD8578C65}"/>
    <cellStyle name="40% - Accent3 2 2 5" xfId="1504" xr:uid="{00000000-0005-0000-0000-000091020000}"/>
    <cellStyle name="40% - Accent3 2 2 5 2" xfId="3734" xr:uid="{00000000-0005-0000-0000-000092020000}"/>
    <cellStyle name="40% - Accent3 2 2 5 2 2" xfId="12157" xr:uid="{00906149-CC09-4652-9819-C0F50E05BBE7}"/>
    <cellStyle name="40% - Accent3 2 2 5 2 3" xfId="7946" xr:uid="{0555E72A-40C7-4EDC-8BC1-8B9885C80909}"/>
    <cellStyle name="40% - Accent3 2 2 5 3" xfId="10012" xr:uid="{85AC5D0D-FF84-4C27-BB3A-FEBF8803CFA2}"/>
    <cellStyle name="40% - Accent3 2 2 5 4" xfId="5801" xr:uid="{CE44646B-114F-4034-A7D0-0D5A35F1173F}"/>
    <cellStyle name="40% - Accent3 2 2 6" xfId="1918" xr:uid="{00000000-0005-0000-0000-000093020000}"/>
    <cellStyle name="40% - Accent3 2 2 6 2" xfId="4147" xr:uid="{00000000-0005-0000-0000-000094020000}"/>
    <cellStyle name="40% - Accent3 2 2 6 2 2" xfId="12570" xr:uid="{82297C9A-8600-49DA-937D-E73A0576B9F9}"/>
    <cellStyle name="40% - Accent3 2 2 6 2 3" xfId="8359" xr:uid="{4F8279CB-D91D-47B9-8A97-880A0770D385}"/>
    <cellStyle name="40% - Accent3 2 2 6 3" xfId="10425" xr:uid="{9ABB4319-54DA-4EB5-8928-A0D07F56F1E6}"/>
    <cellStyle name="40% - Accent3 2 2 6 4" xfId="6214" xr:uid="{295B120E-95C0-4EBF-86F7-AC2E1D79E0C5}"/>
    <cellStyle name="40% - Accent3 2 2 7" xfId="2331" xr:uid="{00000000-0005-0000-0000-000095020000}"/>
    <cellStyle name="40% - Accent3 2 2 7 2" xfId="10838" xr:uid="{F15785BC-10F6-48B4-90E8-4DC9419009BA}"/>
    <cellStyle name="40% - Accent3 2 2 7 3" xfId="6627" xr:uid="{93C571C9-C057-49ED-BCB7-2172EAECF6F5}"/>
    <cellStyle name="40% - Accent3 2 2 8" xfId="8772" xr:uid="{974A267A-F27B-4969-8710-5715E89418AA}"/>
    <cellStyle name="40% - Accent3 2 2 9" xfId="4561" xr:uid="{AA7A7C63-EC31-4A87-9DD1-C63A378B5594}"/>
    <cellStyle name="40% - Accent3 2 3" xfId="69" xr:uid="{00000000-0005-0000-0000-000096020000}"/>
    <cellStyle name="40% - Accent3 2 3 2" xfId="639" xr:uid="{00000000-0005-0000-0000-000097020000}"/>
    <cellStyle name="40% - Accent3 2 3 2 2" xfId="2910" xr:uid="{00000000-0005-0000-0000-000098020000}"/>
    <cellStyle name="40% - Accent3 2 3 2 2 2" xfId="11333" xr:uid="{6BD3ADBE-0120-46D8-B1FE-5F1BB95A64F0}"/>
    <cellStyle name="40% - Accent3 2 3 2 2 3" xfId="7122" xr:uid="{3E259A73-6983-45FF-ABBB-8D90CF1EA1D6}"/>
    <cellStyle name="40% - Accent3 2 3 2 3" xfId="9188" xr:uid="{B18164EE-35DE-4FA7-9529-24F26602608D}"/>
    <cellStyle name="40% - Accent3 2 3 2 4" xfId="4977" xr:uid="{C76B2A55-EF06-4EDA-BC11-5B62F2254523}"/>
    <cellStyle name="40% - Accent3 2 3 3" xfId="1092" xr:uid="{00000000-0005-0000-0000-000099020000}"/>
    <cellStyle name="40% - Accent3 2 3 3 2" xfId="3323" xr:uid="{00000000-0005-0000-0000-00009A020000}"/>
    <cellStyle name="40% - Accent3 2 3 3 2 2" xfId="11746" xr:uid="{3E2C9880-1A48-43C4-AFA1-E38F96B18D81}"/>
    <cellStyle name="40% - Accent3 2 3 3 2 3" xfId="7535" xr:uid="{5B76947A-9A58-401E-AB2D-885A7BAC5C4F}"/>
    <cellStyle name="40% - Accent3 2 3 3 3" xfId="9601" xr:uid="{8EAF3D99-3F17-4AB6-A7E3-3FDB826609F6}"/>
    <cellStyle name="40% - Accent3 2 3 3 4" xfId="5390" xr:uid="{6D461AE6-8F02-4B7B-A7AC-64C59A23B470}"/>
    <cellStyle name="40% - Accent3 2 3 4" xfId="1506" xr:uid="{00000000-0005-0000-0000-00009B020000}"/>
    <cellStyle name="40% - Accent3 2 3 4 2" xfId="3736" xr:uid="{00000000-0005-0000-0000-00009C020000}"/>
    <cellStyle name="40% - Accent3 2 3 4 2 2" xfId="12159" xr:uid="{6B6C90F2-2E7B-4EC6-8310-BFAA7792471D}"/>
    <cellStyle name="40% - Accent3 2 3 4 2 3" xfId="7948" xr:uid="{2D18A1D4-EF52-4489-A81C-51B534ED2B36}"/>
    <cellStyle name="40% - Accent3 2 3 4 3" xfId="10014" xr:uid="{FE4676C4-B1E3-49C1-9484-D2AA6690C9EF}"/>
    <cellStyle name="40% - Accent3 2 3 4 4" xfId="5803" xr:uid="{A9E7FEBE-3637-4F3D-8F65-FD969028BE52}"/>
    <cellStyle name="40% - Accent3 2 3 5" xfId="1920" xr:uid="{00000000-0005-0000-0000-00009D020000}"/>
    <cellStyle name="40% - Accent3 2 3 5 2" xfId="4149" xr:uid="{00000000-0005-0000-0000-00009E020000}"/>
    <cellStyle name="40% - Accent3 2 3 5 2 2" xfId="12572" xr:uid="{66856C1C-00F2-4AC1-B60D-76A904A6C392}"/>
    <cellStyle name="40% - Accent3 2 3 5 2 3" xfId="8361" xr:uid="{7C57AFBF-F1F9-4E78-97A7-42CCCF7AE537}"/>
    <cellStyle name="40% - Accent3 2 3 5 3" xfId="10427" xr:uid="{4C6D77C2-E4A6-4BDE-B271-C5519824E2EA}"/>
    <cellStyle name="40% - Accent3 2 3 5 4" xfId="6216" xr:uid="{676579DA-1563-41DC-8698-155B90D9F2F6}"/>
    <cellStyle name="40% - Accent3 2 3 6" xfId="2333" xr:uid="{00000000-0005-0000-0000-00009F020000}"/>
    <cellStyle name="40% - Accent3 2 3 6 2" xfId="10840" xr:uid="{BDFF4734-8023-4B67-8860-97A88042FE44}"/>
    <cellStyle name="40% - Accent3 2 3 6 3" xfId="6629" xr:uid="{3AC07203-A7D7-43C9-9EC0-3CCF6AA00E2D}"/>
    <cellStyle name="40% - Accent3 2 3 7" xfId="8774" xr:uid="{41058511-7997-4C66-8E64-0CB9EE6144EF}"/>
    <cellStyle name="40% - Accent3 2 3 8" xfId="4563" xr:uid="{FF6DCE05-D74B-40D3-851E-822510A9A148}"/>
    <cellStyle name="40% - Accent3 2 4" xfId="636" xr:uid="{00000000-0005-0000-0000-0000A0020000}"/>
    <cellStyle name="40% - Accent3 2 4 2" xfId="2907" xr:uid="{00000000-0005-0000-0000-0000A1020000}"/>
    <cellStyle name="40% - Accent3 2 4 2 2" xfId="11330" xr:uid="{DDAF876F-6D34-482C-86E9-D6E1E7FD7F8B}"/>
    <cellStyle name="40% - Accent3 2 4 2 3" xfId="7119" xr:uid="{03A4AA94-13AD-43C6-86F0-4B37B9415519}"/>
    <cellStyle name="40% - Accent3 2 4 3" xfId="9185" xr:uid="{7ED8085B-AD9E-44C3-A0B9-31F0D9659D68}"/>
    <cellStyle name="40% - Accent3 2 4 4" xfId="4974" xr:uid="{3E7C3CA5-0C03-41BD-9A0C-6A6932ADB8FB}"/>
    <cellStyle name="40% - Accent3 2 5" xfId="1089" xr:uid="{00000000-0005-0000-0000-0000A2020000}"/>
    <cellStyle name="40% - Accent3 2 5 2" xfId="3320" xr:uid="{00000000-0005-0000-0000-0000A3020000}"/>
    <cellStyle name="40% - Accent3 2 5 2 2" xfId="11743" xr:uid="{8F054216-9759-4773-9C25-F9A4EE3FEAE6}"/>
    <cellStyle name="40% - Accent3 2 5 2 3" xfId="7532" xr:uid="{08D7DB50-F886-48BB-B6B4-879A45D7D140}"/>
    <cellStyle name="40% - Accent3 2 5 3" xfId="9598" xr:uid="{3CEA95E4-A0EA-4AE5-B699-141FA0591835}"/>
    <cellStyle name="40% - Accent3 2 5 4" xfId="5387" xr:uid="{E2602CDA-1851-4E6B-82A4-E1792EB91A6A}"/>
    <cellStyle name="40% - Accent3 2 6" xfId="1503" xr:uid="{00000000-0005-0000-0000-0000A4020000}"/>
    <cellStyle name="40% - Accent3 2 6 2" xfId="3733" xr:uid="{00000000-0005-0000-0000-0000A5020000}"/>
    <cellStyle name="40% - Accent3 2 6 2 2" xfId="12156" xr:uid="{BA0AB202-0E88-4039-87BA-003173AF98FB}"/>
    <cellStyle name="40% - Accent3 2 6 2 3" xfId="7945" xr:uid="{531091F4-B995-45B5-B33F-40C98FA79A7C}"/>
    <cellStyle name="40% - Accent3 2 6 3" xfId="10011" xr:uid="{1D2E05EC-91F2-4B1B-9C0F-241A659B577C}"/>
    <cellStyle name="40% - Accent3 2 6 4" xfId="5800" xr:uid="{C30C821E-A0E7-41EC-AED5-2FF051DE72BF}"/>
    <cellStyle name="40% - Accent3 2 7" xfId="1917" xr:uid="{00000000-0005-0000-0000-0000A6020000}"/>
    <cellStyle name="40% - Accent3 2 7 2" xfId="4146" xr:uid="{00000000-0005-0000-0000-0000A7020000}"/>
    <cellStyle name="40% - Accent3 2 7 2 2" xfId="12569" xr:uid="{A7EEDA0A-0777-49E4-B169-22B6CB6997DA}"/>
    <cellStyle name="40% - Accent3 2 7 2 3" xfId="8358" xr:uid="{D63BF955-C269-4778-82C7-DC0E6AD32CB2}"/>
    <cellStyle name="40% - Accent3 2 7 3" xfId="10424" xr:uid="{7CF0FAAE-7DA6-4A82-B3EB-537B4AE09BF6}"/>
    <cellStyle name="40% - Accent3 2 7 4" xfId="6213" xr:uid="{82966526-C48B-406C-AD3A-EE3996316F68}"/>
    <cellStyle name="40% - Accent3 2 8" xfId="2330" xr:uid="{00000000-0005-0000-0000-0000A8020000}"/>
    <cellStyle name="40% - Accent3 2 8 2" xfId="10837" xr:uid="{6E72A7B7-54E5-4BFF-A5AD-5DE4AC66D37A}"/>
    <cellStyle name="40% - Accent3 2 8 3" xfId="6626" xr:uid="{34600142-79FC-42BD-9527-416F09BB62D2}"/>
    <cellStyle name="40% - Accent3 2 9" xfId="8771" xr:uid="{72427551-9DDC-4B79-BC84-0560ED51AFC5}"/>
    <cellStyle name="40% - Accent3 3" xfId="70" xr:uid="{00000000-0005-0000-0000-0000A9020000}"/>
    <cellStyle name="40% - Accent3 3 2" xfId="71" xr:uid="{00000000-0005-0000-0000-0000AA020000}"/>
    <cellStyle name="40% - Accent3 3 2 2" xfId="641" xr:uid="{00000000-0005-0000-0000-0000AB020000}"/>
    <cellStyle name="40% - Accent3 3 2 2 2" xfId="2912" xr:uid="{00000000-0005-0000-0000-0000AC020000}"/>
    <cellStyle name="40% - Accent3 3 2 2 2 2" xfId="11335" xr:uid="{DB41D4FD-F5B1-422A-86B6-21596BDA2352}"/>
    <cellStyle name="40% - Accent3 3 2 2 2 3" xfId="7124" xr:uid="{2B114CE5-1DA6-496B-BCA4-BF28E29C47EB}"/>
    <cellStyle name="40% - Accent3 3 2 2 3" xfId="9190" xr:uid="{8FA63DA4-A00F-42B4-A29F-AEA44BDDD292}"/>
    <cellStyle name="40% - Accent3 3 2 2 4" xfId="4979" xr:uid="{1E99E60A-FA6A-4EAF-8280-BA7D5283DCD6}"/>
    <cellStyle name="40% - Accent3 3 2 3" xfId="1094" xr:uid="{00000000-0005-0000-0000-0000AD020000}"/>
    <cellStyle name="40% - Accent3 3 2 3 2" xfId="3325" xr:uid="{00000000-0005-0000-0000-0000AE020000}"/>
    <cellStyle name="40% - Accent3 3 2 3 2 2" xfId="11748" xr:uid="{D547D4B1-0214-4F4D-B06F-43CDBAE0A74A}"/>
    <cellStyle name="40% - Accent3 3 2 3 2 3" xfId="7537" xr:uid="{DCC3A4BD-36AB-4CF6-A538-404852C1EDE5}"/>
    <cellStyle name="40% - Accent3 3 2 3 3" xfId="9603" xr:uid="{4C1E7288-8AB7-4F2A-8217-FD2DD281B890}"/>
    <cellStyle name="40% - Accent3 3 2 3 4" xfId="5392" xr:uid="{678D05AB-FAA7-4889-96BC-CFA67BB1B828}"/>
    <cellStyle name="40% - Accent3 3 2 4" xfId="1508" xr:uid="{00000000-0005-0000-0000-0000AF020000}"/>
    <cellStyle name="40% - Accent3 3 2 4 2" xfId="3738" xr:uid="{00000000-0005-0000-0000-0000B0020000}"/>
    <cellStyle name="40% - Accent3 3 2 4 2 2" xfId="12161" xr:uid="{8F164F39-D8B5-4C52-86E1-DFD52E891997}"/>
    <cellStyle name="40% - Accent3 3 2 4 2 3" xfId="7950" xr:uid="{0E7BB893-8B04-4D9C-B3A8-EA5E75532D9F}"/>
    <cellStyle name="40% - Accent3 3 2 4 3" xfId="10016" xr:uid="{4CA80B7A-5123-4F25-A457-39C97D5CE576}"/>
    <cellStyle name="40% - Accent3 3 2 4 4" xfId="5805" xr:uid="{42CFF03A-82ED-42AA-ACD5-17CBB7589B2B}"/>
    <cellStyle name="40% - Accent3 3 2 5" xfId="1922" xr:uid="{00000000-0005-0000-0000-0000B1020000}"/>
    <cellStyle name="40% - Accent3 3 2 5 2" xfId="4151" xr:uid="{00000000-0005-0000-0000-0000B2020000}"/>
    <cellStyle name="40% - Accent3 3 2 5 2 2" xfId="12574" xr:uid="{3043CA05-BA8E-4ED3-A302-EE39DB646C61}"/>
    <cellStyle name="40% - Accent3 3 2 5 2 3" xfId="8363" xr:uid="{412948E4-A02C-45F4-8B18-AE46F0DFCCD4}"/>
    <cellStyle name="40% - Accent3 3 2 5 3" xfId="10429" xr:uid="{05DBD31C-AFE0-4924-829D-D00D66EC012F}"/>
    <cellStyle name="40% - Accent3 3 2 5 4" xfId="6218" xr:uid="{0B760BE1-56B9-4990-8B39-99BA4342F3CA}"/>
    <cellStyle name="40% - Accent3 3 2 6" xfId="2335" xr:uid="{00000000-0005-0000-0000-0000B3020000}"/>
    <cellStyle name="40% - Accent3 3 2 6 2" xfId="10842" xr:uid="{A68CC2C2-9CDA-428B-AD87-A6CCD51803D5}"/>
    <cellStyle name="40% - Accent3 3 2 6 3" xfId="6631" xr:uid="{79B121A9-D900-436A-8EC6-533FA9C38741}"/>
    <cellStyle name="40% - Accent3 3 2 7" xfId="8776" xr:uid="{A238719B-93B7-47B6-91A0-CB5520779743}"/>
    <cellStyle name="40% - Accent3 3 2 8" xfId="4565" xr:uid="{EFB547F8-F8BF-409F-9D1C-EC037F0792F2}"/>
    <cellStyle name="40% - Accent3 3 3" xfId="640" xr:uid="{00000000-0005-0000-0000-0000B4020000}"/>
    <cellStyle name="40% - Accent3 3 3 2" xfId="2911" xr:uid="{00000000-0005-0000-0000-0000B5020000}"/>
    <cellStyle name="40% - Accent3 3 3 2 2" xfId="11334" xr:uid="{F1A3CDA7-382C-48E1-92FD-E74746EDC63C}"/>
    <cellStyle name="40% - Accent3 3 3 2 3" xfId="7123" xr:uid="{EE0C558A-9503-4172-997C-3E2F47428BCA}"/>
    <cellStyle name="40% - Accent3 3 3 3" xfId="9189" xr:uid="{F03DC1D1-3356-4D86-82AA-DBDD6A0F90AA}"/>
    <cellStyle name="40% - Accent3 3 3 4" xfId="4978" xr:uid="{69314420-C4CA-41D7-8668-6FE7923B2DB9}"/>
    <cellStyle name="40% - Accent3 3 4" xfId="1093" xr:uid="{00000000-0005-0000-0000-0000B6020000}"/>
    <cellStyle name="40% - Accent3 3 4 2" xfId="3324" xr:uid="{00000000-0005-0000-0000-0000B7020000}"/>
    <cellStyle name="40% - Accent3 3 4 2 2" xfId="11747" xr:uid="{9BA64F25-4DFD-49E3-B591-CD18BB7E3FAC}"/>
    <cellStyle name="40% - Accent3 3 4 2 3" xfId="7536" xr:uid="{B9CD6EAA-A2B8-4AAB-A3F3-CF03B11B649B}"/>
    <cellStyle name="40% - Accent3 3 4 3" xfId="9602" xr:uid="{7A1D19EC-7F8A-4499-9A2A-AD38979C4849}"/>
    <cellStyle name="40% - Accent3 3 4 4" xfId="5391" xr:uid="{69FC0AD0-F379-41B8-BFBA-90FCA23BB27B}"/>
    <cellStyle name="40% - Accent3 3 5" xfId="1507" xr:uid="{00000000-0005-0000-0000-0000B8020000}"/>
    <cellStyle name="40% - Accent3 3 5 2" xfId="3737" xr:uid="{00000000-0005-0000-0000-0000B9020000}"/>
    <cellStyle name="40% - Accent3 3 5 2 2" xfId="12160" xr:uid="{8BBBA17E-9CDC-48DA-BDC9-F54FFCEE8C47}"/>
    <cellStyle name="40% - Accent3 3 5 2 3" xfId="7949" xr:uid="{36A893EA-D06C-483C-82B7-301D45F77194}"/>
    <cellStyle name="40% - Accent3 3 5 3" xfId="10015" xr:uid="{166ADEF1-2398-4F9D-B2D0-B1999BE93CCE}"/>
    <cellStyle name="40% - Accent3 3 5 4" xfId="5804" xr:uid="{E9430793-9AB6-4C24-A83E-52AE541999EE}"/>
    <cellStyle name="40% - Accent3 3 6" xfId="1921" xr:uid="{00000000-0005-0000-0000-0000BA020000}"/>
    <cellStyle name="40% - Accent3 3 6 2" xfId="4150" xr:uid="{00000000-0005-0000-0000-0000BB020000}"/>
    <cellStyle name="40% - Accent3 3 6 2 2" xfId="12573" xr:uid="{FE71DEE5-773C-4423-B3E8-88C56A09697E}"/>
    <cellStyle name="40% - Accent3 3 6 2 3" xfId="8362" xr:uid="{79E72676-1533-4B10-B0A3-75BB7BC5B5C2}"/>
    <cellStyle name="40% - Accent3 3 6 3" xfId="10428" xr:uid="{88F7A6AC-5F34-421F-8F91-EB757335184E}"/>
    <cellStyle name="40% - Accent3 3 6 4" xfId="6217" xr:uid="{4D1EA436-8F64-41CB-9A2C-B6D55828C9D8}"/>
    <cellStyle name="40% - Accent3 3 7" xfId="2334" xr:uid="{00000000-0005-0000-0000-0000BC020000}"/>
    <cellStyle name="40% - Accent3 3 7 2" xfId="10841" xr:uid="{1BCA1B95-DBEA-4694-9CCD-929703C91800}"/>
    <cellStyle name="40% - Accent3 3 7 3" xfId="6630" xr:uid="{A7653CB4-02BE-4790-B176-811277664401}"/>
    <cellStyle name="40% - Accent3 3 8" xfId="8775" xr:uid="{0157C966-EE61-4320-9ED5-A13EC3CBB2A0}"/>
    <cellStyle name="40% - Accent3 3 9" xfId="4564" xr:uid="{5DF155C2-EB5F-4082-9E9E-0217BCC49DAF}"/>
    <cellStyle name="40% - Accent3 4" xfId="72" xr:uid="{00000000-0005-0000-0000-0000BD020000}"/>
    <cellStyle name="40% - Accent3 4 2" xfId="642" xr:uid="{00000000-0005-0000-0000-0000BE020000}"/>
    <cellStyle name="40% - Accent3 4 2 2" xfId="2913" xr:uid="{00000000-0005-0000-0000-0000BF020000}"/>
    <cellStyle name="40% - Accent3 4 2 2 2" xfId="11336" xr:uid="{5B71983C-4284-4988-8F56-5AFF2A87A422}"/>
    <cellStyle name="40% - Accent3 4 2 2 3" xfId="7125" xr:uid="{F52FB9B6-80D5-4501-AF09-4C2912FD3133}"/>
    <cellStyle name="40% - Accent3 4 2 3" xfId="9191" xr:uid="{0DBE9F69-0FEE-4C09-85FB-619C2FEDC1E5}"/>
    <cellStyle name="40% - Accent3 4 2 4" xfId="4980" xr:uid="{4DAB5826-0DB3-4B54-B657-61D59F4DE8F4}"/>
    <cellStyle name="40% - Accent3 4 3" xfId="1095" xr:uid="{00000000-0005-0000-0000-0000C0020000}"/>
    <cellStyle name="40% - Accent3 4 3 2" xfId="3326" xr:uid="{00000000-0005-0000-0000-0000C1020000}"/>
    <cellStyle name="40% - Accent3 4 3 2 2" xfId="11749" xr:uid="{8F5B6D80-C2B2-47DF-A4C1-9C1D1B469DBD}"/>
    <cellStyle name="40% - Accent3 4 3 2 3" xfId="7538" xr:uid="{8F394B61-5E25-4CAD-851A-4D3288FFCC30}"/>
    <cellStyle name="40% - Accent3 4 3 3" xfId="9604" xr:uid="{A1B7304D-6973-4454-AD8F-069C4901175A}"/>
    <cellStyle name="40% - Accent3 4 3 4" xfId="5393" xr:uid="{91C90873-6CCB-4998-ACF9-CF662A15A999}"/>
    <cellStyle name="40% - Accent3 4 4" xfId="1509" xr:uid="{00000000-0005-0000-0000-0000C2020000}"/>
    <cellStyle name="40% - Accent3 4 4 2" xfId="3739" xr:uid="{00000000-0005-0000-0000-0000C3020000}"/>
    <cellStyle name="40% - Accent3 4 4 2 2" xfId="12162" xr:uid="{94CD7100-7549-4494-B867-37F7446BE01C}"/>
    <cellStyle name="40% - Accent3 4 4 2 3" xfId="7951" xr:uid="{48EEF2EE-5EB2-452F-AD6A-3526E2709D94}"/>
    <cellStyle name="40% - Accent3 4 4 3" xfId="10017" xr:uid="{C240AF97-F00E-4C3E-91F6-BE058092B84E}"/>
    <cellStyle name="40% - Accent3 4 4 4" xfId="5806" xr:uid="{BD2122C6-B7AC-4F84-9302-BD81A62DDA82}"/>
    <cellStyle name="40% - Accent3 4 5" xfId="1923" xr:uid="{00000000-0005-0000-0000-0000C4020000}"/>
    <cellStyle name="40% - Accent3 4 5 2" xfId="4152" xr:uid="{00000000-0005-0000-0000-0000C5020000}"/>
    <cellStyle name="40% - Accent3 4 5 2 2" xfId="12575" xr:uid="{23B04C9E-0026-4634-AF06-0D72288AB858}"/>
    <cellStyle name="40% - Accent3 4 5 2 3" xfId="8364" xr:uid="{4672DF71-65C8-4543-B38F-53F5A6F17B06}"/>
    <cellStyle name="40% - Accent3 4 5 3" xfId="10430" xr:uid="{56295DC7-121B-482F-9B72-4D3C2FFEC3E0}"/>
    <cellStyle name="40% - Accent3 4 5 4" xfId="6219" xr:uid="{8E98DFEC-EBD0-458C-A33C-6156680AA227}"/>
    <cellStyle name="40% - Accent3 4 6" xfId="2336" xr:uid="{00000000-0005-0000-0000-0000C6020000}"/>
    <cellStyle name="40% - Accent3 4 6 2" xfId="10843" xr:uid="{BE310D41-04EF-4245-9874-C0C91CEA5B8C}"/>
    <cellStyle name="40% - Accent3 4 6 3" xfId="6632" xr:uid="{5C04BB22-8CDF-40C5-841E-2B822C2F2AAF}"/>
    <cellStyle name="40% - Accent3 4 7" xfId="8777" xr:uid="{2E24C5C8-D03B-41C9-90BE-720C49467D8A}"/>
    <cellStyle name="40% - Accent3 4 8" xfId="4566" xr:uid="{F87034B0-93F0-4587-A6FD-7C9E1B2E6DBB}"/>
    <cellStyle name="40% - Accent3 5" xfId="635" xr:uid="{00000000-0005-0000-0000-0000C7020000}"/>
    <cellStyle name="40% - Accent3 5 2" xfId="2906" xr:uid="{00000000-0005-0000-0000-0000C8020000}"/>
    <cellStyle name="40% - Accent3 5 2 2" xfId="11329" xr:uid="{177CCE1A-A1C0-41E0-9904-3FC67AA53DFC}"/>
    <cellStyle name="40% - Accent3 5 2 3" xfId="7118" xr:uid="{20839EA9-59F0-4AFB-8BFD-49CF861372E5}"/>
    <cellStyle name="40% - Accent3 5 3" xfId="9184" xr:uid="{A084806A-0DEC-4D5F-B5D8-88749D154886}"/>
    <cellStyle name="40% - Accent3 5 4" xfId="4973" xr:uid="{353DB9F0-D1B1-47EC-A6C5-C70E3DD075EB}"/>
    <cellStyle name="40% - Accent3 6" xfId="1088" xr:uid="{00000000-0005-0000-0000-0000C9020000}"/>
    <cellStyle name="40% - Accent3 6 2" xfId="3319" xr:uid="{00000000-0005-0000-0000-0000CA020000}"/>
    <cellStyle name="40% - Accent3 6 2 2" xfId="11742" xr:uid="{08E37E34-1AA8-487C-9AE8-74C1BC764D33}"/>
    <cellStyle name="40% - Accent3 6 2 3" xfId="7531" xr:uid="{9D31502D-354F-45A0-BDC0-047B7ABAD033}"/>
    <cellStyle name="40% - Accent3 6 3" xfId="9597" xr:uid="{11B5D1AC-324F-455C-9770-F001C58963D9}"/>
    <cellStyle name="40% - Accent3 6 4" xfId="5386" xr:uid="{112FE5F9-26BA-444F-BAEE-559F5F9AD3A6}"/>
    <cellStyle name="40% - Accent3 7" xfId="1502" xr:uid="{00000000-0005-0000-0000-0000CB020000}"/>
    <cellStyle name="40% - Accent3 7 2" xfId="3732" xr:uid="{00000000-0005-0000-0000-0000CC020000}"/>
    <cellStyle name="40% - Accent3 7 2 2" xfId="12155" xr:uid="{DA20F3FD-9C58-49AF-913A-46D821D16EFC}"/>
    <cellStyle name="40% - Accent3 7 2 3" xfId="7944" xr:uid="{1CBBFC1E-A219-48A7-80F9-306C9839F7D8}"/>
    <cellStyle name="40% - Accent3 7 3" xfId="10010" xr:uid="{6CC52E93-7BC2-4277-BE71-51A19CF149FE}"/>
    <cellStyle name="40% - Accent3 7 4" xfId="5799" xr:uid="{90A34345-43BB-4F49-BC60-35AB9A2F094B}"/>
    <cellStyle name="40% - Accent3 8" xfId="1916" xr:uid="{00000000-0005-0000-0000-0000CD020000}"/>
    <cellStyle name="40% - Accent3 8 2" xfId="4145" xr:uid="{00000000-0005-0000-0000-0000CE020000}"/>
    <cellStyle name="40% - Accent3 8 2 2" xfId="12568" xr:uid="{8FFB5DEE-36FC-4EDA-AF69-29905AEF53CA}"/>
    <cellStyle name="40% - Accent3 8 2 3" xfId="8357" xr:uid="{F5C432E4-FCF6-4709-9697-0C37704966FD}"/>
    <cellStyle name="40% - Accent3 8 3" xfId="10423" xr:uid="{8ED44D52-9E01-47A5-B207-AF71BEC04026}"/>
    <cellStyle name="40% - Accent3 8 4" xfId="6212" xr:uid="{D8A014A5-7182-4696-B9D3-E68CFD0A3CC7}"/>
    <cellStyle name="40% - Accent3 9" xfId="2329" xr:uid="{00000000-0005-0000-0000-0000CF020000}"/>
    <cellStyle name="40% - Accent3 9 2" xfId="10836" xr:uid="{CFD8CF74-288F-4DAF-AA3D-C51B2A226051}"/>
    <cellStyle name="40% - Accent3 9 3" xfId="6625" xr:uid="{5BE1EA7C-173A-45A3-A905-460A438D2C74}"/>
    <cellStyle name="40% - Accent4" xfId="73" builtinId="43" customBuiltin="1"/>
    <cellStyle name="40% - Accent4 10" xfId="8778" xr:uid="{278BEF9E-1E05-472F-ACB6-C31B5AB48157}"/>
    <cellStyle name="40% - Accent4 11" xfId="4567" xr:uid="{90B360C2-C385-41DB-BAE6-873A99ED3CCF}"/>
    <cellStyle name="40% - Accent4 2" xfId="74" xr:uid="{00000000-0005-0000-0000-0000D1020000}"/>
    <cellStyle name="40% - Accent4 2 10" xfId="4568" xr:uid="{0629F188-088F-468E-A86F-280D3E38D6EC}"/>
    <cellStyle name="40% - Accent4 2 2" xfId="75" xr:uid="{00000000-0005-0000-0000-0000D2020000}"/>
    <cellStyle name="40% - Accent4 2 2 2" xfId="76" xr:uid="{00000000-0005-0000-0000-0000D3020000}"/>
    <cellStyle name="40% - Accent4 2 2 2 2" xfId="646" xr:uid="{00000000-0005-0000-0000-0000D4020000}"/>
    <cellStyle name="40% - Accent4 2 2 2 2 2" xfId="2917" xr:uid="{00000000-0005-0000-0000-0000D5020000}"/>
    <cellStyle name="40% - Accent4 2 2 2 2 2 2" xfId="11340" xr:uid="{D849A349-0A87-420A-AFDD-B99EC035F0B2}"/>
    <cellStyle name="40% - Accent4 2 2 2 2 2 3" xfId="7129" xr:uid="{473942F1-2C2A-43F7-814B-EA7F144A94BD}"/>
    <cellStyle name="40% - Accent4 2 2 2 2 3" xfId="9195" xr:uid="{1DE991C7-2D91-414E-838C-A94888F7F9E2}"/>
    <cellStyle name="40% - Accent4 2 2 2 2 4" xfId="4984" xr:uid="{48463511-A187-48E3-882C-1488A7B2249A}"/>
    <cellStyle name="40% - Accent4 2 2 2 3" xfId="1099" xr:uid="{00000000-0005-0000-0000-0000D6020000}"/>
    <cellStyle name="40% - Accent4 2 2 2 3 2" xfId="3330" xr:uid="{00000000-0005-0000-0000-0000D7020000}"/>
    <cellStyle name="40% - Accent4 2 2 2 3 2 2" xfId="11753" xr:uid="{9077FEBA-2E40-4153-BF06-0856292A9BEE}"/>
    <cellStyle name="40% - Accent4 2 2 2 3 2 3" xfId="7542" xr:uid="{9AF691EC-A649-4996-A523-F4C6CCC318DC}"/>
    <cellStyle name="40% - Accent4 2 2 2 3 3" xfId="9608" xr:uid="{5B1C6F6D-10F7-4B6F-9A9A-7132D6646BC6}"/>
    <cellStyle name="40% - Accent4 2 2 2 3 4" xfId="5397" xr:uid="{94E79625-5C55-4D4A-8BB6-390FC007496C}"/>
    <cellStyle name="40% - Accent4 2 2 2 4" xfId="1513" xr:uid="{00000000-0005-0000-0000-0000D8020000}"/>
    <cellStyle name="40% - Accent4 2 2 2 4 2" xfId="3743" xr:uid="{00000000-0005-0000-0000-0000D9020000}"/>
    <cellStyle name="40% - Accent4 2 2 2 4 2 2" xfId="12166" xr:uid="{00A804FF-4776-436F-859B-33D5C2E08F72}"/>
    <cellStyle name="40% - Accent4 2 2 2 4 2 3" xfId="7955" xr:uid="{AC9179C9-CDA7-420D-BC88-8719B6B0555B}"/>
    <cellStyle name="40% - Accent4 2 2 2 4 3" xfId="10021" xr:uid="{34D1BFD1-0217-43E0-8F71-3F0EAC7B80A0}"/>
    <cellStyle name="40% - Accent4 2 2 2 4 4" xfId="5810" xr:uid="{5191C159-C7B4-4721-AB18-977E0890FDC0}"/>
    <cellStyle name="40% - Accent4 2 2 2 5" xfId="1927" xr:uid="{00000000-0005-0000-0000-0000DA020000}"/>
    <cellStyle name="40% - Accent4 2 2 2 5 2" xfId="4156" xr:uid="{00000000-0005-0000-0000-0000DB020000}"/>
    <cellStyle name="40% - Accent4 2 2 2 5 2 2" xfId="12579" xr:uid="{7BF6B3DE-811E-40CA-84E1-9126FBB5FCB9}"/>
    <cellStyle name="40% - Accent4 2 2 2 5 2 3" xfId="8368" xr:uid="{3F79E582-4263-49CB-9FB9-A61F09E7A127}"/>
    <cellStyle name="40% - Accent4 2 2 2 5 3" xfId="10434" xr:uid="{810F8D58-B052-4D9B-927D-20602FF1A631}"/>
    <cellStyle name="40% - Accent4 2 2 2 5 4" xfId="6223" xr:uid="{276F0414-5B95-4E7E-93D5-D5AE91C3856D}"/>
    <cellStyle name="40% - Accent4 2 2 2 6" xfId="2340" xr:uid="{00000000-0005-0000-0000-0000DC020000}"/>
    <cellStyle name="40% - Accent4 2 2 2 6 2" xfId="10847" xr:uid="{213E8F0E-6DF3-4A0E-892C-1270D115B0AD}"/>
    <cellStyle name="40% - Accent4 2 2 2 6 3" xfId="6636" xr:uid="{B62C5CAF-B112-4B08-BB87-CE2890D179C4}"/>
    <cellStyle name="40% - Accent4 2 2 2 7" xfId="8781" xr:uid="{01F99A37-D459-456D-9FEB-5ABB4BE324DD}"/>
    <cellStyle name="40% - Accent4 2 2 2 8" xfId="4570" xr:uid="{1E385E3E-6C4E-42EF-BA95-5505BCBAE0B8}"/>
    <cellStyle name="40% - Accent4 2 2 3" xfId="645" xr:uid="{00000000-0005-0000-0000-0000DD020000}"/>
    <cellStyle name="40% - Accent4 2 2 3 2" xfId="2916" xr:uid="{00000000-0005-0000-0000-0000DE020000}"/>
    <cellStyle name="40% - Accent4 2 2 3 2 2" xfId="11339" xr:uid="{7A2699F2-07B1-401B-9857-BCE4E0662BF8}"/>
    <cellStyle name="40% - Accent4 2 2 3 2 3" xfId="7128" xr:uid="{05FC1118-E060-42A9-B17E-7FF559969EAE}"/>
    <cellStyle name="40% - Accent4 2 2 3 3" xfId="9194" xr:uid="{D1408A72-AEF2-49F0-A48E-D89D00971D5F}"/>
    <cellStyle name="40% - Accent4 2 2 3 4" xfId="4983" xr:uid="{725AA128-F117-4613-9AF4-30A278300D8B}"/>
    <cellStyle name="40% - Accent4 2 2 4" xfId="1098" xr:uid="{00000000-0005-0000-0000-0000DF020000}"/>
    <cellStyle name="40% - Accent4 2 2 4 2" xfId="3329" xr:uid="{00000000-0005-0000-0000-0000E0020000}"/>
    <cellStyle name="40% - Accent4 2 2 4 2 2" xfId="11752" xr:uid="{3BE70B66-1F36-49D5-A948-878D84B036F7}"/>
    <cellStyle name="40% - Accent4 2 2 4 2 3" xfId="7541" xr:uid="{0CE1875A-2575-4A72-9A3C-731852CCF179}"/>
    <cellStyle name="40% - Accent4 2 2 4 3" xfId="9607" xr:uid="{1697420F-59F2-4776-ADD7-79D6098D37E1}"/>
    <cellStyle name="40% - Accent4 2 2 4 4" xfId="5396" xr:uid="{31F9B08A-B759-4AD8-B515-2B6AE64E1300}"/>
    <cellStyle name="40% - Accent4 2 2 5" xfId="1512" xr:uid="{00000000-0005-0000-0000-0000E1020000}"/>
    <cellStyle name="40% - Accent4 2 2 5 2" xfId="3742" xr:uid="{00000000-0005-0000-0000-0000E2020000}"/>
    <cellStyle name="40% - Accent4 2 2 5 2 2" xfId="12165" xr:uid="{8209CD2E-AACA-4032-A326-C31C27AEC370}"/>
    <cellStyle name="40% - Accent4 2 2 5 2 3" xfId="7954" xr:uid="{612F8EEE-A12A-4728-A8D3-C6E5D8BA2938}"/>
    <cellStyle name="40% - Accent4 2 2 5 3" xfId="10020" xr:uid="{45DF4CF5-3BAA-4777-9774-55E9D0BF6513}"/>
    <cellStyle name="40% - Accent4 2 2 5 4" xfId="5809" xr:uid="{3E306B08-19FF-4EA7-8DB7-931ACA2E80CD}"/>
    <cellStyle name="40% - Accent4 2 2 6" xfId="1926" xr:uid="{00000000-0005-0000-0000-0000E3020000}"/>
    <cellStyle name="40% - Accent4 2 2 6 2" xfId="4155" xr:uid="{00000000-0005-0000-0000-0000E4020000}"/>
    <cellStyle name="40% - Accent4 2 2 6 2 2" xfId="12578" xr:uid="{AC07EEB7-8088-4B80-99EA-EA4D61183689}"/>
    <cellStyle name="40% - Accent4 2 2 6 2 3" xfId="8367" xr:uid="{16AD1ED6-6A64-4FF3-86E3-6A90E906C1E0}"/>
    <cellStyle name="40% - Accent4 2 2 6 3" xfId="10433" xr:uid="{EAB56AA1-3E35-495D-A95D-DD58E8DF03B1}"/>
    <cellStyle name="40% - Accent4 2 2 6 4" xfId="6222" xr:uid="{220999E8-0228-4E14-B1E6-34DD78829172}"/>
    <cellStyle name="40% - Accent4 2 2 7" xfId="2339" xr:uid="{00000000-0005-0000-0000-0000E5020000}"/>
    <cellStyle name="40% - Accent4 2 2 7 2" xfId="10846" xr:uid="{E91ACBD9-C0B9-4135-9B1D-8E2CDCB5E2A8}"/>
    <cellStyle name="40% - Accent4 2 2 7 3" xfId="6635" xr:uid="{1EE854D3-2F86-4BA4-B328-B35C8373AD17}"/>
    <cellStyle name="40% - Accent4 2 2 8" xfId="8780" xr:uid="{078B53B3-B145-4162-B120-CA50F0AA4DF7}"/>
    <cellStyle name="40% - Accent4 2 2 9" xfId="4569" xr:uid="{34E624A5-231E-4D55-BB9E-95C5B2A7C179}"/>
    <cellStyle name="40% - Accent4 2 3" xfId="77" xr:uid="{00000000-0005-0000-0000-0000E6020000}"/>
    <cellStyle name="40% - Accent4 2 3 2" xfId="647" xr:uid="{00000000-0005-0000-0000-0000E7020000}"/>
    <cellStyle name="40% - Accent4 2 3 2 2" xfId="2918" xr:uid="{00000000-0005-0000-0000-0000E8020000}"/>
    <cellStyle name="40% - Accent4 2 3 2 2 2" xfId="11341" xr:uid="{798403D2-CF4F-4721-AF5F-5C5327CC0FCE}"/>
    <cellStyle name="40% - Accent4 2 3 2 2 3" xfId="7130" xr:uid="{B1AB5AAC-62CA-44E2-A2AA-595C96BC689D}"/>
    <cellStyle name="40% - Accent4 2 3 2 3" xfId="9196" xr:uid="{7A27BEDF-10DD-4A9D-9C9A-BD233E7970A0}"/>
    <cellStyle name="40% - Accent4 2 3 2 4" xfId="4985" xr:uid="{868FC5BF-7337-48E1-9B8F-9C1A7271366B}"/>
    <cellStyle name="40% - Accent4 2 3 3" xfId="1100" xr:uid="{00000000-0005-0000-0000-0000E9020000}"/>
    <cellStyle name="40% - Accent4 2 3 3 2" xfId="3331" xr:uid="{00000000-0005-0000-0000-0000EA020000}"/>
    <cellStyle name="40% - Accent4 2 3 3 2 2" xfId="11754" xr:uid="{79E7D68F-3CED-460C-8E19-D08F92A69421}"/>
    <cellStyle name="40% - Accent4 2 3 3 2 3" xfId="7543" xr:uid="{0DB37D15-7B25-4584-9198-8282E65691AD}"/>
    <cellStyle name="40% - Accent4 2 3 3 3" xfId="9609" xr:uid="{04B65BB3-E4D1-440D-8173-73831AE462B9}"/>
    <cellStyle name="40% - Accent4 2 3 3 4" xfId="5398" xr:uid="{64E33431-184E-4BF2-AA6B-B02023A7B7CB}"/>
    <cellStyle name="40% - Accent4 2 3 4" xfId="1514" xr:uid="{00000000-0005-0000-0000-0000EB020000}"/>
    <cellStyle name="40% - Accent4 2 3 4 2" xfId="3744" xr:uid="{00000000-0005-0000-0000-0000EC020000}"/>
    <cellStyle name="40% - Accent4 2 3 4 2 2" xfId="12167" xr:uid="{9F245E96-43C8-421A-AFA8-AE17F0093E22}"/>
    <cellStyle name="40% - Accent4 2 3 4 2 3" xfId="7956" xr:uid="{9546B0AA-BB15-4807-9EE0-CDB381CEA108}"/>
    <cellStyle name="40% - Accent4 2 3 4 3" xfId="10022" xr:uid="{161ACBA1-9E04-4AE6-9199-0581179A0781}"/>
    <cellStyle name="40% - Accent4 2 3 4 4" xfId="5811" xr:uid="{3CA82BE3-A965-4D90-8B78-9BC4CF665E2D}"/>
    <cellStyle name="40% - Accent4 2 3 5" xfId="1928" xr:uid="{00000000-0005-0000-0000-0000ED020000}"/>
    <cellStyle name="40% - Accent4 2 3 5 2" xfId="4157" xr:uid="{00000000-0005-0000-0000-0000EE020000}"/>
    <cellStyle name="40% - Accent4 2 3 5 2 2" xfId="12580" xr:uid="{4BD546D7-3ADE-488B-AB6B-D9D798675D6E}"/>
    <cellStyle name="40% - Accent4 2 3 5 2 3" xfId="8369" xr:uid="{C11183EE-9035-48BB-8232-7CBACD469541}"/>
    <cellStyle name="40% - Accent4 2 3 5 3" xfId="10435" xr:uid="{A3ABF9CC-2385-4054-A9AB-AFDFE59A11A7}"/>
    <cellStyle name="40% - Accent4 2 3 5 4" xfId="6224" xr:uid="{31CDBDAC-9650-4A0C-85C7-7FFD6D2F998E}"/>
    <cellStyle name="40% - Accent4 2 3 6" xfId="2341" xr:uid="{00000000-0005-0000-0000-0000EF020000}"/>
    <cellStyle name="40% - Accent4 2 3 6 2" xfId="10848" xr:uid="{A2F99E6E-2D9B-4DD7-BDB6-C2A3CB612602}"/>
    <cellStyle name="40% - Accent4 2 3 6 3" xfId="6637" xr:uid="{B075B7E0-E875-4BA3-B039-A2019C8D857E}"/>
    <cellStyle name="40% - Accent4 2 3 7" xfId="8782" xr:uid="{A05B785E-A67C-49E6-9E7A-BBFC9904D3D8}"/>
    <cellStyle name="40% - Accent4 2 3 8" xfId="4571" xr:uid="{5FD6B41A-DCCF-42B8-ACA7-EB7CAE155C5C}"/>
    <cellStyle name="40% - Accent4 2 4" xfId="644" xr:uid="{00000000-0005-0000-0000-0000F0020000}"/>
    <cellStyle name="40% - Accent4 2 4 2" xfId="2915" xr:uid="{00000000-0005-0000-0000-0000F1020000}"/>
    <cellStyle name="40% - Accent4 2 4 2 2" xfId="11338" xr:uid="{504934FA-F178-4188-B8DE-CBC283D82032}"/>
    <cellStyle name="40% - Accent4 2 4 2 3" xfId="7127" xr:uid="{3BC7A995-EFA2-4C2A-892C-1C548A143AEE}"/>
    <cellStyle name="40% - Accent4 2 4 3" xfId="9193" xr:uid="{666DA49D-F435-4632-A45C-F9D09FA761B0}"/>
    <cellStyle name="40% - Accent4 2 4 4" xfId="4982" xr:uid="{7AB38D00-67BD-44F1-82EC-C26FBAE98584}"/>
    <cellStyle name="40% - Accent4 2 5" xfId="1097" xr:uid="{00000000-0005-0000-0000-0000F2020000}"/>
    <cellStyle name="40% - Accent4 2 5 2" xfId="3328" xr:uid="{00000000-0005-0000-0000-0000F3020000}"/>
    <cellStyle name="40% - Accent4 2 5 2 2" xfId="11751" xr:uid="{1D125B11-7E8E-4A17-AD77-3BDD7F077C0D}"/>
    <cellStyle name="40% - Accent4 2 5 2 3" xfId="7540" xr:uid="{E098250D-5F15-40AE-83DD-5DA8115DC11C}"/>
    <cellStyle name="40% - Accent4 2 5 3" xfId="9606" xr:uid="{70DAFCA9-8527-4374-A6A9-CC33BBAA7C98}"/>
    <cellStyle name="40% - Accent4 2 5 4" xfId="5395" xr:uid="{DCF5F975-F9E8-4AA0-B151-40286B8B3672}"/>
    <cellStyle name="40% - Accent4 2 6" xfId="1511" xr:uid="{00000000-0005-0000-0000-0000F4020000}"/>
    <cellStyle name="40% - Accent4 2 6 2" xfId="3741" xr:uid="{00000000-0005-0000-0000-0000F5020000}"/>
    <cellStyle name="40% - Accent4 2 6 2 2" xfId="12164" xr:uid="{82C69974-ABB1-4395-9D33-6247D1741BA1}"/>
    <cellStyle name="40% - Accent4 2 6 2 3" xfId="7953" xr:uid="{83F3EAFA-FF60-4AD1-8AFC-11E53D04A158}"/>
    <cellStyle name="40% - Accent4 2 6 3" xfId="10019" xr:uid="{6E7B3646-68F6-42FA-AC38-1A04F1CAC50F}"/>
    <cellStyle name="40% - Accent4 2 6 4" xfId="5808" xr:uid="{72AB706B-401D-4095-A891-B1D8BF463418}"/>
    <cellStyle name="40% - Accent4 2 7" xfId="1925" xr:uid="{00000000-0005-0000-0000-0000F6020000}"/>
    <cellStyle name="40% - Accent4 2 7 2" xfId="4154" xr:uid="{00000000-0005-0000-0000-0000F7020000}"/>
    <cellStyle name="40% - Accent4 2 7 2 2" xfId="12577" xr:uid="{AFC6E257-562F-46F6-AA9D-D0F0CDBB990A}"/>
    <cellStyle name="40% - Accent4 2 7 2 3" xfId="8366" xr:uid="{C5DD4DCF-E4BB-4C2E-B609-3ACA65B9BE21}"/>
    <cellStyle name="40% - Accent4 2 7 3" xfId="10432" xr:uid="{F61F346E-F033-475F-AF19-004D8E70EEFA}"/>
    <cellStyle name="40% - Accent4 2 7 4" xfId="6221" xr:uid="{CF9B8276-2A41-4987-BA2B-E363601E7B87}"/>
    <cellStyle name="40% - Accent4 2 8" xfId="2338" xr:uid="{00000000-0005-0000-0000-0000F8020000}"/>
    <cellStyle name="40% - Accent4 2 8 2" xfId="10845" xr:uid="{43552D6C-BE47-471B-A095-60D9F45C2C73}"/>
    <cellStyle name="40% - Accent4 2 8 3" xfId="6634" xr:uid="{BAF22BBF-AB0B-4CC5-8DB4-CE4084026CFA}"/>
    <cellStyle name="40% - Accent4 2 9" xfId="8779" xr:uid="{72F2A8B5-3B63-4FB0-B33C-0968C57D480D}"/>
    <cellStyle name="40% - Accent4 3" xfId="78" xr:uid="{00000000-0005-0000-0000-0000F9020000}"/>
    <cellStyle name="40% - Accent4 3 2" xfId="79" xr:uid="{00000000-0005-0000-0000-0000FA020000}"/>
    <cellStyle name="40% - Accent4 3 2 2" xfId="649" xr:uid="{00000000-0005-0000-0000-0000FB020000}"/>
    <cellStyle name="40% - Accent4 3 2 2 2" xfId="2920" xr:uid="{00000000-0005-0000-0000-0000FC020000}"/>
    <cellStyle name="40% - Accent4 3 2 2 2 2" xfId="11343" xr:uid="{CA5565E0-AE5A-490A-998A-D07BA3C883EB}"/>
    <cellStyle name="40% - Accent4 3 2 2 2 3" xfId="7132" xr:uid="{91C5EA63-A654-42F3-9EC6-8A656970BEFA}"/>
    <cellStyle name="40% - Accent4 3 2 2 3" xfId="9198" xr:uid="{B0CF88A4-C791-43A2-81CD-91D16AB1CEF4}"/>
    <cellStyle name="40% - Accent4 3 2 2 4" xfId="4987" xr:uid="{8E61C78B-C6CA-47EA-ABB1-A4735F6B21C9}"/>
    <cellStyle name="40% - Accent4 3 2 3" xfId="1102" xr:uid="{00000000-0005-0000-0000-0000FD020000}"/>
    <cellStyle name="40% - Accent4 3 2 3 2" xfId="3333" xr:uid="{00000000-0005-0000-0000-0000FE020000}"/>
    <cellStyle name="40% - Accent4 3 2 3 2 2" xfId="11756" xr:uid="{2F9E5F12-BE55-41AB-B850-8D00E6C2BA0E}"/>
    <cellStyle name="40% - Accent4 3 2 3 2 3" xfId="7545" xr:uid="{F3DC5003-F0CE-4620-B453-9BF0A9996FD3}"/>
    <cellStyle name="40% - Accent4 3 2 3 3" xfId="9611" xr:uid="{33C981B7-EB53-4B9A-8E1A-5624674D7CEB}"/>
    <cellStyle name="40% - Accent4 3 2 3 4" xfId="5400" xr:uid="{EDECD399-2AAE-4CC0-8308-1D0E85535A10}"/>
    <cellStyle name="40% - Accent4 3 2 4" xfId="1516" xr:uid="{00000000-0005-0000-0000-0000FF020000}"/>
    <cellStyle name="40% - Accent4 3 2 4 2" xfId="3746" xr:uid="{00000000-0005-0000-0000-000000030000}"/>
    <cellStyle name="40% - Accent4 3 2 4 2 2" xfId="12169" xr:uid="{E33205F8-714E-4430-A027-E898AB244ADF}"/>
    <cellStyle name="40% - Accent4 3 2 4 2 3" xfId="7958" xr:uid="{9E5A0F99-E89D-4C4A-988F-862D81DA9522}"/>
    <cellStyle name="40% - Accent4 3 2 4 3" xfId="10024" xr:uid="{A95A9FBB-77EE-4059-8CEC-1A92069AB45D}"/>
    <cellStyle name="40% - Accent4 3 2 4 4" xfId="5813" xr:uid="{F2CF5E88-E1DE-4B38-80B3-0FE717C45501}"/>
    <cellStyle name="40% - Accent4 3 2 5" xfId="1930" xr:uid="{00000000-0005-0000-0000-000001030000}"/>
    <cellStyle name="40% - Accent4 3 2 5 2" xfId="4159" xr:uid="{00000000-0005-0000-0000-000002030000}"/>
    <cellStyle name="40% - Accent4 3 2 5 2 2" xfId="12582" xr:uid="{DBC0F21B-4D7B-4C92-8B68-35B8625B1F4F}"/>
    <cellStyle name="40% - Accent4 3 2 5 2 3" xfId="8371" xr:uid="{9E931EB4-A1EF-44E3-B6BC-21D6769F33E6}"/>
    <cellStyle name="40% - Accent4 3 2 5 3" xfId="10437" xr:uid="{E2CB9C86-05B2-42BA-A324-59D8457E0661}"/>
    <cellStyle name="40% - Accent4 3 2 5 4" xfId="6226" xr:uid="{4D0D4C8A-3EFE-40ED-BFCB-5513FCD6F293}"/>
    <cellStyle name="40% - Accent4 3 2 6" xfId="2343" xr:uid="{00000000-0005-0000-0000-000003030000}"/>
    <cellStyle name="40% - Accent4 3 2 6 2" xfId="10850" xr:uid="{639401EA-B813-4D64-A5EE-7A71C465996C}"/>
    <cellStyle name="40% - Accent4 3 2 6 3" xfId="6639" xr:uid="{DEAD881F-ECF6-4FA5-990E-C30519C10934}"/>
    <cellStyle name="40% - Accent4 3 2 7" xfId="8784" xr:uid="{C723BBD7-2BCF-438A-A4A3-E8E645D3C9D8}"/>
    <cellStyle name="40% - Accent4 3 2 8" xfId="4573" xr:uid="{26EB2439-FE7D-4E3B-A64C-E9C337829F43}"/>
    <cellStyle name="40% - Accent4 3 3" xfId="648" xr:uid="{00000000-0005-0000-0000-000004030000}"/>
    <cellStyle name="40% - Accent4 3 3 2" xfId="2919" xr:uid="{00000000-0005-0000-0000-000005030000}"/>
    <cellStyle name="40% - Accent4 3 3 2 2" xfId="11342" xr:uid="{59DAF703-5666-40E1-926A-6E6C14955E2E}"/>
    <cellStyle name="40% - Accent4 3 3 2 3" xfId="7131" xr:uid="{3170B70D-1B03-4858-A0F2-4880C68209A2}"/>
    <cellStyle name="40% - Accent4 3 3 3" xfId="9197" xr:uid="{8229E93D-B30D-4DC9-AE84-7198A2FC946A}"/>
    <cellStyle name="40% - Accent4 3 3 4" xfId="4986" xr:uid="{FB7F3EB2-95A9-429D-9ACB-5D4C79CA8797}"/>
    <cellStyle name="40% - Accent4 3 4" xfId="1101" xr:uid="{00000000-0005-0000-0000-000006030000}"/>
    <cellStyle name="40% - Accent4 3 4 2" xfId="3332" xr:uid="{00000000-0005-0000-0000-000007030000}"/>
    <cellStyle name="40% - Accent4 3 4 2 2" xfId="11755" xr:uid="{785E9ACF-A625-4009-BEE2-CC2F5F7C6666}"/>
    <cellStyle name="40% - Accent4 3 4 2 3" xfId="7544" xr:uid="{613ECA17-9E0A-41E9-880E-AE479F89E5E2}"/>
    <cellStyle name="40% - Accent4 3 4 3" xfId="9610" xr:uid="{4D1B0577-5AF4-4AD8-A191-CC507CD44CF3}"/>
    <cellStyle name="40% - Accent4 3 4 4" xfId="5399" xr:uid="{296A0A32-8C92-42CD-95C6-61817F66A4D2}"/>
    <cellStyle name="40% - Accent4 3 5" xfId="1515" xr:uid="{00000000-0005-0000-0000-000008030000}"/>
    <cellStyle name="40% - Accent4 3 5 2" xfId="3745" xr:uid="{00000000-0005-0000-0000-000009030000}"/>
    <cellStyle name="40% - Accent4 3 5 2 2" xfId="12168" xr:uid="{259297B3-0868-463C-A651-9AFA531BA78B}"/>
    <cellStyle name="40% - Accent4 3 5 2 3" xfId="7957" xr:uid="{44ECF84D-8263-4140-8444-84BC16180BE9}"/>
    <cellStyle name="40% - Accent4 3 5 3" xfId="10023" xr:uid="{9C7E6CBA-E977-45F7-AE60-5D51EC251B8E}"/>
    <cellStyle name="40% - Accent4 3 5 4" xfId="5812" xr:uid="{134D9BA3-FF56-4418-9362-2CE8C99F89F6}"/>
    <cellStyle name="40% - Accent4 3 6" xfId="1929" xr:uid="{00000000-0005-0000-0000-00000A030000}"/>
    <cellStyle name="40% - Accent4 3 6 2" xfId="4158" xr:uid="{00000000-0005-0000-0000-00000B030000}"/>
    <cellStyle name="40% - Accent4 3 6 2 2" xfId="12581" xr:uid="{9FE5CB62-77D2-419C-BE2B-320D5803CE25}"/>
    <cellStyle name="40% - Accent4 3 6 2 3" xfId="8370" xr:uid="{83DC3E1D-C042-4636-B5BF-DF70F496C98A}"/>
    <cellStyle name="40% - Accent4 3 6 3" xfId="10436" xr:uid="{4A391058-E7BD-4850-98A1-6430596E4F6C}"/>
    <cellStyle name="40% - Accent4 3 6 4" xfId="6225" xr:uid="{F38E54C8-8A08-4039-80E2-75460B686EB7}"/>
    <cellStyle name="40% - Accent4 3 7" xfId="2342" xr:uid="{00000000-0005-0000-0000-00000C030000}"/>
    <cellStyle name="40% - Accent4 3 7 2" xfId="10849" xr:uid="{445C6ED5-D1C1-49FA-A324-DA50CF880188}"/>
    <cellStyle name="40% - Accent4 3 7 3" xfId="6638" xr:uid="{5536FD4C-8851-46D4-ADF4-4D5A6CE845C3}"/>
    <cellStyle name="40% - Accent4 3 8" xfId="8783" xr:uid="{D7D3591B-6CAB-4DC4-833C-1EC0825FEC07}"/>
    <cellStyle name="40% - Accent4 3 9" xfId="4572" xr:uid="{3D6B8C48-1308-4377-8211-A4C1CB4EDB8A}"/>
    <cellStyle name="40% - Accent4 4" xfId="80" xr:uid="{00000000-0005-0000-0000-00000D030000}"/>
    <cellStyle name="40% - Accent4 4 2" xfId="650" xr:uid="{00000000-0005-0000-0000-00000E030000}"/>
    <cellStyle name="40% - Accent4 4 2 2" xfId="2921" xr:uid="{00000000-0005-0000-0000-00000F030000}"/>
    <cellStyle name="40% - Accent4 4 2 2 2" xfId="11344" xr:uid="{10612CCA-3B0D-45CC-A1C9-7CBB2E19DB38}"/>
    <cellStyle name="40% - Accent4 4 2 2 3" xfId="7133" xr:uid="{A63FBEF5-195C-4B48-8242-41CC829488A5}"/>
    <cellStyle name="40% - Accent4 4 2 3" xfId="9199" xr:uid="{F140A22C-3E77-4550-9544-D0B11B0B4E7E}"/>
    <cellStyle name="40% - Accent4 4 2 4" xfId="4988" xr:uid="{85B22846-3423-420F-9194-E77234820705}"/>
    <cellStyle name="40% - Accent4 4 3" xfId="1103" xr:uid="{00000000-0005-0000-0000-000010030000}"/>
    <cellStyle name="40% - Accent4 4 3 2" xfId="3334" xr:uid="{00000000-0005-0000-0000-000011030000}"/>
    <cellStyle name="40% - Accent4 4 3 2 2" xfId="11757" xr:uid="{EE31EB86-F171-4192-B8ED-CDEFE6D4FEEB}"/>
    <cellStyle name="40% - Accent4 4 3 2 3" xfId="7546" xr:uid="{3A5C74CA-AE74-4E7B-8EB4-E2EC8F1AD7F5}"/>
    <cellStyle name="40% - Accent4 4 3 3" xfId="9612" xr:uid="{DBFE92C8-0480-4254-AAB8-0FDAC0869279}"/>
    <cellStyle name="40% - Accent4 4 3 4" xfId="5401" xr:uid="{C91A723F-5D96-4944-B51F-7E706B97223B}"/>
    <cellStyle name="40% - Accent4 4 4" xfId="1517" xr:uid="{00000000-0005-0000-0000-000012030000}"/>
    <cellStyle name="40% - Accent4 4 4 2" xfId="3747" xr:uid="{00000000-0005-0000-0000-000013030000}"/>
    <cellStyle name="40% - Accent4 4 4 2 2" xfId="12170" xr:uid="{E457668A-666E-49A2-82F3-9D8EE9447765}"/>
    <cellStyle name="40% - Accent4 4 4 2 3" xfId="7959" xr:uid="{93FE3272-7514-451A-9F1F-9B7FD915358C}"/>
    <cellStyle name="40% - Accent4 4 4 3" xfId="10025" xr:uid="{308F8E12-8377-4FEB-A3F1-611F16B91344}"/>
    <cellStyle name="40% - Accent4 4 4 4" xfId="5814" xr:uid="{61E91A1F-7A57-43DD-B257-03236AB0DC80}"/>
    <cellStyle name="40% - Accent4 4 5" xfId="1931" xr:uid="{00000000-0005-0000-0000-000014030000}"/>
    <cellStyle name="40% - Accent4 4 5 2" xfId="4160" xr:uid="{00000000-0005-0000-0000-000015030000}"/>
    <cellStyle name="40% - Accent4 4 5 2 2" xfId="12583" xr:uid="{14D7B85C-389A-4188-936C-744E89C1B162}"/>
    <cellStyle name="40% - Accent4 4 5 2 3" xfId="8372" xr:uid="{5DA1FEB5-7D0F-488F-99A2-C2AF97550FC7}"/>
    <cellStyle name="40% - Accent4 4 5 3" xfId="10438" xr:uid="{67DCE80B-6AA8-4D47-9E66-6EEDD180CC34}"/>
    <cellStyle name="40% - Accent4 4 5 4" xfId="6227" xr:uid="{07F30069-BEEB-4A35-9B94-413A56D83A7C}"/>
    <cellStyle name="40% - Accent4 4 6" xfId="2344" xr:uid="{00000000-0005-0000-0000-000016030000}"/>
    <cellStyle name="40% - Accent4 4 6 2" xfId="10851" xr:uid="{84AE0891-E909-41D2-8892-CA633A7B422F}"/>
    <cellStyle name="40% - Accent4 4 6 3" xfId="6640" xr:uid="{910E284E-D0A2-49C3-903B-3D21F487F8EE}"/>
    <cellStyle name="40% - Accent4 4 7" xfId="8785" xr:uid="{F7BD6B97-BF56-46E4-AA45-ED71456774FA}"/>
    <cellStyle name="40% - Accent4 4 8" xfId="4574" xr:uid="{157BFE91-BD9A-4822-80DD-AFC705D040C9}"/>
    <cellStyle name="40% - Accent4 5" xfId="643" xr:uid="{00000000-0005-0000-0000-000017030000}"/>
    <cellStyle name="40% - Accent4 5 2" xfId="2914" xr:uid="{00000000-0005-0000-0000-000018030000}"/>
    <cellStyle name="40% - Accent4 5 2 2" xfId="11337" xr:uid="{6EBA4CA7-3D86-4C1B-802C-9DE729400B37}"/>
    <cellStyle name="40% - Accent4 5 2 3" xfId="7126" xr:uid="{3C8C98A3-9342-4C25-A71B-C58128562EC1}"/>
    <cellStyle name="40% - Accent4 5 3" xfId="9192" xr:uid="{AC143F77-FA58-4E5D-9FE8-895681C98854}"/>
    <cellStyle name="40% - Accent4 5 4" xfId="4981" xr:uid="{AA61A50B-360B-4312-A534-6B2FA7AC2CDE}"/>
    <cellStyle name="40% - Accent4 6" xfId="1096" xr:uid="{00000000-0005-0000-0000-000019030000}"/>
    <cellStyle name="40% - Accent4 6 2" xfId="3327" xr:uid="{00000000-0005-0000-0000-00001A030000}"/>
    <cellStyle name="40% - Accent4 6 2 2" xfId="11750" xr:uid="{254A2392-0F2E-4B24-A9C9-4041622D9B99}"/>
    <cellStyle name="40% - Accent4 6 2 3" xfId="7539" xr:uid="{BCA56B8A-DEFC-4FBE-8DFF-8F933E7FA0F3}"/>
    <cellStyle name="40% - Accent4 6 3" xfId="9605" xr:uid="{3988507A-F89E-4A08-AC5A-7A6349F5C142}"/>
    <cellStyle name="40% - Accent4 6 4" xfId="5394" xr:uid="{A0ECAE3C-FED8-4825-8481-B2B321476945}"/>
    <cellStyle name="40% - Accent4 7" xfId="1510" xr:uid="{00000000-0005-0000-0000-00001B030000}"/>
    <cellStyle name="40% - Accent4 7 2" xfId="3740" xr:uid="{00000000-0005-0000-0000-00001C030000}"/>
    <cellStyle name="40% - Accent4 7 2 2" xfId="12163" xr:uid="{FA6A0E0A-D3C3-4A73-81B2-43EAF8E6680E}"/>
    <cellStyle name="40% - Accent4 7 2 3" xfId="7952" xr:uid="{C6A4F4FC-8A89-44E5-9A77-19604380A1CC}"/>
    <cellStyle name="40% - Accent4 7 3" xfId="10018" xr:uid="{7E35A50C-29F2-4E26-8C06-3EBFF7C7C078}"/>
    <cellStyle name="40% - Accent4 7 4" xfId="5807" xr:uid="{4579C2E6-0409-4D23-8259-06B6760F7E3C}"/>
    <cellStyle name="40% - Accent4 8" xfId="1924" xr:uid="{00000000-0005-0000-0000-00001D030000}"/>
    <cellStyle name="40% - Accent4 8 2" xfId="4153" xr:uid="{00000000-0005-0000-0000-00001E030000}"/>
    <cellStyle name="40% - Accent4 8 2 2" xfId="12576" xr:uid="{6008F153-C4A4-47C1-B854-F8489951B3EE}"/>
    <cellStyle name="40% - Accent4 8 2 3" xfId="8365" xr:uid="{906507E4-BD4D-4A0C-8170-EFEDD1A5A074}"/>
    <cellStyle name="40% - Accent4 8 3" xfId="10431" xr:uid="{C50804EA-1160-4C0C-B57B-9C31D221DF7A}"/>
    <cellStyle name="40% - Accent4 8 4" xfId="6220" xr:uid="{D6F57F9E-0353-4928-9FC1-CA7FD48B607B}"/>
    <cellStyle name="40% - Accent4 9" xfId="2337" xr:uid="{00000000-0005-0000-0000-00001F030000}"/>
    <cellStyle name="40% - Accent4 9 2" xfId="10844" xr:uid="{5721CFA7-55E8-4924-A7E8-52F6AA4A5594}"/>
    <cellStyle name="40% - Accent4 9 3" xfId="6633" xr:uid="{8C757C6F-1AAB-4FED-BC7E-C5B6089065BE}"/>
    <cellStyle name="40% - Accent5" xfId="81" builtinId="47" customBuiltin="1"/>
    <cellStyle name="40% - Accent5 10" xfId="8786" xr:uid="{FC964C20-F099-4095-A555-1055A9F56A59}"/>
    <cellStyle name="40% - Accent5 11" xfId="4575" xr:uid="{98ECA16C-4936-41CC-8496-D17E7BF0063D}"/>
    <cellStyle name="40% - Accent5 2" xfId="82" xr:uid="{00000000-0005-0000-0000-000021030000}"/>
    <cellStyle name="40% - Accent5 2 10" xfId="4576" xr:uid="{DB878375-F45F-4FD7-A59D-3170CE5D61CF}"/>
    <cellStyle name="40% - Accent5 2 2" xfId="83" xr:uid="{00000000-0005-0000-0000-000022030000}"/>
    <cellStyle name="40% - Accent5 2 2 2" xfId="84" xr:uid="{00000000-0005-0000-0000-000023030000}"/>
    <cellStyle name="40% - Accent5 2 2 2 2" xfId="654" xr:uid="{00000000-0005-0000-0000-000024030000}"/>
    <cellStyle name="40% - Accent5 2 2 2 2 2" xfId="2925" xr:uid="{00000000-0005-0000-0000-000025030000}"/>
    <cellStyle name="40% - Accent5 2 2 2 2 2 2" xfId="11348" xr:uid="{AB0864FD-F9D4-40BF-A68A-FF5E0B290AA8}"/>
    <cellStyle name="40% - Accent5 2 2 2 2 2 3" xfId="7137" xr:uid="{9B4403CA-EE59-4C45-821C-8CD33F76CBAD}"/>
    <cellStyle name="40% - Accent5 2 2 2 2 3" xfId="9203" xr:uid="{86EBEF53-4F18-44B6-94BD-2E563645F8D3}"/>
    <cellStyle name="40% - Accent5 2 2 2 2 4" xfId="4992" xr:uid="{099ED699-7E5C-4241-93F6-3959B7D541E7}"/>
    <cellStyle name="40% - Accent5 2 2 2 3" xfId="1107" xr:uid="{00000000-0005-0000-0000-000026030000}"/>
    <cellStyle name="40% - Accent5 2 2 2 3 2" xfId="3338" xr:uid="{00000000-0005-0000-0000-000027030000}"/>
    <cellStyle name="40% - Accent5 2 2 2 3 2 2" xfId="11761" xr:uid="{DE22C7B9-BAD5-49A3-9861-262C050ADF4A}"/>
    <cellStyle name="40% - Accent5 2 2 2 3 2 3" xfId="7550" xr:uid="{AE076642-A013-489D-8260-C8B65D2670FA}"/>
    <cellStyle name="40% - Accent5 2 2 2 3 3" xfId="9616" xr:uid="{09BF88A7-10A0-41C5-92B2-6D5CF55A4CA0}"/>
    <cellStyle name="40% - Accent5 2 2 2 3 4" xfId="5405" xr:uid="{3BE12ABD-F081-4FFD-A04C-860EA93E07E6}"/>
    <cellStyle name="40% - Accent5 2 2 2 4" xfId="1521" xr:uid="{00000000-0005-0000-0000-000028030000}"/>
    <cellStyle name="40% - Accent5 2 2 2 4 2" xfId="3751" xr:uid="{00000000-0005-0000-0000-000029030000}"/>
    <cellStyle name="40% - Accent5 2 2 2 4 2 2" xfId="12174" xr:uid="{A3C68523-8633-48CA-A0B3-EF5CBB7E96BC}"/>
    <cellStyle name="40% - Accent5 2 2 2 4 2 3" xfId="7963" xr:uid="{FCA4FBB5-1DA7-4C29-A4DB-BEB450C5A584}"/>
    <cellStyle name="40% - Accent5 2 2 2 4 3" xfId="10029" xr:uid="{287320E5-F3F2-4F84-B949-835AF9CDD4BE}"/>
    <cellStyle name="40% - Accent5 2 2 2 4 4" xfId="5818" xr:uid="{D530FA4A-0D7D-4AF6-BA1E-64E68685A8CD}"/>
    <cellStyle name="40% - Accent5 2 2 2 5" xfId="1935" xr:uid="{00000000-0005-0000-0000-00002A030000}"/>
    <cellStyle name="40% - Accent5 2 2 2 5 2" xfId="4164" xr:uid="{00000000-0005-0000-0000-00002B030000}"/>
    <cellStyle name="40% - Accent5 2 2 2 5 2 2" xfId="12587" xr:uid="{A269BF7B-D721-4830-ABE6-255CC394F873}"/>
    <cellStyle name="40% - Accent5 2 2 2 5 2 3" xfId="8376" xr:uid="{0BA1058C-8C46-49ED-BC2B-C4B910C0E9E7}"/>
    <cellStyle name="40% - Accent5 2 2 2 5 3" xfId="10442" xr:uid="{6A45E014-65F1-4EEB-82A1-6201795AA3F2}"/>
    <cellStyle name="40% - Accent5 2 2 2 5 4" xfId="6231" xr:uid="{C8BA6F5A-7B85-4012-B280-5C0CFA9A59CB}"/>
    <cellStyle name="40% - Accent5 2 2 2 6" xfId="2348" xr:uid="{00000000-0005-0000-0000-00002C030000}"/>
    <cellStyle name="40% - Accent5 2 2 2 6 2" xfId="10855" xr:uid="{EAB1AA47-183B-453A-BC3A-FD9AED632F22}"/>
    <cellStyle name="40% - Accent5 2 2 2 6 3" xfId="6644" xr:uid="{9533F150-6D98-4092-864E-7952595D0F58}"/>
    <cellStyle name="40% - Accent5 2 2 2 7" xfId="8789" xr:uid="{B30484BA-2485-4D00-A2D1-13415EEE1EAA}"/>
    <cellStyle name="40% - Accent5 2 2 2 8" xfId="4578" xr:uid="{51B84212-6B26-413E-A050-C30D6519FCC7}"/>
    <cellStyle name="40% - Accent5 2 2 3" xfId="653" xr:uid="{00000000-0005-0000-0000-00002D030000}"/>
    <cellStyle name="40% - Accent5 2 2 3 2" xfId="2924" xr:uid="{00000000-0005-0000-0000-00002E030000}"/>
    <cellStyle name="40% - Accent5 2 2 3 2 2" xfId="11347" xr:uid="{2F61B56A-235B-4581-8F1B-501A468022C0}"/>
    <cellStyle name="40% - Accent5 2 2 3 2 3" xfId="7136" xr:uid="{DB28CE73-1F71-40BB-AEFC-BC43DF3E854B}"/>
    <cellStyle name="40% - Accent5 2 2 3 3" xfId="9202" xr:uid="{5DCB2644-7D0E-4B84-9DB0-23833B270665}"/>
    <cellStyle name="40% - Accent5 2 2 3 4" xfId="4991" xr:uid="{8790B884-DD47-473E-B444-2D007EFAD0F7}"/>
    <cellStyle name="40% - Accent5 2 2 4" xfId="1106" xr:uid="{00000000-0005-0000-0000-00002F030000}"/>
    <cellStyle name="40% - Accent5 2 2 4 2" xfId="3337" xr:uid="{00000000-0005-0000-0000-000030030000}"/>
    <cellStyle name="40% - Accent5 2 2 4 2 2" xfId="11760" xr:uid="{2A0C099F-3EC2-4D57-8D86-50BA5B13C8F0}"/>
    <cellStyle name="40% - Accent5 2 2 4 2 3" xfId="7549" xr:uid="{57279DB9-AD58-4CEF-8E10-0633E110D1DA}"/>
    <cellStyle name="40% - Accent5 2 2 4 3" xfId="9615" xr:uid="{83BB5220-5E5C-4FD5-A74D-0103BC1E3F99}"/>
    <cellStyle name="40% - Accent5 2 2 4 4" xfId="5404" xr:uid="{8D42A733-187B-4E4C-824D-1E7FF0EC21C2}"/>
    <cellStyle name="40% - Accent5 2 2 5" xfId="1520" xr:uid="{00000000-0005-0000-0000-000031030000}"/>
    <cellStyle name="40% - Accent5 2 2 5 2" xfId="3750" xr:uid="{00000000-0005-0000-0000-000032030000}"/>
    <cellStyle name="40% - Accent5 2 2 5 2 2" xfId="12173" xr:uid="{B508B3D9-BEB7-4311-B44F-F07581957A0E}"/>
    <cellStyle name="40% - Accent5 2 2 5 2 3" xfId="7962" xr:uid="{F4B4B15E-AB0D-4F03-924F-4E190D627061}"/>
    <cellStyle name="40% - Accent5 2 2 5 3" xfId="10028" xr:uid="{2E64BC9F-24AF-492A-9628-32679347E77F}"/>
    <cellStyle name="40% - Accent5 2 2 5 4" xfId="5817" xr:uid="{1792E435-669C-4542-8C60-A2BA10689DC9}"/>
    <cellStyle name="40% - Accent5 2 2 6" xfId="1934" xr:uid="{00000000-0005-0000-0000-000033030000}"/>
    <cellStyle name="40% - Accent5 2 2 6 2" xfId="4163" xr:uid="{00000000-0005-0000-0000-000034030000}"/>
    <cellStyle name="40% - Accent5 2 2 6 2 2" xfId="12586" xr:uid="{E4E3E059-6347-48B1-A50D-62ECEAE8B161}"/>
    <cellStyle name="40% - Accent5 2 2 6 2 3" xfId="8375" xr:uid="{B33AE567-8F3F-4D73-ADA2-739566FB2C02}"/>
    <cellStyle name="40% - Accent5 2 2 6 3" xfId="10441" xr:uid="{08FACF4E-95CF-4E5E-AFEF-FC0D1F4772A6}"/>
    <cellStyle name="40% - Accent5 2 2 6 4" xfId="6230" xr:uid="{2FC36C0B-D5FF-4AA3-84CD-0E1ED8DA1404}"/>
    <cellStyle name="40% - Accent5 2 2 7" xfId="2347" xr:uid="{00000000-0005-0000-0000-000035030000}"/>
    <cellStyle name="40% - Accent5 2 2 7 2" xfId="10854" xr:uid="{3667BD2C-5A2F-4CD2-B4A0-592F890717A9}"/>
    <cellStyle name="40% - Accent5 2 2 7 3" xfId="6643" xr:uid="{C4F627AE-EAE4-4CC1-9ED8-3E036FE17118}"/>
    <cellStyle name="40% - Accent5 2 2 8" xfId="8788" xr:uid="{4D949DFC-420B-4BB6-9348-288F257A2C3C}"/>
    <cellStyle name="40% - Accent5 2 2 9" xfId="4577" xr:uid="{CD2A203F-E73F-4014-BBF7-866ED0132109}"/>
    <cellStyle name="40% - Accent5 2 3" xfId="85" xr:uid="{00000000-0005-0000-0000-000036030000}"/>
    <cellStyle name="40% - Accent5 2 3 2" xfId="655" xr:uid="{00000000-0005-0000-0000-000037030000}"/>
    <cellStyle name="40% - Accent5 2 3 2 2" xfId="2926" xr:uid="{00000000-0005-0000-0000-000038030000}"/>
    <cellStyle name="40% - Accent5 2 3 2 2 2" xfId="11349" xr:uid="{8531C7A8-03FD-4B30-A813-DDD416AF0926}"/>
    <cellStyle name="40% - Accent5 2 3 2 2 3" xfId="7138" xr:uid="{DFF871B3-700E-4D0E-891E-E772BB2AF5AE}"/>
    <cellStyle name="40% - Accent5 2 3 2 3" xfId="9204" xr:uid="{C93B4A1D-E243-4F7E-A6BD-B609CED81756}"/>
    <cellStyle name="40% - Accent5 2 3 2 4" xfId="4993" xr:uid="{A14CFE3D-910B-4810-9F41-41A595F8DAE8}"/>
    <cellStyle name="40% - Accent5 2 3 3" xfId="1108" xr:uid="{00000000-0005-0000-0000-000039030000}"/>
    <cellStyle name="40% - Accent5 2 3 3 2" xfId="3339" xr:uid="{00000000-0005-0000-0000-00003A030000}"/>
    <cellStyle name="40% - Accent5 2 3 3 2 2" xfId="11762" xr:uid="{5DA7BDA2-CB35-466E-811C-C7FAD6567A72}"/>
    <cellStyle name="40% - Accent5 2 3 3 2 3" xfId="7551" xr:uid="{8AEB93BE-85BD-47D9-A383-46746324B5B9}"/>
    <cellStyle name="40% - Accent5 2 3 3 3" xfId="9617" xr:uid="{0F47861F-C2D0-47EC-B3E0-CD6291CF21C4}"/>
    <cellStyle name="40% - Accent5 2 3 3 4" xfId="5406" xr:uid="{2F77CC34-17EC-425F-A547-FABB25E9BE44}"/>
    <cellStyle name="40% - Accent5 2 3 4" xfId="1522" xr:uid="{00000000-0005-0000-0000-00003B030000}"/>
    <cellStyle name="40% - Accent5 2 3 4 2" xfId="3752" xr:uid="{00000000-0005-0000-0000-00003C030000}"/>
    <cellStyle name="40% - Accent5 2 3 4 2 2" xfId="12175" xr:uid="{B39BFFBF-D103-4E52-A56E-5E6F0B5787F6}"/>
    <cellStyle name="40% - Accent5 2 3 4 2 3" xfId="7964" xr:uid="{CC921E62-E1A5-4395-8FE6-D4A51C01B6F0}"/>
    <cellStyle name="40% - Accent5 2 3 4 3" xfId="10030" xr:uid="{59C2D768-039C-47BB-8EA1-025A9DCDCC09}"/>
    <cellStyle name="40% - Accent5 2 3 4 4" xfId="5819" xr:uid="{AA88BCA3-092E-4E1A-8A64-1BA3B2AB9F73}"/>
    <cellStyle name="40% - Accent5 2 3 5" xfId="1936" xr:uid="{00000000-0005-0000-0000-00003D030000}"/>
    <cellStyle name="40% - Accent5 2 3 5 2" xfId="4165" xr:uid="{00000000-0005-0000-0000-00003E030000}"/>
    <cellStyle name="40% - Accent5 2 3 5 2 2" xfId="12588" xr:uid="{7EA97B40-4DE8-49AA-913D-212EEEE609FA}"/>
    <cellStyle name="40% - Accent5 2 3 5 2 3" xfId="8377" xr:uid="{296337F7-886C-420C-B761-2262B9EF2D4E}"/>
    <cellStyle name="40% - Accent5 2 3 5 3" xfId="10443" xr:uid="{009C11FE-7F11-4709-80F7-5812E32D0672}"/>
    <cellStyle name="40% - Accent5 2 3 5 4" xfId="6232" xr:uid="{C45060F0-E442-43AE-97CD-FCD18BF53B81}"/>
    <cellStyle name="40% - Accent5 2 3 6" xfId="2349" xr:uid="{00000000-0005-0000-0000-00003F030000}"/>
    <cellStyle name="40% - Accent5 2 3 6 2" xfId="10856" xr:uid="{52844194-690C-4F31-88D9-7A5AFCD93863}"/>
    <cellStyle name="40% - Accent5 2 3 6 3" xfId="6645" xr:uid="{CD6907E5-C17D-4E62-B8CA-3F43A72B3867}"/>
    <cellStyle name="40% - Accent5 2 3 7" xfId="8790" xr:uid="{3630EED2-789E-4A6B-A620-1871E0778353}"/>
    <cellStyle name="40% - Accent5 2 3 8" xfId="4579" xr:uid="{A7CA003A-7DCD-4290-AFE3-7F60B38A3561}"/>
    <cellStyle name="40% - Accent5 2 4" xfId="652" xr:uid="{00000000-0005-0000-0000-000040030000}"/>
    <cellStyle name="40% - Accent5 2 4 2" xfId="2923" xr:uid="{00000000-0005-0000-0000-000041030000}"/>
    <cellStyle name="40% - Accent5 2 4 2 2" xfId="11346" xr:uid="{85A0B02B-A054-46D7-AD64-E7F6998E078A}"/>
    <cellStyle name="40% - Accent5 2 4 2 3" xfId="7135" xr:uid="{C7410D2A-E160-4847-BF19-1B7793CBB32D}"/>
    <cellStyle name="40% - Accent5 2 4 3" xfId="9201" xr:uid="{EA85336B-B6A8-4DCF-B7C8-BFE68C11E358}"/>
    <cellStyle name="40% - Accent5 2 4 4" xfId="4990" xr:uid="{B663BE4C-B521-43C7-864A-9CDF609A0169}"/>
    <cellStyle name="40% - Accent5 2 5" xfId="1105" xr:uid="{00000000-0005-0000-0000-000042030000}"/>
    <cellStyle name="40% - Accent5 2 5 2" xfId="3336" xr:uid="{00000000-0005-0000-0000-000043030000}"/>
    <cellStyle name="40% - Accent5 2 5 2 2" xfId="11759" xr:uid="{D95C4CC2-1C7B-4CCC-9137-401270C3F25D}"/>
    <cellStyle name="40% - Accent5 2 5 2 3" xfId="7548" xr:uid="{6430FEA8-B38B-4668-93CD-7593C0428816}"/>
    <cellStyle name="40% - Accent5 2 5 3" xfId="9614" xr:uid="{D56EE5AE-C8AF-472B-9EB7-6B8B5C0195FF}"/>
    <cellStyle name="40% - Accent5 2 5 4" xfId="5403" xr:uid="{FACB8217-CEF3-4E69-BCA2-3333AAAAED71}"/>
    <cellStyle name="40% - Accent5 2 6" xfId="1519" xr:uid="{00000000-0005-0000-0000-000044030000}"/>
    <cellStyle name="40% - Accent5 2 6 2" xfId="3749" xr:uid="{00000000-0005-0000-0000-000045030000}"/>
    <cellStyle name="40% - Accent5 2 6 2 2" xfId="12172" xr:uid="{89F83376-62D1-459D-A25E-DC1D55C5927E}"/>
    <cellStyle name="40% - Accent5 2 6 2 3" xfId="7961" xr:uid="{635ECCE1-7B12-4DFA-B5D9-F15F3AC932F5}"/>
    <cellStyle name="40% - Accent5 2 6 3" xfId="10027" xr:uid="{8AD8E066-48A2-44BF-AA76-E1D4E6F86503}"/>
    <cellStyle name="40% - Accent5 2 6 4" xfId="5816" xr:uid="{72981566-A4BB-4428-9750-FD317F867B7B}"/>
    <cellStyle name="40% - Accent5 2 7" xfId="1933" xr:uid="{00000000-0005-0000-0000-000046030000}"/>
    <cellStyle name="40% - Accent5 2 7 2" xfId="4162" xr:uid="{00000000-0005-0000-0000-000047030000}"/>
    <cellStyle name="40% - Accent5 2 7 2 2" xfId="12585" xr:uid="{DDB20A51-B6A0-48D4-8368-157F1D3BDEF7}"/>
    <cellStyle name="40% - Accent5 2 7 2 3" xfId="8374" xr:uid="{3BD0CCF4-6560-4417-8A99-6CBBA975176C}"/>
    <cellStyle name="40% - Accent5 2 7 3" xfId="10440" xr:uid="{FD314E00-B924-40AF-AA9C-CE9AAD34B67B}"/>
    <cellStyle name="40% - Accent5 2 7 4" xfId="6229" xr:uid="{E7FDF60F-E4B3-498C-B2F7-90BD1D4A4258}"/>
    <cellStyle name="40% - Accent5 2 8" xfId="2346" xr:uid="{00000000-0005-0000-0000-000048030000}"/>
    <cellStyle name="40% - Accent5 2 8 2" xfId="10853" xr:uid="{C2DDDDED-BC8C-4F43-B5C4-94042266716A}"/>
    <cellStyle name="40% - Accent5 2 8 3" xfId="6642" xr:uid="{B053E573-EB98-4F06-B781-DCC6AC8EF139}"/>
    <cellStyle name="40% - Accent5 2 9" xfId="8787" xr:uid="{5D899290-5D1E-4C7C-8F69-2A9489B9F7F3}"/>
    <cellStyle name="40% - Accent5 3" xfId="86" xr:uid="{00000000-0005-0000-0000-000049030000}"/>
    <cellStyle name="40% - Accent5 3 2" xfId="87" xr:uid="{00000000-0005-0000-0000-00004A030000}"/>
    <cellStyle name="40% - Accent5 3 2 2" xfId="657" xr:uid="{00000000-0005-0000-0000-00004B030000}"/>
    <cellStyle name="40% - Accent5 3 2 2 2" xfId="2928" xr:uid="{00000000-0005-0000-0000-00004C030000}"/>
    <cellStyle name="40% - Accent5 3 2 2 2 2" xfId="11351" xr:uid="{C53092FF-2BEB-47E4-A462-3125F7B7A208}"/>
    <cellStyle name="40% - Accent5 3 2 2 2 3" xfId="7140" xr:uid="{889AA76A-9F4E-4E92-A938-6222CE8F8B3B}"/>
    <cellStyle name="40% - Accent5 3 2 2 3" xfId="9206" xr:uid="{0A4E4033-733A-4B7F-A73A-D2294F20FE51}"/>
    <cellStyle name="40% - Accent5 3 2 2 4" xfId="4995" xr:uid="{C175A8E2-CB31-4EE6-9E46-740D4473A5C3}"/>
    <cellStyle name="40% - Accent5 3 2 3" xfId="1110" xr:uid="{00000000-0005-0000-0000-00004D030000}"/>
    <cellStyle name="40% - Accent5 3 2 3 2" xfId="3341" xr:uid="{00000000-0005-0000-0000-00004E030000}"/>
    <cellStyle name="40% - Accent5 3 2 3 2 2" xfId="11764" xr:uid="{DC027459-B31C-4280-B83D-9EE4101397AD}"/>
    <cellStyle name="40% - Accent5 3 2 3 2 3" xfId="7553" xr:uid="{57EDD429-E6BE-4712-AD89-22B75D0FE2D6}"/>
    <cellStyle name="40% - Accent5 3 2 3 3" xfId="9619" xr:uid="{54C57ED5-8235-4E37-8206-7A8715F8F78A}"/>
    <cellStyle name="40% - Accent5 3 2 3 4" xfId="5408" xr:uid="{AE2315FE-1A61-4D13-90CF-40CFB587BC43}"/>
    <cellStyle name="40% - Accent5 3 2 4" xfId="1524" xr:uid="{00000000-0005-0000-0000-00004F030000}"/>
    <cellStyle name="40% - Accent5 3 2 4 2" xfId="3754" xr:uid="{00000000-0005-0000-0000-000050030000}"/>
    <cellStyle name="40% - Accent5 3 2 4 2 2" xfId="12177" xr:uid="{B9828A41-C67B-4279-B81B-1A5FF1EC00B5}"/>
    <cellStyle name="40% - Accent5 3 2 4 2 3" xfId="7966" xr:uid="{92EEC3DE-DAB4-4750-9E15-2B77F95C5F5D}"/>
    <cellStyle name="40% - Accent5 3 2 4 3" xfId="10032" xr:uid="{94DD6A8D-48B0-434C-B5F0-524EBF9959E3}"/>
    <cellStyle name="40% - Accent5 3 2 4 4" xfId="5821" xr:uid="{25D793E4-789B-4E58-80CD-25FE53F6EC80}"/>
    <cellStyle name="40% - Accent5 3 2 5" xfId="1938" xr:uid="{00000000-0005-0000-0000-000051030000}"/>
    <cellStyle name="40% - Accent5 3 2 5 2" xfId="4167" xr:uid="{00000000-0005-0000-0000-000052030000}"/>
    <cellStyle name="40% - Accent5 3 2 5 2 2" xfId="12590" xr:uid="{0695AF11-3CF2-4326-A8F9-CD0CBFA1B14E}"/>
    <cellStyle name="40% - Accent5 3 2 5 2 3" xfId="8379" xr:uid="{51C4CCE2-71EF-443B-ACF0-A75AEDF97C0A}"/>
    <cellStyle name="40% - Accent5 3 2 5 3" xfId="10445" xr:uid="{E2649F41-D504-40AA-B0A9-CBCF3290B92C}"/>
    <cellStyle name="40% - Accent5 3 2 5 4" xfId="6234" xr:uid="{D7C93D51-2B1D-4CD8-BCCA-79162622EA55}"/>
    <cellStyle name="40% - Accent5 3 2 6" xfId="2351" xr:uid="{00000000-0005-0000-0000-000053030000}"/>
    <cellStyle name="40% - Accent5 3 2 6 2" xfId="10858" xr:uid="{EB96999C-D9AA-4FEC-8F23-C0FB6E9E9882}"/>
    <cellStyle name="40% - Accent5 3 2 6 3" xfId="6647" xr:uid="{7AF46530-5F28-47A3-91EE-235F770586BC}"/>
    <cellStyle name="40% - Accent5 3 2 7" xfId="8792" xr:uid="{7DF5A747-AF1F-41BE-A693-F04A00069B68}"/>
    <cellStyle name="40% - Accent5 3 2 8" xfId="4581" xr:uid="{581AE244-33C2-4769-BF68-63A013FD6CE3}"/>
    <cellStyle name="40% - Accent5 3 3" xfId="656" xr:uid="{00000000-0005-0000-0000-000054030000}"/>
    <cellStyle name="40% - Accent5 3 3 2" xfId="2927" xr:uid="{00000000-0005-0000-0000-000055030000}"/>
    <cellStyle name="40% - Accent5 3 3 2 2" xfId="11350" xr:uid="{7C08CCF1-E1D8-48FB-B397-64F503FC03EC}"/>
    <cellStyle name="40% - Accent5 3 3 2 3" xfId="7139" xr:uid="{567D3F83-BA28-4EDE-B95C-04384DD0472E}"/>
    <cellStyle name="40% - Accent5 3 3 3" xfId="9205" xr:uid="{103A7BC3-02EE-4E67-9EE0-8D7C3E0691A4}"/>
    <cellStyle name="40% - Accent5 3 3 4" xfId="4994" xr:uid="{721C57D8-9849-4699-91A2-29D8331CD862}"/>
    <cellStyle name="40% - Accent5 3 4" xfId="1109" xr:uid="{00000000-0005-0000-0000-000056030000}"/>
    <cellStyle name="40% - Accent5 3 4 2" xfId="3340" xr:uid="{00000000-0005-0000-0000-000057030000}"/>
    <cellStyle name="40% - Accent5 3 4 2 2" xfId="11763" xr:uid="{491D7ADA-DC0B-4489-B104-F6A0DD71C7D8}"/>
    <cellStyle name="40% - Accent5 3 4 2 3" xfId="7552" xr:uid="{0E3D53FB-901E-460A-927C-ECF712F1D192}"/>
    <cellStyle name="40% - Accent5 3 4 3" xfId="9618" xr:uid="{6A84EB0B-AE44-4C5C-BBFC-9DA6459DF1D8}"/>
    <cellStyle name="40% - Accent5 3 4 4" xfId="5407" xr:uid="{1742E0BC-2616-4AE4-BD20-DE9FB3ACC190}"/>
    <cellStyle name="40% - Accent5 3 5" xfId="1523" xr:uid="{00000000-0005-0000-0000-000058030000}"/>
    <cellStyle name="40% - Accent5 3 5 2" xfId="3753" xr:uid="{00000000-0005-0000-0000-000059030000}"/>
    <cellStyle name="40% - Accent5 3 5 2 2" xfId="12176" xr:uid="{11A5ED1B-BD2D-478E-ABC4-E66EF4DFECF8}"/>
    <cellStyle name="40% - Accent5 3 5 2 3" xfId="7965" xr:uid="{DE84F2EE-8B42-4608-8F51-469D7D57B36D}"/>
    <cellStyle name="40% - Accent5 3 5 3" xfId="10031" xr:uid="{B0BB5020-8388-4957-BE7B-32FCF85F2F9A}"/>
    <cellStyle name="40% - Accent5 3 5 4" xfId="5820" xr:uid="{4F219C40-BCB9-42F8-AD1D-3237108D90CB}"/>
    <cellStyle name="40% - Accent5 3 6" xfId="1937" xr:uid="{00000000-0005-0000-0000-00005A030000}"/>
    <cellStyle name="40% - Accent5 3 6 2" xfId="4166" xr:uid="{00000000-0005-0000-0000-00005B030000}"/>
    <cellStyle name="40% - Accent5 3 6 2 2" xfId="12589" xr:uid="{06CE45BA-CF7C-4421-9242-30D9058C685A}"/>
    <cellStyle name="40% - Accent5 3 6 2 3" xfId="8378" xr:uid="{61761244-CEFA-4612-82BC-D30C6F7037C2}"/>
    <cellStyle name="40% - Accent5 3 6 3" xfId="10444" xr:uid="{7AFBD922-CD2E-4422-A4A8-4B45598D71C5}"/>
    <cellStyle name="40% - Accent5 3 6 4" xfId="6233" xr:uid="{A4FB9C1F-FDC6-4B9B-8DB4-62E390607399}"/>
    <cellStyle name="40% - Accent5 3 7" xfId="2350" xr:uid="{00000000-0005-0000-0000-00005C030000}"/>
    <cellStyle name="40% - Accent5 3 7 2" xfId="10857" xr:uid="{E07C8A3D-2EF4-4BE7-9F2D-F053FBB4E461}"/>
    <cellStyle name="40% - Accent5 3 7 3" xfId="6646" xr:uid="{9E814ABF-C8E7-4B00-AF70-48B12A707816}"/>
    <cellStyle name="40% - Accent5 3 8" xfId="8791" xr:uid="{7BC1086B-4EB8-4D5B-8406-92D10C52752F}"/>
    <cellStyle name="40% - Accent5 3 9" xfId="4580" xr:uid="{733C368C-CF4A-4E6F-B2EB-B4852AF5230E}"/>
    <cellStyle name="40% - Accent5 4" xfId="88" xr:uid="{00000000-0005-0000-0000-00005D030000}"/>
    <cellStyle name="40% - Accent5 4 2" xfId="658" xr:uid="{00000000-0005-0000-0000-00005E030000}"/>
    <cellStyle name="40% - Accent5 4 2 2" xfId="2929" xr:uid="{00000000-0005-0000-0000-00005F030000}"/>
    <cellStyle name="40% - Accent5 4 2 2 2" xfId="11352" xr:uid="{F14E70C1-8429-4892-B76D-CBCCC3229370}"/>
    <cellStyle name="40% - Accent5 4 2 2 3" xfId="7141" xr:uid="{0BA481DD-95AC-4F49-B5DF-6D16B300D0D2}"/>
    <cellStyle name="40% - Accent5 4 2 3" xfId="9207" xr:uid="{A276B5FF-458E-4CF7-B060-730ADEA9ECAE}"/>
    <cellStyle name="40% - Accent5 4 2 4" xfId="4996" xr:uid="{33433400-A590-4A87-92A4-B855FF678EF4}"/>
    <cellStyle name="40% - Accent5 4 3" xfId="1111" xr:uid="{00000000-0005-0000-0000-000060030000}"/>
    <cellStyle name="40% - Accent5 4 3 2" xfId="3342" xr:uid="{00000000-0005-0000-0000-000061030000}"/>
    <cellStyle name="40% - Accent5 4 3 2 2" xfId="11765" xr:uid="{2F23180E-849B-4A12-987F-6D5759A71B62}"/>
    <cellStyle name="40% - Accent5 4 3 2 3" xfId="7554" xr:uid="{3B7BE806-DC44-4484-9EC7-3D6A2BA7870D}"/>
    <cellStyle name="40% - Accent5 4 3 3" xfId="9620" xr:uid="{A2D3D3D4-93D0-4BBA-9448-32123EF483E7}"/>
    <cellStyle name="40% - Accent5 4 3 4" xfId="5409" xr:uid="{B58FAD92-5645-4DF6-B62B-0B3D3293B8C0}"/>
    <cellStyle name="40% - Accent5 4 4" xfId="1525" xr:uid="{00000000-0005-0000-0000-000062030000}"/>
    <cellStyle name="40% - Accent5 4 4 2" xfId="3755" xr:uid="{00000000-0005-0000-0000-000063030000}"/>
    <cellStyle name="40% - Accent5 4 4 2 2" xfId="12178" xr:uid="{C5E31E58-B7CD-4996-97AC-2CF29776C6C9}"/>
    <cellStyle name="40% - Accent5 4 4 2 3" xfId="7967" xr:uid="{1AFD6886-853C-4CDD-9E1E-EC533FA018A4}"/>
    <cellStyle name="40% - Accent5 4 4 3" xfId="10033" xr:uid="{321E0EEE-1D94-4E5A-AD43-829B3CC96CA4}"/>
    <cellStyle name="40% - Accent5 4 4 4" xfId="5822" xr:uid="{C2C71871-D313-4865-A6CD-8E32670CB671}"/>
    <cellStyle name="40% - Accent5 4 5" xfId="1939" xr:uid="{00000000-0005-0000-0000-000064030000}"/>
    <cellStyle name="40% - Accent5 4 5 2" xfId="4168" xr:uid="{00000000-0005-0000-0000-000065030000}"/>
    <cellStyle name="40% - Accent5 4 5 2 2" xfId="12591" xr:uid="{F23AFE84-FD30-432F-A4DA-596B0FA2418C}"/>
    <cellStyle name="40% - Accent5 4 5 2 3" xfId="8380" xr:uid="{01565F76-A412-45AD-A496-BEAE314B39D5}"/>
    <cellStyle name="40% - Accent5 4 5 3" xfId="10446" xr:uid="{4C1B7BB4-26A3-4286-9EE2-363FD0C560A9}"/>
    <cellStyle name="40% - Accent5 4 5 4" xfId="6235" xr:uid="{E389214D-A3D7-4619-9279-219269026570}"/>
    <cellStyle name="40% - Accent5 4 6" xfId="2352" xr:uid="{00000000-0005-0000-0000-000066030000}"/>
    <cellStyle name="40% - Accent5 4 6 2" xfId="10859" xr:uid="{04F3C470-A11B-41DD-A694-1D5AE9266274}"/>
    <cellStyle name="40% - Accent5 4 6 3" xfId="6648" xr:uid="{A9E01E81-1DB8-4F6B-862A-AEE5F4575F9A}"/>
    <cellStyle name="40% - Accent5 4 7" xfId="8793" xr:uid="{8A3C4BA4-9C9E-40CE-9A56-6304C0C531D1}"/>
    <cellStyle name="40% - Accent5 4 8" xfId="4582" xr:uid="{26441F03-5875-49F3-8EB9-0CC9CC1ED0B0}"/>
    <cellStyle name="40% - Accent5 5" xfId="651" xr:uid="{00000000-0005-0000-0000-000067030000}"/>
    <cellStyle name="40% - Accent5 5 2" xfId="2922" xr:uid="{00000000-0005-0000-0000-000068030000}"/>
    <cellStyle name="40% - Accent5 5 2 2" xfId="11345" xr:uid="{31121674-38D7-4508-9002-F26ACEB3D1A3}"/>
    <cellStyle name="40% - Accent5 5 2 3" xfId="7134" xr:uid="{ED84E2D0-DF85-4DDB-839A-B8E34B2F42EB}"/>
    <cellStyle name="40% - Accent5 5 3" xfId="9200" xr:uid="{40662DF5-57D0-41A7-B3F0-B23A08A143AE}"/>
    <cellStyle name="40% - Accent5 5 4" xfId="4989" xr:uid="{EF458C38-0DE5-4355-80A6-D0DA156CD6E7}"/>
    <cellStyle name="40% - Accent5 6" xfId="1104" xr:uid="{00000000-0005-0000-0000-000069030000}"/>
    <cellStyle name="40% - Accent5 6 2" xfId="3335" xr:uid="{00000000-0005-0000-0000-00006A030000}"/>
    <cellStyle name="40% - Accent5 6 2 2" xfId="11758" xr:uid="{CBBF1479-B36D-44FD-8CEC-0350626B26FA}"/>
    <cellStyle name="40% - Accent5 6 2 3" xfId="7547" xr:uid="{244D641C-76E2-49FF-8447-63F90103943A}"/>
    <cellStyle name="40% - Accent5 6 3" xfId="9613" xr:uid="{DAF38DC0-3FDF-4D30-9116-DCA4697947BF}"/>
    <cellStyle name="40% - Accent5 6 4" xfId="5402" xr:uid="{FA09A295-AAC9-4A6B-9FE1-FCF8D3839E53}"/>
    <cellStyle name="40% - Accent5 7" xfId="1518" xr:uid="{00000000-0005-0000-0000-00006B030000}"/>
    <cellStyle name="40% - Accent5 7 2" xfId="3748" xr:uid="{00000000-0005-0000-0000-00006C030000}"/>
    <cellStyle name="40% - Accent5 7 2 2" xfId="12171" xr:uid="{047C432D-74F4-46C7-8D81-BA295BD70952}"/>
    <cellStyle name="40% - Accent5 7 2 3" xfId="7960" xr:uid="{010620BF-2990-4561-BF63-991B6BBFA8BC}"/>
    <cellStyle name="40% - Accent5 7 3" xfId="10026" xr:uid="{53105E49-A845-4565-90FA-A40CADAA90FA}"/>
    <cellStyle name="40% - Accent5 7 4" xfId="5815" xr:uid="{63F76E56-83E4-4A84-A8A6-D098410C37B6}"/>
    <cellStyle name="40% - Accent5 8" xfId="1932" xr:uid="{00000000-0005-0000-0000-00006D030000}"/>
    <cellStyle name="40% - Accent5 8 2" xfId="4161" xr:uid="{00000000-0005-0000-0000-00006E030000}"/>
    <cellStyle name="40% - Accent5 8 2 2" xfId="12584" xr:uid="{CADA2278-9729-48DA-8492-E1B955A974CB}"/>
    <cellStyle name="40% - Accent5 8 2 3" xfId="8373" xr:uid="{797BBF93-2C8E-4F1F-8839-3F3297272460}"/>
    <cellStyle name="40% - Accent5 8 3" xfId="10439" xr:uid="{F297B806-B4E4-4AE9-B592-535784D3FE1C}"/>
    <cellStyle name="40% - Accent5 8 4" xfId="6228" xr:uid="{4EC86EB6-8CD7-48B2-BFD9-12F2ADB88B52}"/>
    <cellStyle name="40% - Accent5 9" xfId="2345" xr:uid="{00000000-0005-0000-0000-00006F030000}"/>
    <cellStyle name="40% - Accent5 9 2" xfId="10852" xr:uid="{FAD3805F-5FE1-4DF9-B0D7-04FA5DAA5686}"/>
    <cellStyle name="40% - Accent5 9 3" xfId="6641" xr:uid="{AFC63CF4-7646-4654-B8A9-3FBD927D4255}"/>
    <cellStyle name="40% - Accent6" xfId="89" builtinId="51" customBuiltin="1"/>
    <cellStyle name="40% - Accent6 10" xfId="8794" xr:uid="{53AAF4B7-8F71-4524-878A-52173D1FF3EA}"/>
    <cellStyle name="40% - Accent6 11" xfId="4583" xr:uid="{23BAE283-FCB1-4559-A35A-B58AF1BC6963}"/>
    <cellStyle name="40% - Accent6 2" xfId="90" xr:uid="{00000000-0005-0000-0000-000071030000}"/>
    <cellStyle name="40% - Accent6 2 10" xfId="4584" xr:uid="{00A62BBC-A240-445E-9A64-D1611874412E}"/>
    <cellStyle name="40% - Accent6 2 2" xfId="91" xr:uid="{00000000-0005-0000-0000-000072030000}"/>
    <cellStyle name="40% - Accent6 2 2 2" xfId="92" xr:uid="{00000000-0005-0000-0000-000073030000}"/>
    <cellStyle name="40% - Accent6 2 2 2 2" xfId="662" xr:uid="{00000000-0005-0000-0000-000074030000}"/>
    <cellStyle name="40% - Accent6 2 2 2 2 2" xfId="2933" xr:uid="{00000000-0005-0000-0000-000075030000}"/>
    <cellStyle name="40% - Accent6 2 2 2 2 2 2" xfId="11356" xr:uid="{F5C4C752-36B2-4407-A02B-AB81213B704B}"/>
    <cellStyle name="40% - Accent6 2 2 2 2 2 3" xfId="7145" xr:uid="{2D0517C8-2E6D-4E03-9353-045AF927453F}"/>
    <cellStyle name="40% - Accent6 2 2 2 2 3" xfId="9211" xr:uid="{E100DAB2-651E-4F11-93E8-662DCAA1A989}"/>
    <cellStyle name="40% - Accent6 2 2 2 2 4" xfId="5000" xr:uid="{667BBB92-F139-4447-8F8A-CC36E0C83D6E}"/>
    <cellStyle name="40% - Accent6 2 2 2 3" xfId="1115" xr:uid="{00000000-0005-0000-0000-000076030000}"/>
    <cellStyle name="40% - Accent6 2 2 2 3 2" xfId="3346" xr:uid="{00000000-0005-0000-0000-000077030000}"/>
    <cellStyle name="40% - Accent6 2 2 2 3 2 2" xfId="11769" xr:uid="{3721F350-71FC-4619-BCE8-A5E24B998C41}"/>
    <cellStyle name="40% - Accent6 2 2 2 3 2 3" xfId="7558" xr:uid="{9E3B0988-B20C-4F8A-A3B4-DD7E9862B2B1}"/>
    <cellStyle name="40% - Accent6 2 2 2 3 3" xfId="9624" xr:uid="{0345A5E6-7007-4EB1-B769-3EB88AD4F5D1}"/>
    <cellStyle name="40% - Accent6 2 2 2 3 4" xfId="5413" xr:uid="{91F1329D-5BCB-4E50-876F-AFE3AC145EAB}"/>
    <cellStyle name="40% - Accent6 2 2 2 4" xfId="1529" xr:uid="{00000000-0005-0000-0000-000078030000}"/>
    <cellStyle name="40% - Accent6 2 2 2 4 2" xfId="3759" xr:uid="{00000000-0005-0000-0000-000079030000}"/>
    <cellStyle name="40% - Accent6 2 2 2 4 2 2" xfId="12182" xr:uid="{B7730BD7-B751-4C6B-8806-42CA27B4B8CE}"/>
    <cellStyle name="40% - Accent6 2 2 2 4 2 3" xfId="7971" xr:uid="{C959604F-04DB-455B-A071-5F45FAC5EA3E}"/>
    <cellStyle name="40% - Accent6 2 2 2 4 3" xfId="10037" xr:uid="{102E4BE2-3937-4B4B-B09D-952CF5ADECFD}"/>
    <cellStyle name="40% - Accent6 2 2 2 4 4" xfId="5826" xr:uid="{AE8F4279-B117-4132-84CE-A581FACBC685}"/>
    <cellStyle name="40% - Accent6 2 2 2 5" xfId="1943" xr:uid="{00000000-0005-0000-0000-00007A030000}"/>
    <cellStyle name="40% - Accent6 2 2 2 5 2" xfId="4172" xr:uid="{00000000-0005-0000-0000-00007B030000}"/>
    <cellStyle name="40% - Accent6 2 2 2 5 2 2" xfId="12595" xr:uid="{79555C6C-F748-413A-9EF4-EE84DD423D5B}"/>
    <cellStyle name="40% - Accent6 2 2 2 5 2 3" xfId="8384" xr:uid="{CA017DE4-4F16-46C2-800C-05A8742C333E}"/>
    <cellStyle name="40% - Accent6 2 2 2 5 3" xfId="10450" xr:uid="{EB9B4A9B-A6B8-4E6A-8D20-8F58DBF6D0EB}"/>
    <cellStyle name="40% - Accent6 2 2 2 5 4" xfId="6239" xr:uid="{0E426344-F87B-4416-AB1A-B6A2BC0F804D}"/>
    <cellStyle name="40% - Accent6 2 2 2 6" xfId="2356" xr:uid="{00000000-0005-0000-0000-00007C030000}"/>
    <cellStyle name="40% - Accent6 2 2 2 6 2" xfId="10863" xr:uid="{DABDD7A0-0C22-4E13-B8C2-B334D6A7EE5C}"/>
    <cellStyle name="40% - Accent6 2 2 2 6 3" xfId="6652" xr:uid="{DBD0B9F8-7F54-4FAD-9C9D-75B27273D9C5}"/>
    <cellStyle name="40% - Accent6 2 2 2 7" xfId="8797" xr:uid="{1CE8A545-EDBA-42CA-B72F-C9D72A78A408}"/>
    <cellStyle name="40% - Accent6 2 2 2 8" xfId="4586" xr:uid="{DE075F29-B90F-4FDE-9028-73988FDF0C67}"/>
    <cellStyle name="40% - Accent6 2 2 3" xfId="661" xr:uid="{00000000-0005-0000-0000-00007D030000}"/>
    <cellStyle name="40% - Accent6 2 2 3 2" xfId="2932" xr:uid="{00000000-0005-0000-0000-00007E030000}"/>
    <cellStyle name="40% - Accent6 2 2 3 2 2" xfId="11355" xr:uid="{361D2408-4517-48B8-A8AA-04CD404AD6EB}"/>
    <cellStyle name="40% - Accent6 2 2 3 2 3" xfId="7144" xr:uid="{323606FD-8B64-44C7-9F73-B19B76E79728}"/>
    <cellStyle name="40% - Accent6 2 2 3 3" xfId="9210" xr:uid="{9578CCF7-4919-4F3E-A844-0234BC7715FD}"/>
    <cellStyle name="40% - Accent6 2 2 3 4" xfId="4999" xr:uid="{89A3CC94-E06B-44C4-92D8-302C175F70AB}"/>
    <cellStyle name="40% - Accent6 2 2 4" xfId="1114" xr:uid="{00000000-0005-0000-0000-00007F030000}"/>
    <cellStyle name="40% - Accent6 2 2 4 2" xfId="3345" xr:uid="{00000000-0005-0000-0000-000080030000}"/>
    <cellStyle name="40% - Accent6 2 2 4 2 2" xfId="11768" xr:uid="{1253EBBB-438F-4948-9740-CCDAEA241B4D}"/>
    <cellStyle name="40% - Accent6 2 2 4 2 3" xfId="7557" xr:uid="{3C74A65D-BE98-4E89-9003-D81654345F2E}"/>
    <cellStyle name="40% - Accent6 2 2 4 3" xfId="9623" xr:uid="{49B555C1-1C08-4E56-9027-EFB8AFA9B14C}"/>
    <cellStyle name="40% - Accent6 2 2 4 4" xfId="5412" xr:uid="{9B7ABCF3-4FBE-4DA0-B08D-B3E57D5E17C1}"/>
    <cellStyle name="40% - Accent6 2 2 5" xfId="1528" xr:uid="{00000000-0005-0000-0000-000081030000}"/>
    <cellStyle name="40% - Accent6 2 2 5 2" xfId="3758" xr:uid="{00000000-0005-0000-0000-000082030000}"/>
    <cellStyle name="40% - Accent6 2 2 5 2 2" xfId="12181" xr:uid="{5EA7C7C1-D9A2-4753-9B8F-40761AFCF8B0}"/>
    <cellStyle name="40% - Accent6 2 2 5 2 3" xfId="7970" xr:uid="{3E16FC05-F563-408A-B1D1-EBCAE3496A5B}"/>
    <cellStyle name="40% - Accent6 2 2 5 3" xfId="10036" xr:uid="{0265781F-7833-4124-8AC9-8E3F1C48F0A6}"/>
    <cellStyle name="40% - Accent6 2 2 5 4" xfId="5825" xr:uid="{239D7BCA-2AA1-49B1-89D7-43E7B0BBC28A}"/>
    <cellStyle name="40% - Accent6 2 2 6" xfId="1942" xr:uid="{00000000-0005-0000-0000-000083030000}"/>
    <cellStyle name="40% - Accent6 2 2 6 2" xfId="4171" xr:uid="{00000000-0005-0000-0000-000084030000}"/>
    <cellStyle name="40% - Accent6 2 2 6 2 2" xfId="12594" xr:uid="{D9E564AD-E63B-4417-A17D-DD0DDD519F3B}"/>
    <cellStyle name="40% - Accent6 2 2 6 2 3" xfId="8383" xr:uid="{CB941124-D2EE-4FAF-94AE-F7DEDC7853C4}"/>
    <cellStyle name="40% - Accent6 2 2 6 3" xfId="10449" xr:uid="{80DD19EE-54CB-48CD-8B42-9C4F047E92D6}"/>
    <cellStyle name="40% - Accent6 2 2 6 4" xfId="6238" xr:uid="{5F296D25-63A4-4CE1-855E-666CDC2082DA}"/>
    <cellStyle name="40% - Accent6 2 2 7" xfId="2355" xr:uid="{00000000-0005-0000-0000-000085030000}"/>
    <cellStyle name="40% - Accent6 2 2 7 2" xfId="10862" xr:uid="{8184AAB9-69B4-4724-B86E-6A840C91CB18}"/>
    <cellStyle name="40% - Accent6 2 2 7 3" xfId="6651" xr:uid="{F8B0A47E-C148-483E-8D28-145E597C9D7C}"/>
    <cellStyle name="40% - Accent6 2 2 8" xfId="8796" xr:uid="{0AB62EE0-0AA6-48E9-8AD1-3531F241F8D2}"/>
    <cellStyle name="40% - Accent6 2 2 9" xfId="4585" xr:uid="{86E9004D-03E7-4BC3-929C-A29C74A921D0}"/>
    <cellStyle name="40% - Accent6 2 3" xfId="93" xr:uid="{00000000-0005-0000-0000-000086030000}"/>
    <cellStyle name="40% - Accent6 2 3 2" xfId="663" xr:uid="{00000000-0005-0000-0000-000087030000}"/>
    <cellStyle name="40% - Accent6 2 3 2 2" xfId="2934" xr:uid="{00000000-0005-0000-0000-000088030000}"/>
    <cellStyle name="40% - Accent6 2 3 2 2 2" xfId="11357" xr:uid="{D2C66389-F4AC-475F-9469-CA6EAE059C0A}"/>
    <cellStyle name="40% - Accent6 2 3 2 2 3" xfId="7146" xr:uid="{53E3F273-838C-45C0-9C03-B604CBCA3D22}"/>
    <cellStyle name="40% - Accent6 2 3 2 3" xfId="9212" xr:uid="{A77EC7BE-B5A4-4F93-A1C3-912C438A9D6D}"/>
    <cellStyle name="40% - Accent6 2 3 2 4" xfId="5001" xr:uid="{4887B95D-DC36-4938-83C1-C2B1A80EC88F}"/>
    <cellStyle name="40% - Accent6 2 3 3" xfId="1116" xr:uid="{00000000-0005-0000-0000-000089030000}"/>
    <cellStyle name="40% - Accent6 2 3 3 2" xfId="3347" xr:uid="{00000000-0005-0000-0000-00008A030000}"/>
    <cellStyle name="40% - Accent6 2 3 3 2 2" xfId="11770" xr:uid="{51DF973B-C70A-47E4-8DC7-62F5CDBB40D9}"/>
    <cellStyle name="40% - Accent6 2 3 3 2 3" xfId="7559" xr:uid="{3216E08F-3951-4D1F-A919-8EF4154E7D28}"/>
    <cellStyle name="40% - Accent6 2 3 3 3" xfId="9625" xr:uid="{6838A71D-CBAD-4B68-BDF5-91332A354FBF}"/>
    <cellStyle name="40% - Accent6 2 3 3 4" xfId="5414" xr:uid="{E18D0AB1-E12A-4293-A5DA-D5AC63A0559E}"/>
    <cellStyle name="40% - Accent6 2 3 4" xfId="1530" xr:uid="{00000000-0005-0000-0000-00008B030000}"/>
    <cellStyle name="40% - Accent6 2 3 4 2" xfId="3760" xr:uid="{00000000-0005-0000-0000-00008C030000}"/>
    <cellStyle name="40% - Accent6 2 3 4 2 2" xfId="12183" xr:uid="{B6D286CD-63D8-45D0-A605-16FA332983A0}"/>
    <cellStyle name="40% - Accent6 2 3 4 2 3" xfId="7972" xr:uid="{884DC262-8330-4B61-9E79-4D537C08EABC}"/>
    <cellStyle name="40% - Accent6 2 3 4 3" xfId="10038" xr:uid="{1F116CF9-83EF-4CFD-A6DF-08E218A2E1CD}"/>
    <cellStyle name="40% - Accent6 2 3 4 4" xfId="5827" xr:uid="{6D113CB6-A595-4C84-8205-2F7E2EFAEE30}"/>
    <cellStyle name="40% - Accent6 2 3 5" xfId="1944" xr:uid="{00000000-0005-0000-0000-00008D030000}"/>
    <cellStyle name="40% - Accent6 2 3 5 2" xfId="4173" xr:uid="{00000000-0005-0000-0000-00008E030000}"/>
    <cellStyle name="40% - Accent6 2 3 5 2 2" xfId="12596" xr:uid="{5D3252FB-F7B3-4F73-999B-5778C752D6A1}"/>
    <cellStyle name="40% - Accent6 2 3 5 2 3" xfId="8385" xr:uid="{5A2C2493-5D28-4968-9AFD-552091338A26}"/>
    <cellStyle name="40% - Accent6 2 3 5 3" xfId="10451" xr:uid="{7BC63288-4F60-4635-A172-F295C535BFF7}"/>
    <cellStyle name="40% - Accent6 2 3 5 4" xfId="6240" xr:uid="{B2610796-0C58-4C7E-A334-5153A53DD3EB}"/>
    <cellStyle name="40% - Accent6 2 3 6" xfId="2357" xr:uid="{00000000-0005-0000-0000-00008F030000}"/>
    <cellStyle name="40% - Accent6 2 3 6 2" xfId="10864" xr:uid="{54CF2368-A552-463E-96D1-5EE21226071F}"/>
    <cellStyle name="40% - Accent6 2 3 6 3" xfId="6653" xr:uid="{50E80CEE-3BDA-4549-B1E7-62822842CE83}"/>
    <cellStyle name="40% - Accent6 2 3 7" xfId="8798" xr:uid="{57266A46-F260-46F6-BA93-ACE6EAE4703F}"/>
    <cellStyle name="40% - Accent6 2 3 8" xfId="4587" xr:uid="{36D27C83-CFB5-42C0-8C0B-8D93215D4AA6}"/>
    <cellStyle name="40% - Accent6 2 4" xfId="660" xr:uid="{00000000-0005-0000-0000-000090030000}"/>
    <cellStyle name="40% - Accent6 2 4 2" xfId="2931" xr:uid="{00000000-0005-0000-0000-000091030000}"/>
    <cellStyle name="40% - Accent6 2 4 2 2" xfId="11354" xr:uid="{358F3171-2CE4-499F-BD4D-7370B63B9252}"/>
    <cellStyle name="40% - Accent6 2 4 2 3" xfId="7143" xr:uid="{429703A7-4FA9-45AF-BA85-4FFB48FDF930}"/>
    <cellStyle name="40% - Accent6 2 4 3" xfId="9209" xr:uid="{C4AFBC5D-4CF7-4F3C-85EC-1222B2FFB769}"/>
    <cellStyle name="40% - Accent6 2 4 4" xfId="4998" xr:uid="{6282B814-4964-4205-B512-B6513EC39797}"/>
    <cellStyle name="40% - Accent6 2 5" xfId="1113" xr:uid="{00000000-0005-0000-0000-000092030000}"/>
    <cellStyle name="40% - Accent6 2 5 2" xfId="3344" xr:uid="{00000000-0005-0000-0000-000093030000}"/>
    <cellStyle name="40% - Accent6 2 5 2 2" xfId="11767" xr:uid="{BF4B21FC-42B2-4C3E-BB68-A78E900767BB}"/>
    <cellStyle name="40% - Accent6 2 5 2 3" xfId="7556" xr:uid="{289E879B-D757-4F71-88D4-87E6E705E892}"/>
    <cellStyle name="40% - Accent6 2 5 3" xfId="9622" xr:uid="{43F0BD85-1155-444F-BC95-1C3FEC92ADC8}"/>
    <cellStyle name="40% - Accent6 2 5 4" xfId="5411" xr:uid="{6452CDEF-CC37-4582-8D99-48E79A14DE3E}"/>
    <cellStyle name="40% - Accent6 2 6" xfId="1527" xr:uid="{00000000-0005-0000-0000-000094030000}"/>
    <cellStyle name="40% - Accent6 2 6 2" xfId="3757" xr:uid="{00000000-0005-0000-0000-000095030000}"/>
    <cellStyle name="40% - Accent6 2 6 2 2" xfId="12180" xr:uid="{E4339884-2EF8-4AFF-81AC-73095CC13A75}"/>
    <cellStyle name="40% - Accent6 2 6 2 3" xfId="7969" xr:uid="{B2FE7621-C4C4-4ED2-9D3F-1D888E095DD1}"/>
    <cellStyle name="40% - Accent6 2 6 3" xfId="10035" xr:uid="{FC6F5C5D-A9E2-4042-ABD9-9EAFB661C662}"/>
    <cellStyle name="40% - Accent6 2 6 4" xfId="5824" xr:uid="{18CFDACC-D33B-4F20-80E8-D5C09D274E96}"/>
    <cellStyle name="40% - Accent6 2 7" xfId="1941" xr:uid="{00000000-0005-0000-0000-000096030000}"/>
    <cellStyle name="40% - Accent6 2 7 2" xfId="4170" xr:uid="{00000000-0005-0000-0000-000097030000}"/>
    <cellStyle name="40% - Accent6 2 7 2 2" xfId="12593" xr:uid="{F14921CB-39CE-402D-985F-1CF4AC4457DA}"/>
    <cellStyle name="40% - Accent6 2 7 2 3" xfId="8382" xr:uid="{41320A6F-4E9B-493A-84EF-B943CBD1668E}"/>
    <cellStyle name="40% - Accent6 2 7 3" xfId="10448" xr:uid="{78D71721-EECA-451B-A1F1-36D593ED650B}"/>
    <cellStyle name="40% - Accent6 2 7 4" xfId="6237" xr:uid="{248AAA9B-8A0E-4DAE-983F-555D1E9B4EF9}"/>
    <cellStyle name="40% - Accent6 2 8" xfId="2354" xr:uid="{00000000-0005-0000-0000-000098030000}"/>
    <cellStyle name="40% - Accent6 2 8 2" xfId="10861" xr:uid="{47DAE2AC-318E-4635-BA48-C367203EE692}"/>
    <cellStyle name="40% - Accent6 2 8 3" xfId="6650" xr:uid="{6A9EA44F-E109-49D3-B0FE-59FC6DBE8368}"/>
    <cellStyle name="40% - Accent6 2 9" xfId="8795" xr:uid="{3801DA61-716F-4A89-8EF2-DB35F5B7EEAD}"/>
    <cellStyle name="40% - Accent6 3" xfId="94" xr:uid="{00000000-0005-0000-0000-000099030000}"/>
    <cellStyle name="40% - Accent6 3 2" xfId="95" xr:uid="{00000000-0005-0000-0000-00009A030000}"/>
    <cellStyle name="40% - Accent6 3 2 2" xfId="665" xr:uid="{00000000-0005-0000-0000-00009B030000}"/>
    <cellStyle name="40% - Accent6 3 2 2 2" xfId="2936" xr:uid="{00000000-0005-0000-0000-00009C030000}"/>
    <cellStyle name="40% - Accent6 3 2 2 2 2" xfId="11359" xr:uid="{46CA92C2-28E9-4F21-B54E-BFEEFE52D3BC}"/>
    <cellStyle name="40% - Accent6 3 2 2 2 3" xfId="7148" xr:uid="{E5EFF04A-2EB2-4C3C-990B-3C4E95659767}"/>
    <cellStyle name="40% - Accent6 3 2 2 3" xfId="9214" xr:uid="{B6BD0CDF-FF45-481A-820E-2253AB02647D}"/>
    <cellStyle name="40% - Accent6 3 2 2 4" xfId="5003" xr:uid="{B58E2E6D-3409-42A9-8CF2-69147E32F7B3}"/>
    <cellStyle name="40% - Accent6 3 2 3" xfId="1118" xr:uid="{00000000-0005-0000-0000-00009D030000}"/>
    <cellStyle name="40% - Accent6 3 2 3 2" xfId="3349" xr:uid="{00000000-0005-0000-0000-00009E030000}"/>
    <cellStyle name="40% - Accent6 3 2 3 2 2" xfId="11772" xr:uid="{30C5F4B8-AE7B-490C-8800-B9F05B26FA35}"/>
    <cellStyle name="40% - Accent6 3 2 3 2 3" xfId="7561" xr:uid="{A6AEB8BD-4433-4C46-ADB1-F042CCF282D8}"/>
    <cellStyle name="40% - Accent6 3 2 3 3" xfId="9627" xr:uid="{2E6A7CCF-6735-4334-A8F4-619B65E561DA}"/>
    <cellStyle name="40% - Accent6 3 2 3 4" xfId="5416" xr:uid="{EB8846B9-97C5-47CB-8C31-CFC542CE6F5B}"/>
    <cellStyle name="40% - Accent6 3 2 4" xfId="1532" xr:uid="{00000000-0005-0000-0000-00009F030000}"/>
    <cellStyle name="40% - Accent6 3 2 4 2" xfId="3762" xr:uid="{00000000-0005-0000-0000-0000A0030000}"/>
    <cellStyle name="40% - Accent6 3 2 4 2 2" xfId="12185" xr:uid="{A543223C-3BD9-4DDB-B31B-58BC05BA917D}"/>
    <cellStyle name="40% - Accent6 3 2 4 2 3" xfId="7974" xr:uid="{78604F87-D956-4760-9284-F779265C25FB}"/>
    <cellStyle name="40% - Accent6 3 2 4 3" xfId="10040" xr:uid="{BBD635EA-D3D5-4072-AABD-6B7E4AF49962}"/>
    <cellStyle name="40% - Accent6 3 2 4 4" xfId="5829" xr:uid="{50F61A5C-A9B6-4193-9F8C-43BEE6200B03}"/>
    <cellStyle name="40% - Accent6 3 2 5" xfId="1946" xr:uid="{00000000-0005-0000-0000-0000A1030000}"/>
    <cellStyle name="40% - Accent6 3 2 5 2" xfId="4175" xr:uid="{00000000-0005-0000-0000-0000A2030000}"/>
    <cellStyle name="40% - Accent6 3 2 5 2 2" xfId="12598" xr:uid="{9417B3FB-BE58-4A9D-BDAE-244A0CA931FC}"/>
    <cellStyle name="40% - Accent6 3 2 5 2 3" xfId="8387" xr:uid="{6366A711-F086-488B-88BD-CB4262D15A6B}"/>
    <cellStyle name="40% - Accent6 3 2 5 3" xfId="10453" xr:uid="{77D690FA-2791-4E0A-8075-B0B94BE2D2B5}"/>
    <cellStyle name="40% - Accent6 3 2 5 4" xfId="6242" xr:uid="{36E80448-885B-4293-8E88-211F7B6D42B7}"/>
    <cellStyle name="40% - Accent6 3 2 6" xfId="2359" xr:uid="{00000000-0005-0000-0000-0000A3030000}"/>
    <cellStyle name="40% - Accent6 3 2 6 2" xfId="10866" xr:uid="{FAB21035-8D60-4DAE-989C-08AFE3FAFB46}"/>
    <cellStyle name="40% - Accent6 3 2 6 3" xfId="6655" xr:uid="{AAB99F45-ADA7-4C09-B7D8-D55CBD35AF51}"/>
    <cellStyle name="40% - Accent6 3 2 7" xfId="8800" xr:uid="{A6A022D6-3DEB-4178-82AB-E26B8F3EA009}"/>
    <cellStyle name="40% - Accent6 3 2 8" xfId="4589" xr:uid="{4D8A7DA8-1306-448B-99C4-16378014DA59}"/>
    <cellStyle name="40% - Accent6 3 3" xfId="664" xr:uid="{00000000-0005-0000-0000-0000A4030000}"/>
    <cellStyle name="40% - Accent6 3 3 2" xfId="2935" xr:uid="{00000000-0005-0000-0000-0000A5030000}"/>
    <cellStyle name="40% - Accent6 3 3 2 2" xfId="11358" xr:uid="{2CD1D37A-1D23-4A5A-8957-12554DBDAB72}"/>
    <cellStyle name="40% - Accent6 3 3 2 3" xfId="7147" xr:uid="{82D4D207-A145-49C5-8226-CB10B7577CAF}"/>
    <cellStyle name="40% - Accent6 3 3 3" xfId="9213" xr:uid="{360F5138-6368-4187-B530-35EF8F3C3760}"/>
    <cellStyle name="40% - Accent6 3 3 4" xfId="5002" xr:uid="{90F97C55-25E3-4561-8D5E-182F1A3EE1AF}"/>
    <cellStyle name="40% - Accent6 3 4" xfId="1117" xr:uid="{00000000-0005-0000-0000-0000A6030000}"/>
    <cellStyle name="40% - Accent6 3 4 2" xfId="3348" xr:uid="{00000000-0005-0000-0000-0000A7030000}"/>
    <cellStyle name="40% - Accent6 3 4 2 2" xfId="11771" xr:uid="{02E4B6CC-DB18-4AE9-BCDB-56F3D7406C60}"/>
    <cellStyle name="40% - Accent6 3 4 2 3" xfId="7560" xr:uid="{6FEB6629-E501-44E8-96BD-0E18EF4250B2}"/>
    <cellStyle name="40% - Accent6 3 4 3" xfId="9626" xr:uid="{F44B6E8D-E50C-42EC-A554-0E602CAB5DFE}"/>
    <cellStyle name="40% - Accent6 3 4 4" xfId="5415" xr:uid="{09549B4B-9F5D-4B1C-939D-07606D88FE25}"/>
    <cellStyle name="40% - Accent6 3 5" xfId="1531" xr:uid="{00000000-0005-0000-0000-0000A8030000}"/>
    <cellStyle name="40% - Accent6 3 5 2" xfId="3761" xr:uid="{00000000-0005-0000-0000-0000A9030000}"/>
    <cellStyle name="40% - Accent6 3 5 2 2" xfId="12184" xr:uid="{FC4AC7E8-BF51-40AF-B05D-7C00EE9C18AE}"/>
    <cellStyle name="40% - Accent6 3 5 2 3" xfId="7973" xr:uid="{05834947-4C4E-4212-B11E-FEC1C38644C2}"/>
    <cellStyle name="40% - Accent6 3 5 3" xfId="10039" xr:uid="{5CF0599F-ED78-4761-BCF5-69885623D516}"/>
    <cellStyle name="40% - Accent6 3 5 4" xfId="5828" xr:uid="{E6F93780-705D-4F2D-9664-6A3A0FD6D52F}"/>
    <cellStyle name="40% - Accent6 3 6" xfId="1945" xr:uid="{00000000-0005-0000-0000-0000AA030000}"/>
    <cellStyle name="40% - Accent6 3 6 2" xfId="4174" xr:uid="{00000000-0005-0000-0000-0000AB030000}"/>
    <cellStyle name="40% - Accent6 3 6 2 2" xfId="12597" xr:uid="{AFE9E76B-1BCA-41F4-A9C4-245AC629ECB1}"/>
    <cellStyle name="40% - Accent6 3 6 2 3" xfId="8386" xr:uid="{61BB0BAF-272D-4817-9A50-59FE35C0D996}"/>
    <cellStyle name="40% - Accent6 3 6 3" xfId="10452" xr:uid="{81105B5D-7121-4108-A7E0-723E4338FB02}"/>
    <cellStyle name="40% - Accent6 3 6 4" xfId="6241" xr:uid="{14548B67-1654-43F5-878C-8350FE05D848}"/>
    <cellStyle name="40% - Accent6 3 7" xfId="2358" xr:uid="{00000000-0005-0000-0000-0000AC030000}"/>
    <cellStyle name="40% - Accent6 3 7 2" xfId="10865" xr:uid="{89F2254F-5C74-4EEB-A3B8-5D81A85FFC28}"/>
    <cellStyle name="40% - Accent6 3 7 3" xfId="6654" xr:uid="{1D9DCD27-64F9-4795-8C24-6FB38B6062AC}"/>
    <cellStyle name="40% - Accent6 3 8" xfId="8799" xr:uid="{45B0B396-73D1-4D58-A8AC-8423C15A6155}"/>
    <cellStyle name="40% - Accent6 3 9" xfId="4588" xr:uid="{DDBE1CB6-96B6-4FFA-A530-8C2E9A5BEC4F}"/>
    <cellStyle name="40% - Accent6 4" xfId="96" xr:uid="{00000000-0005-0000-0000-0000AD030000}"/>
    <cellStyle name="40% - Accent6 4 2" xfId="666" xr:uid="{00000000-0005-0000-0000-0000AE030000}"/>
    <cellStyle name="40% - Accent6 4 2 2" xfId="2937" xr:uid="{00000000-0005-0000-0000-0000AF030000}"/>
    <cellStyle name="40% - Accent6 4 2 2 2" xfId="11360" xr:uid="{F84AA5DA-3096-4D5A-96A1-76A4456591AF}"/>
    <cellStyle name="40% - Accent6 4 2 2 3" xfId="7149" xr:uid="{140EE3C5-E192-42B4-84C8-AD2F610F3499}"/>
    <cellStyle name="40% - Accent6 4 2 3" xfId="9215" xr:uid="{5759F06F-7642-428B-BEFE-781F6DDDDC8E}"/>
    <cellStyle name="40% - Accent6 4 2 4" xfId="5004" xr:uid="{1C636AB4-6DE7-4D1A-B0CA-FA583CF082E7}"/>
    <cellStyle name="40% - Accent6 4 3" xfId="1119" xr:uid="{00000000-0005-0000-0000-0000B0030000}"/>
    <cellStyle name="40% - Accent6 4 3 2" xfId="3350" xr:uid="{00000000-0005-0000-0000-0000B1030000}"/>
    <cellStyle name="40% - Accent6 4 3 2 2" xfId="11773" xr:uid="{36993AD3-D04D-4FAC-B068-2E637731CFC0}"/>
    <cellStyle name="40% - Accent6 4 3 2 3" xfId="7562" xr:uid="{4E8C6ACD-E21D-4FE5-AD99-0F517B2F6840}"/>
    <cellStyle name="40% - Accent6 4 3 3" xfId="9628" xr:uid="{BF68B40E-FF79-4DC3-B102-00B2124C47EF}"/>
    <cellStyle name="40% - Accent6 4 3 4" xfId="5417" xr:uid="{68444270-9397-4FB2-8A41-510E7A5095B4}"/>
    <cellStyle name="40% - Accent6 4 4" xfId="1533" xr:uid="{00000000-0005-0000-0000-0000B2030000}"/>
    <cellStyle name="40% - Accent6 4 4 2" xfId="3763" xr:uid="{00000000-0005-0000-0000-0000B3030000}"/>
    <cellStyle name="40% - Accent6 4 4 2 2" xfId="12186" xr:uid="{6C8568E0-4716-4217-899E-F0A71FCF2C8E}"/>
    <cellStyle name="40% - Accent6 4 4 2 3" xfId="7975" xr:uid="{A24D79AB-41C3-4FC0-ACC5-F76122FE33FE}"/>
    <cellStyle name="40% - Accent6 4 4 3" xfId="10041" xr:uid="{6E97CDF8-53A8-4955-8AE0-9BFE5F52E6AF}"/>
    <cellStyle name="40% - Accent6 4 4 4" xfId="5830" xr:uid="{DB7CA59D-9B6B-42EC-A371-3E3D06B37579}"/>
    <cellStyle name="40% - Accent6 4 5" xfId="1947" xr:uid="{00000000-0005-0000-0000-0000B4030000}"/>
    <cellStyle name="40% - Accent6 4 5 2" xfId="4176" xr:uid="{00000000-0005-0000-0000-0000B5030000}"/>
    <cellStyle name="40% - Accent6 4 5 2 2" xfId="12599" xr:uid="{BA6157AF-D212-4B79-A59D-B729071171ED}"/>
    <cellStyle name="40% - Accent6 4 5 2 3" xfId="8388" xr:uid="{2CB5027C-081C-4E4D-BB13-79D48177EEC1}"/>
    <cellStyle name="40% - Accent6 4 5 3" xfId="10454" xr:uid="{E04CFBD0-A0DA-4826-AEB5-AF4DEF8D69B3}"/>
    <cellStyle name="40% - Accent6 4 5 4" xfId="6243" xr:uid="{F6C9C1FA-86B3-4A81-A98D-14DA2F215279}"/>
    <cellStyle name="40% - Accent6 4 6" xfId="2360" xr:uid="{00000000-0005-0000-0000-0000B6030000}"/>
    <cellStyle name="40% - Accent6 4 6 2" xfId="10867" xr:uid="{17E8B43F-99CF-4392-A4C9-33EC1C38F849}"/>
    <cellStyle name="40% - Accent6 4 6 3" xfId="6656" xr:uid="{7FC3FDCE-AD2D-4C0C-95E5-893243FC4BBA}"/>
    <cellStyle name="40% - Accent6 4 7" xfId="8801" xr:uid="{E1AD849E-8AAB-44F8-9908-FEF42CA6951F}"/>
    <cellStyle name="40% - Accent6 4 8" xfId="4590" xr:uid="{D890D115-A8C7-4C1A-8D49-8FBDF51B399F}"/>
    <cellStyle name="40% - Accent6 5" xfId="659" xr:uid="{00000000-0005-0000-0000-0000B7030000}"/>
    <cellStyle name="40% - Accent6 5 2" xfId="2930" xr:uid="{00000000-0005-0000-0000-0000B8030000}"/>
    <cellStyle name="40% - Accent6 5 2 2" xfId="11353" xr:uid="{6DFBD6DF-84A6-4093-9BC4-33647000879B}"/>
    <cellStyle name="40% - Accent6 5 2 3" xfId="7142" xr:uid="{07735D9C-1CF3-45AD-9526-9778B2326603}"/>
    <cellStyle name="40% - Accent6 5 3" xfId="9208" xr:uid="{EF10D7BE-A9C0-4B41-8967-F62250BB7C38}"/>
    <cellStyle name="40% - Accent6 5 4" xfId="4997" xr:uid="{28705ED9-AF94-4E5E-8F2E-2531D89DE589}"/>
    <cellStyle name="40% - Accent6 6" xfId="1112" xr:uid="{00000000-0005-0000-0000-0000B9030000}"/>
    <cellStyle name="40% - Accent6 6 2" xfId="3343" xr:uid="{00000000-0005-0000-0000-0000BA030000}"/>
    <cellStyle name="40% - Accent6 6 2 2" xfId="11766" xr:uid="{9F761377-3492-4B36-8F8F-C84F2268A431}"/>
    <cellStyle name="40% - Accent6 6 2 3" xfId="7555" xr:uid="{28788576-B7EB-4E56-9A62-881E847A0F9B}"/>
    <cellStyle name="40% - Accent6 6 3" xfId="9621" xr:uid="{7A3EA413-E1C7-40C7-BF33-C2695BB620D9}"/>
    <cellStyle name="40% - Accent6 6 4" xfId="5410" xr:uid="{D8D0E954-A559-4F15-83B2-2FD402188456}"/>
    <cellStyle name="40% - Accent6 7" xfId="1526" xr:uid="{00000000-0005-0000-0000-0000BB030000}"/>
    <cellStyle name="40% - Accent6 7 2" xfId="3756" xr:uid="{00000000-0005-0000-0000-0000BC030000}"/>
    <cellStyle name="40% - Accent6 7 2 2" xfId="12179" xr:uid="{F96E6E03-E4D3-4B05-B51D-D30B9E73E881}"/>
    <cellStyle name="40% - Accent6 7 2 3" xfId="7968" xr:uid="{939F999C-696E-4F06-B79B-40A3BFFA283E}"/>
    <cellStyle name="40% - Accent6 7 3" xfId="10034" xr:uid="{0AD0FB24-44B3-4AE6-92B4-E8DC17C34B01}"/>
    <cellStyle name="40% - Accent6 7 4" xfId="5823" xr:uid="{0CC44A42-13F0-4BE1-BE80-E360058EFDE2}"/>
    <cellStyle name="40% - Accent6 8" xfId="1940" xr:uid="{00000000-0005-0000-0000-0000BD030000}"/>
    <cellStyle name="40% - Accent6 8 2" xfId="4169" xr:uid="{00000000-0005-0000-0000-0000BE030000}"/>
    <cellStyle name="40% - Accent6 8 2 2" xfId="12592" xr:uid="{2B86B5D6-26AC-4BFA-AC3E-3FA1BB9D02FF}"/>
    <cellStyle name="40% - Accent6 8 2 3" xfId="8381" xr:uid="{DB716A66-B4EA-4429-A1D4-9922E0D099AA}"/>
    <cellStyle name="40% - Accent6 8 3" xfId="10447" xr:uid="{AF097AB8-7D9F-4856-B6B4-975F4481BA31}"/>
    <cellStyle name="40% - Accent6 8 4" xfId="6236" xr:uid="{984746CF-9AD3-4728-ABDC-73BD34AF1DBE}"/>
    <cellStyle name="40% - Accent6 9" xfId="2353" xr:uid="{00000000-0005-0000-0000-0000BF030000}"/>
    <cellStyle name="40% - Accent6 9 2" xfId="10860" xr:uid="{EE942B01-FD42-43A2-8FCA-C7D72C1E36B6}"/>
    <cellStyle name="40% - Accent6 9 3" xfId="6649" xr:uid="{4A1D3E22-E0D8-45F5-BA89-4912CFBC4215}"/>
    <cellStyle name="60% - Accent1" xfId="97" builtinId="32" customBuiltin="1"/>
    <cellStyle name="60% - Accent1 2" xfId="98" xr:uid="{00000000-0005-0000-0000-0000C1030000}"/>
    <cellStyle name="60% - Accent2" xfId="99" builtinId="36" customBuiltin="1"/>
    <cellStyle name="60% - Accent3" xfId="100" builtinId="40" customBuiltin="1"/>
    <cellStyle name="60% - Accent3 2" xfId="101" xr:uid="{00000000-0005-0000-0000-0000C4030000}"/>
    <cellStyle name="60% - Accent4" xfId="102" builtinId="44" customBuiltin="1"/>
    <cellStyle name="60% - Accent4 2" xfId="103" xr:uid="{00000000-0005-0000-0000-0000C6030000}"/>
    <cellStyle name="60% - Accent5" xfId="104" builtinId="48" customBuiltin="1"/>
    <cellStyle name="60% - Accent6" xfId="105" builtinId="52" customBuiltin="1"/>
    <cellStyle name="60% - Accent6 2" xfId="106" xr:uid="{00000000-0005-0000-0000-0000C9030000}"/>
    <cellStyle name="Accent1" xfId="107" builtinId="29" customBuiltin="1"/>
    <cellStyle name="Accent1 2" xfId="108" xr:uid="{00000000-0005-0000-0000-0000CB030000}"/>
    <cellStyle name="Accent2" xfId="109" builtinId="33" customBuiltin="1"/>
    <cellStyle name="Accent2 2" xfId="110" xr:uid="{00000000-0005-0000-0000-0000CD030000}"/>
    <cellStyle name="Accent3" xfId="111" builtinId="37" customBuiltin="1"/>
    <cellStyle name="Accent3 2" xfId="112" xr:uid="{00000000-0005-0000-0000-0000CF030000}"/>
    <cellStyle name="Accent4" xfId="113" builtinId="41" customBuiltin="1"/>
    <cellStyle name="Accent4 2" xfId="114" xr:uid="{00000000-0005-0000-0000-0000D1030000}"/>
    <cellStyle name="Accent5" xfId="115" builtinId="45" customBuiltin="1"/>
    <cellStyle name="Accent6" xfId="116" builtinId="49" customBuiltin="1"/>
    <cellStyle name="Bad" xfId="117" builtinId="27" customBuiltin="1"/>
    <cellStyle name="Bad 2" xfId="118" xr:uid="{00000000-0005-0000-0000-0000D5030000}"/>
    <cellStyle name="Calculation" xfId="119" builtinId="22" customBuiltin="1"/>
    <cellStyle name="Calculation 2" xfId="120" xr:uid="{00000000-0005-0000-0000-0000D7030000}"/>
    <cellStyle name="Check Cell" xfId="121" builtinId="23" customBuiltin="1"/>
    <cellStyle name="Comma 2" xfId="122" xr:uid="{00000000-0005-0000-0000-0000D9030000}"/>
    <cellStyle name="Comma 2 2" xfId="123" xr:uid="{00000000-0005-0000-0000-0000DA030000}"/>
    <cellStyle name="Comma 3" xfId="124" xr:uid="{00000000-0005-0000-0000-0000DB030000}"/>
    <cellStyle name="Comma 4" xfId="125" xr:uid="{00000000-0005-0000-0000-0000DC030000}"/>
    <cellStyle name="Comma 4 2" xfId="126" xr:uid="{00000000-0005-0000-0000-0000DD030000}"/>
    <cellStyle name="Comma 4 2 2" xfId="127" xr:uid="{00000000-0005-0000-0000-0000DE030000}"/>
    <cellStyle name="Comma 4 2 2 2" xfId="128" xr:uid="{00000000-0005-0000-0000-0000DF030000}"/>
    <cellStyle name="Comma 4 2 2 2 10" xfId="2761" xr:uid="{00000000-0005-0000-0000-0000E0030000}"/>
    <cellStyle name="Comma 4 2 2 2 10 2" xfId="11185" xr:uid="{C1140CFA-DF6F-456C-B568-004DF40FC4F2}"/>
    <cellStyle name="Comma 4 2 2 2 10 3" xfId="6974" xr:uid="{970529C2-2EEC-456A-B623-B5A7EC6925B9}"/>
    <cellStyle name="Comma 4 2 2 2 11" xfId="8802" xr:uid="{539C3DB0-2701-4D74-BF6B-3AE3AF7FA308}"/>
    <cellStyle name="Comma 4 2 2 2 12" xfId="4591" xr:uid="{186A194B-24B8-40C6-961D-8EFE58ED550B}"/>
    <cellStyle name="Comma 4 2 2 2 2" xfId="129" xr:uid="{00000000-0005-0000-0000-0000E1030000}"/>
    <cellStyle name="Comma 4 2 2 2 2 10" xfId="8803" xr:uid="{3E889FAA-C631-468D-A0F9-4CF3F4CC4526}"/>
    <cellStyle name="Comma 4 2 2 2 2 11" xfId="4592" xr:uid="{9C634B5B-5472-45AC-A557-7268D241A48F}"/>
    <cellStyle name="Comma 4 2 2 2 2 2" xfId="130" xr:uid="{00000000-0005-0000-0000-0000E2030000}"/>
    <cellStyle name="Comma 4 2 2 2 2 2 10" xfId="4593" xr:uid="{3B39B0CC-05C7-467C-8C31-E40D5A50E420}"/>
    <cellStyle name="Comma 4 2 2 2 2 2 2" xfId="669" xr:uid="{00000000-0005-0000-0000-0000E3030000}"/>
    <cellStyle name="Comma 4 2 2 2 2 2 2 2" xfId="2940" xr:uid="{00000000-0005-0000-0000-0000E4030000}"/>
    <cellStyle name="Comma 4 2 2 2 2 2 2 2 2" xfId="11363" xr:uid="{43A02777-39C5-47FE-B4B8-F01404C0BDD6}"/>
    <cellStyle name="Comma 4 2 2 2 2 2 2 2 3" xfId="7152" xr:uid="{815D0AA6-E9B6-4116-9AFF-F27EECB90C5B}"/>
    <cellStyle name="Comma 4 2 2 2 2 2 2 3" xfId="9218" xr:uid="{B50EBD77-A629-4004-A79F-01E378DD59C4}"/>
    <cellStyle name="Comma 4 2 2 2 2 2 2 4" xfId="5007" xr:uid="{A670160B-101D-4280-A479-82E8F1719FFC}"/>
    <cellStyle name="Comma 4 2 2 2 2 2 3" xfId="1122" xr:uid="{00000000-0005-0000-0000-0000E5030000}"/>
    <cellStyle name="Comma 4 2 2 2 2 2 3 2" xfId="3353" xr:uid="{00000000-0005-0000-0000-0000E6030000}"/>
    <cellStyle name="Comma 4 2 2 2 2 2 3 2 2" xfId="11776" xr:uid="{F955F3C6-0CB3-4BD8-8632-CE03F669EA29}"/>
    <cellStyle name="Comma 4 2 2 2 2 2 3 2 3" xfId="7565" xr:uid="{7D195046-FED2-49EB-B3E2-CA69D9D6B5C3}"/>
    <cellStyle name="Comma 4 2 2 2 2 2 3 3" xfId="9631" xr:uid="{619B62EF-FF79-4621-8590-B33634B39D9E}"/>
    <cellStyle name="Comma 4 2 2 2 2 2 3 4" xfId="5420" xr:uid="{885A3CF1-BCED-4924-99FE-997843F40A93}"/>
    <cellStyle name="Comma 4 2 2 2 2 2 4" xfId="1536" xr:uid="{00000000-0005-0000-0000-0000E7030000}"/>
    <cellStyle name="Comma 4 2 2 2 2 2 4 2" xfId="3766" xr:uid="{00000000-0005-0000-0000-0000E8030000}"/>
    <cellStyle name="Comma 4 2 2 2 2 2 4 2 2" xfId="12189" xr:uid="{31E482EC-8AE8-4AC6-B87C-2DE20DA40EE6}"/>
    <cellStyle name="Comma 4 2 2 2 2 2 4 2 3" xfId="7978" xr:uid="{9717ED33-0924-4794-805F-E17434C78572}"/>
    <cellStyle name="Comma 4 2 2 2 2 2 4 3" xfId="10044" xr:uid="{9B706C1F-2BB5-4F14-94A7-934B18EE522F}"/>
    <cellStyle name="Comma 4 2 2 2 2 2 4 4" xfId="5833" xr:uid="{7EAA3648-D680-4815-BA0F-95DD243ADD0F}"/>
    <cellStyle name="Comma 4 2 2 2 2 2 5" xfId="1950" xr:uid="{00000000-0005-0000-0000-0000E9030000}"/>
    <cellStyle name="Comma 4 2 2 2 2 2 5 2" xfId="4179" xr:uid="{00000000-0005-0000-0000-0000EA030000}"/>
    <cellStyle name="Comma 4 2 2 2 2 2 5 2 2" xfId="12602" xr:uid="{2C4FE7E1-673C-4A9B-AC33-838E76E6FE4F}"/>
    <cellStyle name="Comma 4 2 2 2 2 2 5 2 3" xfId="8391" xr:uid="{D687620D-7343-4E73-8899-F55FA7C74547}"/>
    <cellStyle name="Comma 4 2 2 2 2 2 5 3" xfId="10457" xr:uid="{61B68B98-BAF6-435E-B16A-2EFA33E4FC08}"/>
    <cellStyle name="Comma 4 2 2 2 2 2 5 4" xfId="6246" xr:uid="{75186BA0-BABF-4A2B-8D34-43D7E41644E9}"/>
    <cellStyle name="Comma 4 2 2 2 2 2 6" xfId="2385" xr:uid="{00000000-0005-0000-0000-0000EB030000}"/>
    <cellStyle name="Comma 4 2 2 2 2 2 6 2" xfId="10870" xr:uid="{F7816339-7BF9-429F-A093-F2CDAB0E6FAD}"/>
    <cellStyle name="Comma 4 2 2 2 2 2 6 3" xfId="6659" xr:uid="{B36C9DCD-D290-446C-8A6D-4361AD6D5ABF}"/>
    <cellStyle name="Comma 4 2 2 2 2 2 7" xfId="2380" xr:uid="{00000000-0005-0000-0000-0000EC030000}"/>
    <cellStyle name="Comma 4 2 2 2 2 2 8" xfId="2763" xr:uid="{00000000-0005-0000-0000-0000ED030000}"/>
    <cellStyle name="Comma 4 2 2 2 2 2 8 2" xfId="11187" xr:uid="{C059D191-83A2-4230-A1EA-685D74CBF296}"/>
    <cellStyle name="Comma 4 2 2 2 2 2 8 3" xfId="6976" xr:uid="{1B6A8E6D-67AC-4456-AF39-BBD96D54DC63}"/>
    <cellStyle name="Comma 4 2 2 2 2 2 9" xfId="8804" xr:uid="{937B5E1C-3D03-4FE4-8E5F-A4608063BAF8}"/>
    <cellStyle name="Comma 4 2 2 2 2 3" xfId="668" xr:uid="{00000000-0005-0000-0000-0000EE030000}"/>
    <cellStyle name="Comma 4 2 2 2 2 3 2" xfId="2939" xr:uid="{00000000-0005-0000-0000-0000EF030000}"/>
    <cellStyle name="Comma 4 2 2 2 2 3 2 2" xfId="11362" xr:uid="{037FFD50-EF29-4A55-B43D-EEAA0DB07D3D}"/>
    <cellStyle name="Comma 4 2 2 2 2 3 2 3" xfId="7151" xr:uid="{9A67F5B7-08DB-4B2A-80F8-E3154F6629C8}"/>
    <cellStyle name="Comma 4 2 2 2 2 3 3" xfId="9217" xr:uid="{1F8C4E48-0A8A-423D-B288-B28B83AB5772}"/>
    <cellStyle name="Comma 4 2 2 2 2 3 4" xfId="5006" xr:uid="{DA546727-113C-4DF5-9BBF-B0AB1DF20C67}"/>
    <cellStyle name="Comma 4 2 2 2 2 4" xfId="1121" xr:uid="{00000000-0005-0000-0000-0000F0030000}"/>
    <cellStyle name="Comma 4 2 2 2 2 4 2" xfId="3352" xr:uid="{00000000-0005-0000-0000-0000F1030000}"/>
    <cellStyle name="Comma 4 2 2 2 2 4 2 2" xfId="11775" xr:uid="{1A9B7142-C385-4662-87F7-DAA4616617C3}"/>
    <cellStyle name="Comma 4 2 2 2 2 4 2 3" xfId="7564" xr:uid="{33245D41-21E2-46A0-8C28-8894EC2071E8}"/>
    <cellStyle name="Comma 4 2 2 2 2 4 3" xfId="9630" xr:uid="{4965DC08-62ED-4F68-84E5-7CE7DAE4FD28}"/>
    <cellStyle name="Comma 4 2 2 2 2 4 4" xfId="5419" xr:uid="{08630561-11C6-4085-A461-21D8091D0B02}"/>
    <cellStyle name="Comma 4 2 2 2 2 5" xfId="1535" xr:uid="{00000000-0005-0000-0000-0000F2030000}"/>
    <cellStyle name="Comma 4 2 2 2 2 5 2" xfId="3765" xr:uid="{00000000-0005-0000-0000-0000F3030000}"/>
    <cellStyle name="Comma 4 2 2 2 2 5 2 2" xfId="12188" xr:uid="{7D208433-7E4A-46A5-9312-2577708B4FDA}"/>
    <cellStyle name="Comma 4 2 2 2 2 5 2 3" xfId="7977" xr:uid="{E8D036FF-5552-4542-AE4B-6E22BC36B68A}"/>
    <cellStyle name="Comma 4 2 2 2 2 5 3" xfId="10043" xr:uid="{826E4246-4DB0-4708-B46B-8DFD5DB2CD8B}"/>
    <cellStyle name="Comma 4 2 2 2 2 5 4" xfId="5832" xr:uid="{7D9B2F84-ECF8-4CBA-9579-339A238193AC}"/>
    <cellStyle name="Comma 4 2 2 2 2 6" xfId="1949" xr:uid="{00000000-0005-0000-0000-0000F4030000}"/>
    <cellStyle name="Comma 4 2 2 2 2 6 2" xfId="4178" xr:uid="{00000000-0005-0000-0000-0000F5030000}"/>
    <cellStyle name="Comma 4 2 2 2 2 6 2 2" xfId="12601" xr:uid="{93D1A570-64E9-425C-B2F9-25EB72DCCF36}"/>
    <cellStyle name="Comma 4 2 2 2 2 6 2 3" xfId="8390" xr:uid="{E2827C36-3865-480B-B698-A22FBE9CB4C9}"/>
    <cellStyle name="Comma 4 2 2 2 2 6 3" xfId="10456" xr:uid="{47FE28B7-1FE1-4C08-9AA8-519C9364977C}"/>
    <cellStyle name="Comma 4 2 2 2 2 6 4" xfId="6245" xr:uid="{FCA4A56A-8680-45CD-A67F-5DE432284673}"/>
    <cellStyle name="Comma 4 2 2 2 2 7" xfId="2384" xr:uid="{00000000-0005-0000-0000-0000F6030000}"/>
    <cellStyle name="Comma 4 2 2 2 2 7 2" xfId="10869" xr:uid="{AB9B7F14-8F4D-4AD7-8F3A-796DE9EBE4F7}"/>
    <cellStyle name="Comma 4 2 2 2 2 7 3" xfId="6658" xr:uid="{D9113FA8-AA66-4810-BD18-155CC86F7BB5}"/>
    <cellStyle name="Comma 4 2 2 2 2 8" xfId="2381" xr:uid="{00000000-0005-0000-0000-0000F7030000}"/>
    <cellStyle name="Comma 4 2 2 2 2 9" xfId="2762" xr:uid="{00000000-0005-0000-0000-0000F8030000}"/>
    <cellStyle name="Comma 4 2 2 2 2 9 2" xfId="11186" xr:uid="{11F2B451-CB6B-4A81-8FF7-F42813B392BC}"/>
    <cellStyle name="Comma 4 2 2 2 2 9 3" xfId="6975" xr:uid="{4E1D14BB-CF39-4F89-8E58-86BC8486E835}"/>
    <cellStyle name="Comma 4 2 2 2 3" xfId="131" xr:uid="{00000000-0005-0000-0000-0000F9030000}"/>
    <cellStyle name="Comma 4 2 2 2 3 10" xfId="4594" xr:uid="{A0D93055-07B9-4FC3-9A1F-A390C6242AD6}"/>
    <cellStyle name="Comma 4 2 2 2 3 2" xfId="670" xr:uid="{00000000-0005-0000-0000-0000FA030000}"/>
    <cellStyle name="Comma 4 2 2 2 3 2 2" xfId="2941" xr:uid="{00000000-0005-0000-0000-0000FB030000}"/>
    <cellStyle name="Comma 4 2 2 2 3 2 2 2" xfId="11364" xr:uid="{5A63ACB7-ACBD-46C5-BC64-798A0E4F7ED0}"/>
    <cellStyle name="Comma 4 2 2 2 3 2 2 3" xfId="7153" xr:uid="{C8F87ACA-9624-42B8-ADFD-3B54EA73F654}"/>
    <cellStyle name="Comma 4 2 2 2 3 2 3" xfId="9219" xr:uid="{104BB6DA-14C7-47A7-A6AD-060AB6C59F0B}"/>
    <cellStyle name="Comma 4 2 2 2 3 2 4" xfId="5008" xr:uid="{6DA9494C-CB43-40D6-B604-CC34BC44FA1A}"/>
    <cellStyle name="Comma 4 2 2 2 3 3" xfId="1123" xr:uid="{00000000-0005-0000-0000-0000FC030000}"/>
    <cellStyle name="Comma 4 2 2 2 3 3 2" xfId="3354" xr:uid="{00000000-0005-0000-0000-0000FD030000}"/>
    <cellStyle name="Comma 4 2 2 2 3 3 2 2" xfId="11777" xr:uid="{BD756459-27E0-4F62-BD37-1B4CD8E14098}"/>
    <cellStyle name="Comma 4 2 2 2 3 3 2 3" xfId="7566" xr:uid="{B4DDD4DE-09E2-4F53-B9C9-38634D3F7CDA}"/>
    <cellStyle name="Comma 4 2 2 2 3 3 3" xfId="9632" xr:uid="{8EBD71AB-4799-41EB-AD34-094187050F05}"/>
    <cellStyle name="Comma 4 2 2 2 3 3 4" xfId="5421" xr:uid="{5FD7417D-5BF1-4F9A-A793-4A53539FA7E0}"/>
    <cellStyle name="Comma 4 2 2 2 3 4" xfId="1537" xr:uid="{00000000-0005-0000-0000-0000FE030000}"/>
    <cellStyle name="Comma 4 2 2 2 3 4 2" xfId="3767" xr:uid="{00000000-0005-0000-0000-0000FF030000}"/>
    <cellStyle name="Comma 4 2 2 2 3 4 2 2" xfId="12190" xr:uid="{DD46EF71-469D-4824-98DA-A3D1BA392230}"/>
    <cellStyle name="Comma 4 2 2 2 3 4 2 3" xfId="7979" xr:uid="{FCA360CA-6552-40FF-8CE1-C44524B45E49}"/>
    <cellStyle name="Comma 4 2 2 2 3 4 3" xfId="10045" xr:uid="{A8AFCE60-C12E-4DFB-BC5F-6601765BF6EC}"/>
    <cellStyle name="Comma 4 2 2 2 3 4 4" xfId="5834" xr:uid="{91F21ED4-F17C-4F32-8A54-0F658D8B01B8}"/>
    <cellStyle name="Comma 4 2 2 2 3 5" xfId="1951" xr:uid="{00000000-0005-0000-0000-000000040000}"/>
    <cellStyle name="Comma 4 2 2 2 3 5 2" xfId="4180" xr:uid="{00000000-0005-0000-0000-000001040000}"/>
    <cellStyle name="Comma 4 2 2 2 3 5 2 2" xfId="12603" xr:uid="{41FD73A4-1F7E-409A-8BDE-E16F7DA90323}"/>
    <cellStyle name="Comma 4 2 2 2 3 5 2 3" xfId="8392" xr:uid="{A598EA40-158C-42F2-8154-5A00DA6CB660}"/>
    <cellStyle name="Comma 4 2 2 2 3 5 3" xfId="10458" xr:uid="{41D0B40D-D403-40E0-ADE0-CE96DAAEC957}"/>
    <cellStyle name="Comma 4 2 2 2 3 5 4" xfId="6247" xr:uid="{E36C672E-2709-4AAC-91AC-864FC1DB5BDF}"/>
    <cellStyle name="Comma 4 2 2 2 3 6" xfId="2386" xr:uid="{00000000-0005-0000-0000-000002040000}"/>
    <cellStyle name="Comma 4 2 2 2 3 6 2" xfId="10871" xr:uid="{0448C9D5-D4E7-476E-B59F-F02B48251232}"/>
    <cellStyle name="Comma 4 2 2 2 3 6 3" xfId="6660" xr:uid="{D95D9778-E048-47D6-BECE-C01543438E56}"/>
    <cellStyle name="Comma 4 2 2 2 3 7" xfId="2379" xr:uid="{00000000-0005-0000-0000-000003040000}"/>
    <cellStyle name="Comma 4 2 2 2 3 8" xfId="2764" xr:uid="{00000000-0005-0000-0000-000004040000}"/>
    <cellStyle name="Comma 4 2 2 2 3 8 2" xfId="11188" xr:uid="{AA360BD6-F375-450B-B155-F11BD6454FE6}"/>
    <cellStyle name="Comma 4 2 2 2 3 8 3" xfId="6977" xr:uid="{46720998-E354-4128-B42B-E223F2511B85}"/>
    <cellStyle name="Comma 4 2 2 2 3 9" xfId="8805" xr:uid="{09F17EA2-C0E7-4C12-AEC2-5F5069138F39}"/>
    <cellStyle name="Comma 4 2 2 2 4" xfId="667" xr:uid="{00000000-0005-0000-0000-000005040000}"/>
    <cellStyle name="Comma 4 2 2 2 4 2" xfId="2938" xr:uid="{00000000-0005-0000-0000-000006040000}"/>
    <cellStyle name="Comma 4 2 2 2 4 2 2" xfId="11361" xr:uid="{023EB3F8-4EBB-4D2A-8FBD-335473B3F149}"/>
    <cellStyle name="Comma 4 2 2 2 4 2 3" xfId="7150" xr:uid="{F75C3202-7830-4413-88D6-7ED8F09D2F1F}"/>
    <cellStyle name="Comma 4 2 2 2 4 3" xfId="9216" xr:uid="{CBD796ED-8FCF-4954-BB33-C3DFCE6315C3}"/>
    <cellStyle name="Comma 4 2 2 2 4 4" xfId="5005" xr:uid="{929465A2-0397-408C-85A0-535CC6C9D8BA}"/>
    <cellStyle name="Comma 4 2 2 2 5" xfId="1120" xr:uid="{00000000-0005-0000-0000-000007040000}"/>
    <cellStyle name="Comma 4 2 2 2 5 2" xfId="3351" xr:uid="{00000000-0005-0000-0000-000008040000}"/>
    <cellStyle name="Comma 4 2 2 2 5 2 2" xfId="11774" xr:uid="{A1995AB1-C6BD-4B94-BE5A-84B9687D39BB}"/>
    <cellStyle name="Comma 4 2 2 2 5 2 3" xfId="7563" xr:uid="{5AEFA901-061F-4AFE-9BE2-DC2C26C0EEE6}"/>
    <cellStyle name="Comma 4 2 2 2 5 3" xfId="9629" xr:uid="{928AF31D-46E3-4D02-8461-DEB26DFEC2E0}"/>
    <cellStyle name="Comma 4 2 2 2 5 4" xfId="5418" xr:uid="{2A92E18E-AE0A-4A54-B760-9340DC54E45D}"/>
    <cellStyle name="Comma 4 2 2 2 6" xfId="1534" xr:uid="{00000000-0005-0000-0000-000009040000}"/>
    <cellStyle name="Comma 4 2 2 2 6 2" xfId="3764" xr:uid="{00000000-0005-0000-0000-00000A040000}"/>
    <cellStyle name="Comma 4 2 2 2 6 2 2" xfId="12187" xr:uid="{214C9727-3DEF-4961-A388-E4723F039E98}"/>
    <cellStyle name="Comma 4 2 2 2 6 2 3" xfId="7976" xr:uid="{CD4B64BE-B3B7-4119-B5D6-AFD4ACFA31E7}"/>
    <cellStyle name="Comma 4 2 2 2 6 3" xfId="10042" xr:uid="{47DCCF86-912F-4F8B-A5D5-F0B1033D1722}"/>
    <cellStyle name="Comma 4 2 2 2 6 4" xfId="5831" xr:uid="{6D5ADC10-2C6E-435F-AF6E-4BEBCE48B70E}"/>
    <cellStyle name="Comma 4 2 2 2 7" xfId="1948" xr:uid="{00000000-0005-0000-0000-00000B040000}"/>
    <cellStyle name="Comma 4 2 2 2 7 2" xfId="4177" xr:uid="{00000000-0005-0000-0000-00000C040000}"/>
    <cellStyle name="Comma 4 2 2 2 7 2 2" xfId="12600" xr:uid="{C8EAF4B6-2169-4A0B-A935-371827DBA511}"/>
    <cellStyle name="Comma 4 2 2 2 7 2 3" xfId="8389" xr:uid="{D006F9D6-9912-4193-B3FF-49E52F3F94A8}"/>
    <cellStyle name="Comma 4 2 2 2 7 3" xfId="10455" xr:uid="{50989286-3925-44FE-A978-985385E8A249}"/>
    <cellStyle name="Comma 4 2 2 2 7 4" xfId="6244" xr:uid="{4E286551-25C2-4025-A9E6-9FA9B83B0779}"/>
    <cellStyle name="Comma 4 2 2 2 8" xfId="2383" xr:uid="{00000000-0005-0000-0000-00000D040000}"/>
    <cellStyle name="Comma 4 2 2 2 8 2" xfId="10868" xr:uid="{114DF420-3A50-4B24-BFFC-00A6E40E59E7}"/>
    <cellStyle name="Comma 4 2 2 2 8 3" xfId="6657" xr:uid="{386B204E-7E40-47AF-AC6A-26963FC94AAD}"/>
    <cellStyle name="Comma 4 2 2 2 9" xfId="2382" xr:uid="{00000000-0005-0000-0000-00000E040000}"/>
    <cellStyle name="Comma 4 2 2 3" xfId="132" xr:uid="{00000000-0005-0000-0000-00000F040000}"/>
    <cellStyle name="Comma 4 2 2 3 10" xfId="8806" xr:uid="{5610191B-841C-43A6-BBED-17726F460018}"/>
    <cellStyle name="Comma 4 2 2 3 11" xfId="4595" xr:uid="{DDCDB456-B527-4316-9938-B12E2970EFC8}"/>
    <cellStyle name="Comma 4 2 2 3 2" xfId="133" xr:uid="{00000000-0005-0000-0000-000010040000}"/>
    <cellStyle name="Comma 4 2 2 3 2 10" xfId="4596" xr:uid="{4C9C103E-E708-47CC-AAAF-4AD1FB225F73}"/>
    <cellStyle name="Comma 4 2 2 3 2 2" xfId="672" xr:uid="{00000000-0005-0000-0000-000011040000}"/>
    <cellStyle name="Comma 4 2 2 3 2 2 2" xfId="2943" xr:uid="{00000000-0005-0000-0000-000012040000}"/>
    <cellStyle name="Comma 4 2 2 3 2 2 2 2" xfId="11366" xr:uid="{B0A5DE7F-178C-48D7-B89B-7CEA749E1D44}"/>
    <cellStyle name="Comma 4 2 2 3 2 2 2 3" xfId="7155" xr:uid="{2B93892E-28FD-4F30-B08A-F9B2BB3AD5E4}"/>
    <cellStyle name="Comma 4 2 2 3 2 2 3" xfId="9221" xr:uid="{1F8CEAA4-FB15-4CCA-8487-A98F9D483C49}"/>
    <cellStyle name="Comma 4 2 2 3 2 2 4" xfId="5010" xr:uid="{04F140C7-BE1E-4434-BB65-4F300EE53A34}"/>
    <cellStyle name="Comma 4 2 2 3 2 3" xfId="1125" xr:uid="{00000000-0005-0000-0000-000013040000}"/>
    <cellStyle name="Comma 4 2 2 3 2 3 2" xfId="3356" xr:uid="{00000000-0005-0000-0000-000014040000}"/>
    <cellStyle name="Comma 4 2 2 3 2 3 2 2" xfId="11779" xr:uid="{BF594C65-BE75-4C3A-9221-363B45119FEB}"/>
    <cellStyle name="Comma 4 2 2 3 2 3 2 3" xfId="7568" xr:uid="{E92DFDC6-A62D-46F2-8978-840B69B85305}"/>
    <cellStyle name="Comma 4 2 2 3 2 3 3" xfId="9634" xr:uid="{CA805E6E-5F3E-414D-9E38-AF51EFB3A45D}"/>
    <cellStyle name="Comma 4 2 2 3 2 3 4" xfId="5423" xr:uid="{3D9F5DCC-1735-4949-8AD1-53569EAB1EBD}"/>
    <cellStyle name="Comma 4 2 2 3 2 4" xfId="1539" xr:uid="{00000000-0005-0000-0000-000015040000}"/>
    <cellStyle name="Comma 4 2 2 3 2 4 2" xfId="3769" xr:uid="{00000000-0005-0000-0000-000016040000}"/>
    <cellStyle name="Comma 4 2 2 3 2 4 2 2" xfId="12192" xr:uid="{68941A68-F810-4E07-AD38-C6F9EABEFFA7}"/>
    <cellStyle name="Comma 4 2 2 3 2 4 2 3" xfId="7981" xr:uid="{7406EFB0-8423-413E-802C-435570E17536}"/>
    <cellStyle name="Comma 4 2 2 3 2 4 3" xfId="10047" xr:uid="{8DC06C8D-91A0-4C6E-9CD0-82CD1D5F203B}"/>
    <cellStyle name="Comma 4 2 2 3 2 4 4" xfId="5836" xr:uid="{43F08EAD-C6AF-4A4E-B703-92BACD69C800}"/>
    <cellStyle name="Comma 4 2 2 3 2 5" xfId="1953" xr:uid="{00000000-0005-0000-0000-000017040000}"/>
    <cellStyle name="Comma 4 2 2 3 2 5 2" xfId="4182" xr:uid="{00000000-0005-0000-0000-000018040000}"/>
    <cellStyle name="Comma 4 2 2 3 2 5 2 2" xfId="12605" xr:uid="{CFA91E41-FEE7-4DCC-82D4-BED221D056F9}"/>
    <cellStyle name="Comma 4 2 2 3 2 5 2 3" xfId="8394" xr:uid="{9EE26E82-9677-4987-B7A7-6C322095A640}"/>
    <cellStyle name="Comma 4 2 2 3 2 5 3" xfId="10460" xr:uid="{D2C91EBB-A6EC-44E2-A88E-AA03E7847FE2}"/>
    <cellStyle name="Comma 4 2 2 3 2 5 4" xfId="6249" xr:uid="{23496D1A-6C01-48E4-BB00-975E4693C1D2}"/>
    <cellStyle name="Comma 4 2 2 3 2 6" xfId="2388" xr:uid="{00000000-0005-0000-0000-000019040000}"/>
    <cellStyle name="Comma 4 2 2 3 2 6 2" xfId="10873" xr:uid="{AA02D2D2-3D94-4792-A1FF-29FAD5E1E81E}"/>
    <cellStyle name="Comma 4 2 2 3 2 6 3" xfId="6662" xr:uid="{363143F6-58FF-4969-9614-CE4B74AF905D}"/>
    <cellStyle name="Comma 4 2 2 3 2 7" xfId="2377" xr:uid="{00000000-0005-0000-0000-00001A040000}"/>
    <cellStyle name="Comma 4 2 2 3 2 8" xfId="2766" xr:uid="{00000000-0005-0000-0000-00001B040000}"/>
    <cellStyle name="Comma 4 2 2 3 2 8 2" xfId="11190" xr:uid="{67F90B1F-43C4-4BCF-8F91-DB6EF5357919}"/>
    <cellStyle name="Comma 4 2 2 3 2 8 3" xfId="6979" xr:uid="{43A7A946-210D-4C1D-894D-5E4AF5C4328E}"/>
    <cellStyle name="Comma 4 2 2 3 2 9" xfId="8807" xr:uid="{9954119E-A20A-44DE-AD1D-29304A95384F}"/>
    <cellStyle name="Comma 4 2 2 3 3" xfId="671" xr:uid="{00000000-0005-0000-0000-00001C040000}"/>
    <cellStyle name="Comma 4 2 2 3 3 2" xfId="2942" xr:uid="{00000000-0005-0000-0000-00001D040000}"/>
    <cellStyle name="Comma 4 2 2 3 3 2 2" xfId="11365" xr:uid="{89FEE069-8E3F-4DAA-9ADF-EE3D65B9A71D}"/>
    <cellStyle name="Comma 4 2 2 3 3 2 3" xfId="7154" xr:uid="{514DECD5-07E4-4317-B67C-322AA53CFF8A}"/>
    <cellStyle name="Comma 4 2 2 3 3 3" xfId="9220" xr:uid="{AEDB68F7-0D37-4B0D-8A91-BFB55F654C3C}"/>
    <cellStyle name="Comma 4 2 2 3 3 4" xfId="5009" xr:uid="{B0A5ABD3-FFB3-4979-8A0D-982590B0E912}"/>
    <cellStyle name="Comma 4 2 2 3 4" xfId="1124" xr:uid="{00000000-0005-0000-0000-00001E040000}"/>
    <cellStyle name="Comma 4 2 2 3 4 2" xfId="3355" xr:uid="{00000000-0005-0000-0000-00001F040000}"/>
    <cellStyle name="Comma 4 2 2 3 4 2 2" xfId="11778" xr:uid="{E84227DB-2426-4352-BF10-D81B22DE06D4}"/>
    <cellStyle name="Comma 4 2 2 3 4 2 3" xfId="7567" xr:uid="{A85552E1-CF44-47F7-879A-157259CB083C}"/>
    <cellStyle name="Comma 4 2 2 3 4 3" xfId="9633" xr:uid="{9AF3930E-83D0-42E6-A56F-CF506F3ED5C2}"/>
    <cellStyle name="Comma 4 2 2 3 4 4" xfId="5422" xr:uid="{F7FB968F-0D5E-4531-BE54-5CEA28451F79}"/>
    <cellStyle name="Comma 4 2 2 3 5" xfId="1538" xr:uid="{00000000-0005-0000-0000-000020040000}"/>
    <cellStyle name="Comma 4 2 2 3 5 2" xfId="3768" xr:uid="{00000000-0005-0000-0000-000021040000}"/>
    <cellStyle name="Comma 4 2 2 3 5 2 2" xfId="12191" xr:uid="{9C15A658-1040-49D7-8975-003B1EEFF120}"/>
    <cellStyle name="Comma 4 2 2 3 5 2 3" xfId="7980" xr:uid="{C6A6550A-9D26-4492-B508-CFAC49526146}"/>
    <cellStyle name="Comma 4 2 2 3 5 3" xfId="10046" xr:uid="{32D9D2B9-6F11-4897-9988-9F5344AD1FB3}"/>
    <cellStyle name="Comma 4 2 2 3 5 4" xfId="5835" xr:uid="{8734C91B-A04C-40B0-B574-BDE206724F13}"/>
    <cellStyle name="Comma 4 2 2 3 6" xfId="1952" xr:uid="{00000000-0005-0000-0000-000022040000}"/>
    <cellStyle name="Comma 4 2 2 3 6 2" xfId="4181" xr:uid="{00000000-0005-0000-0000-000023040000}"/>
    <cellStyle name="Comma 4 2 2 3 6 2 2" xfId="12604" xr:uid="{DC46322B-7B36-460B-8F13-34B324EDA1CA}"/>
    <cellStyle name="Comma 4 2 2 3 6 2 3" xfId="8393" xr:uid="{55454A76-AAA9-40DD-8DC8-06298691EBCD}"/>
    <cellStyle name="Comma 4 2 2 3 6 3" xfId="10459" xr:uid="{31852C0D-8BE6-4A84-9ABC-A7F4BAD515BE}"/>
    <cellStyle name="Comma 4 2 2 3 6 4" xfId="6248" xr:uid="{2284AC05-A897-4431-878D-16C6778BFC49}"/>
    <cellStyle name="Comma 4 2 2 3 7" xfId="2387" xr:uid="{00000000-0005-0000-0000-000024040000}"/>
    <cellStyle name="Comma 4 2 2 3 7 2" xfId="10872" xr:uid="{085E9DE0-2087-47EC-8BE8-215C50177271}"/>
    <cellStyle name="Comma 4 2 2 3 7 3" xfId="6661" xr:uid="{3DE0566E-6CCC-4849-9EC6-FF5ABDAE44A9}"/>
    <cellStyle name="Comma 4 2 2 3 8" xfId="2378" xr:uid="{00000000-0005-0000-0000-000025040000}"/>
    <cellStyle name="Comma 4 2 2 3 9" xfId="2765" xr:uid="{00000000-0005-0000-0000-000026040000}"/>
    <cellStyle name="Comma 4 2 2 3 9 2" xfId="11189" xr:uid="{40FA219D-8FEF-4F07-A075-23AE0EEF6D50}"/>
    <cellStyle name="Comma 4 2 2 3 9 3" xfId="6978" xr:uid="{3DE13B68-D1F3-4361-8E60-7E02BC80012A}"/>
    <cellStyle name="Comma 4 2 2 4" xfId="134" xr:uid="{00000000-0005-0000-0000-000027040000}"/>
    <cellStyle name="Comma 4 2 2 4 10" xfId="4597" xr:uid="{A0EEFEDC-F982-4461-BC56-ADC1D41CAECB}"/>
    <cellStyle name="Comma 4 2 2 4 2" xfId="673" xr:uid="{00000000-0005-0000-0000-000028040000}"/>
    <cellStyle name="Comma 4 2 2 4 2 2" xfId="2944" xr:uid="{00000000-0005-0000-0000-000029040000}"/>
    <cellStyle name="Comma 4 2 2 4 2 2 2" xfId="11367" xr:uid="{474D9947-5C73-42D7-B340-E1183A8248F4}"/>
    <cellStyle name="Comma 4 2 2 4 2 2 3" xfId="7156" xr:uid="{73ABDE69-237D-402B-928F-65BFD23B8F54}"/>
    <cellStyle name="Comma 4 2 2 4 2 3" xfId="9222" xr:uid="{5EB8193C-C224-44B9-87D5-EB9BC97A8659}"/>
    <cellStyle name="Comma 4 2 2 4 2 4" xfId="5011" xr:uid="{4AAD266D-7E90-4338-8F7D-FEC41F2B217C}"/>
    <cellStyle name="Comma 4 2 2 4 3" xfId="1126" xr:uid="{00000000-0005-0000-0000-00002A040000}"/>
    <cellStyle name="Comma 4 2 2 4 3 2" xfId="3357" xr:uid="{00000000-0005-0000-0000-00002B040000}"/>
    <cellStyle name="Comma 4 2 2 4 3 2 2" xfId="11780" xr:uid="{FB4D7BD0-D853-4658-B9C1-E88CACA7B6A5}"/>
    <cellStyle name="Comma 4 2 2 4 3 2 3" xfId="7569" xr:uid="{E37141F6-D783-4789-92C8-4CC78A0A5C89}"/>
    <cellStyle name="Comma 4 2 2 4 3 3" xfId="9635" xr:uid="{765D4786-0F9E-4997-865B-662A1065C915}"/>
    <cellStyle name="Comma 4 2 2 4 3 4" xfId="5424" xr:uid="{DB6A43EB-BDB9-4C3A-A9E1-9DD686C74E45}"/>
    <cellStyle name="Comma 4 2 2 4 4" xfId="1540" xr:uid="{00000000-0005-0000-0000-00002C040000}"/>
    <cellStyle name="Comma 4 2 2 4 4 2" xfId="3770" xr:uid="{00000000-0005-0000-0000-00002D040000}"/>
    <cellStyle name="Comma 4 2 2 4 4 2 2" xfId="12193" xr:uid="{96D7913D-2DBF-4135-BD31-50BEEA2F1269}"/>
    <cellStyle name="Comma 4 2 2 4 4 2 3" xfId="7982" xr:uid="{16576453-48FF-4CFA-B4A3-50384E46AC57}"/>
    <cellStyle name="Comma 4 2 2 4 4 3" xfId="10048" xr:uid="{C24E45A0-DF88-49F5-BCB5-8937CD86CA6E}"/>
    <cellStyle name="Comma 4 2 2 4 4 4" xfId="5837" xr:uid="{85CFB427-797D-4C3F-BC3C-22E7E92CB9E9}"/>
    <cellStyle name="Comma 4 2 2 4 5" xfId="1954" xr:uid="{00000000-0005-0000-0000-00002E040000}"/>
    <cellStyle name="Comma 4 2 2 4 5 2" xfId="4183" xr:uid="{00000000-0005-0000-0000-00002F040000}"/>
    <cellStyle name="Comma 4 2 2 4 5 2 2" xfId="12606" xr:uid="{800E8021-F4CB-49E8-9AA8-EBCE9A939841}"/>
    <cellStyle name="Comma 4 2 2 4 5 2 3" xfId="8395" xr:uid="{4E87ED55-3F6A-4F62-9602-77DAC1FA0549}"/>
    <cellStyle name="Comma 4 2 2 4 5 3" xfId="10461" xr:uid="{3FFBF9EA-A300-49B2-88B2-A54A96F4422E}"/>
    <cellStyle name="Comma 4 2 2 4 5 4" xfId="6250" xr:uid="{92A98B40-F6D7-492C-B423-0581D903A938}"/>
    <cellStyle name="Comma 4 2 2 4 6" xfId="2389" xr:uid="{00000000-0005-0000-0000-000030040000}"/>
    <cellStyle name="Comma 4 2 2 4 6 2" xfId="10874" xr:uid="{32E48EB6-9AE2-4ED7-B486-8199538BF6F3}"/>
    <cellStyle name="Comma 4 2 2 4 6 3" xfId="6663" xr:uid="{976609F7-093B-4FD2-9B07-C2E47A1D07FE}"/>
    <cellStyle name="Comma 4 2 2 4 7" xfId="2376" xr:uid="{00000000-0005-0000-0000-000031040000}"/>
    <cellStyle name="Comma 4 2 2 4 8" xfId="2767" xr:uid="{00000000-0005-0000-0000-000032040000}"/>
    <cellStyle name="Comma 4 2 2 4 8 2" xfId="11191" xr:uid="{A150F65D-D8AB-48CB-B476-AC54910C8B89}"/>
    <cellStyle name="Comma 4 2 2 4 8 3" xfId="6980" xr:uid="{90502DD8-BDFE-463D-A6C7-638378708D70}"/>
    <cellStyle name="Comma 4 2 2 4 9" xfId="8808" xr:uid="{C33A7146-00FE-4C2E-8D05-698452895A06}"/>
    <cellStyle name="Comma 4 2 2 5" xfId="135" xr:uid="{00000000-0005-0000-0000-000033040000}"/>
    <cellStyle name="Comma 4 2 2 5 10" xfId="4598" xr:uid="{C3F5096D-3455-4835-BCE3-D29EBD7CB487}"/>
    <cellStyle name="Comma 4 2 2 5 2" xfId="674" xr:uid="{00000000-0005-0000-0000-000034040000}"/>
    <cellStyle name="Comma 4 2 2 5 2 2" xfId="2945" xr:uid="{00000000-0005-0000-0000-000035040000}"/>
    <cellStyle name="Comma 4 2 2 5 2 2 2" xfId="11368" xr:uid="{F20B87C1-A826-4428-8778-BE07CA3F9505}"/>
    <cellStyle name="Comma 4 2 2 5 2 2 3" xfId="7157" xr:uid="{1573C0FB-39BC-411A-AE87-3693A1C0204D}"/>
    <cellStyle name="Comma 4 2 2 5 2 3" xfId="9223" xr:uid="{94D60359-0437-45DB-BDB8-7611CB81CF14}"/>
    <cellStyle name="Comma 4 2 2 5 2 4" xfId="5012" xr:uid="{DDA95516-362C-48D9-95AC-DC09DC660ADB}"/>
    <cellStyle name="Comma 4 2 2 5 3" xfId="1127" xr:uid="{00000000-0005-0000-0000-000036040000}"/>
    <cellStyle name="Comma 4 2 2 5 3 2" xfId="3358" xr:uid="{00000000-0005-0000-0000-000037040000}"/>
    <cellStyle name="Comma 4 2 2 5 3 2 2" xfId="11781" xr:uid="{48352CCD-C29B-4277-B7BF-9B08CDBFAE7C}"/>
    <cellStyle name="Comma 4 2 2 5 3 2 3" xfId="7570" xr:uid="{ABC734F3-BFC7-47A9-8D11-21D1DDC76A11}"/>
    <cellStyle name="Comma 4 2 2 5 3 3" xfId="9636" xr:uid="{B4A7F5CB-8512-4577-BE7A-D08E7836A402}"/>
    <cellStyle name="Comma 4 2 2 5 3 4" xfId="5425" xr:uid="{B7FA252D-34E9-42DA-9DD2-91AA5DC8D4E6}"/>
    <cellStyle name="Comma 4 2 2 5 4" xfId="1541" xr:uid="{00000000-0005-0000-0000-000038040000}"/>
    <cellStyle name="Comma 4 2 2 5 4 2" xfId="3771" xr:uid="{00000000-0005-0000-0000-000039040000}"/>
    <cellStyle name="Comma 4 2 2 5 4 2 2" xfId="12194" xr:uid="{1009B80B-9E87-4E67-95DA-AE545A584B80}"/>
    <cellStyle name="Comma 4 2 2 5 4 2 3" xfId="7983" xr:uid="{D90222BE-180F-4CD3-9422-1711D9A62352}"/>
    <cellStyle name="Comma 4 2 2 5 4 3" xfId="10049" xr:uid="{A5B0C8BA-18DD-43F9-B4AC-B9C8EC40385A}"/>
    <cellStyle name="Comma 4 2 2 5 4 4" xfId="5838" xr:uid="{BCF3C65E-A986-4B52-B81B-9040804F8321}"/>
    <cellStyle name="Comma 4 2 2 5 5" xfId="1955" xr:uid="{00000000-0005-0000-0000-00003A040000}"/>
    <cellStyle name="Comma 4 2 2 5 5 2" xfId="4184" xr:uid="{00000000-0005-0000-0000-00003B040000}"/>
    <cellStyle name="Comma 4 2 2 5 5 2 2" xfId="12607" xr:uid="{0AA7F707-1873-4BD9-941C-F082B1D8905B}"/>
    <cellStyle name="Comma 4 2 2 5 5 2 3" xfId="8396" xr:uid="{F547280F-CEFA-4FAB-B4F1-09D976838183}"/>
    <cellStyle name="Comma 4 2 2 5 5 3" xfId="10462" xr:uid="{26F4DE9F-80DF-46A3-8BDC-C6E06E64DCE5}"/>
    <cellStyle name="Comma 4 2 2 5 5 4" xfId="6251" xr:uid="{737055FD-F0F7-4982-96B3-7CEEF4B084FA}"/>
    <cellStyle name="Comma 4 2 2 5 6" xfId="2390" xr:uid="{00000000-0005-0000-0000-00003C040000}"/>
    <cellStyle name="Comma 4 2 2 5 6 2" xfId="10875" xr:uid="{2CDB8B76-7271-47C9-9AC3-52B2D88AB849}"/>
    <cellStyle name="Comma 4 2 2 5 6 3" xfId="6664" xr:uid="{0C0D11DE-40C0-4E54-8910-3D94F995777E}"/>
    <cellStyle name="Comma 4 2 2 5 7" xfId="2375" xr:uid="{00000000-0005-0000-0000-00003D040000}"/>
    <cellStyle name="Comma 4 2 2 5 8" xfId="2768" xr:uid="{00000000-0005-0000-0000-00003E040000}"/>
    <cellStyle name="Comma 4 2 2 5 8 2" xfId="11192" xr:uid="{FE8AEF1F-D32C-4606-9B17-DCAE454A2224}"/>
    <cellStyle name="Comma 4 2 2 5 8 3" xfId="6981" xr:uid="{C4325EB8-484A-4B98-BD1A-83C39FE6EE96}"/>
    <cellStyle name="Comma 4 2 2 5 9" xfId="8809" xr:uid="{97D9F0DE-65F8-4E15-B82B-7305DC45429D}"/>
    <cellStyle name="Comma 4 2 3" xfId="136" xr:uid="{00000000-0005-0000-0000-00003F040000}"/>
    <cellStyle name="Comma 4 2 3 10" xfId="2769" xr:uid="{00000000-0005-0000-0000-000040040000}"/>
    <cellStyle name="Comma 4 2 3 10 2" xfId="11193" xr:uid="{747D5CC9-6BC3-4D7F-B43F-CC94CDFB19FD}"/>
    <cellStyle name="Comma 4 2 3 10 3" xfId="6982" xr:uid="{D110E240-A95C-4BEF-A646-79AD3863C951}"/>
    <cellStyle name="Comma 4 2 3 11" xfId="8810" xr:uid="{1298CE8A-4A50-41DF-9CB6-DE75E823724E}"/>
    <cellStyle name="Comma 4 2 3 12" xfId="4599" xr:uid="{4156E9ED-E059-4DA7-9832-A760A392F146}"/>
    <cellStyle name="Comma 4 2 3 2" xfId="137" xr:uid="{00000000-0005-0000-0000-000041040000}"/>
    <cellStyle name="Comma 4 2 3 2 10" xfId="8811" xr:uid="{C623B7E7-2DB9-479D-8837-AA4FEF1A2D52}"/>
    <cellStyle name="Comma 4 2 3 2 11" xfId="4600" xr:uid="{425ABE65-4181-4248-9EC0-82C892482FBF}"/>
    <cellStyle name="Comma 4 2 3 2 2" xfId="138" xr:uid="{00000000-0005-0000-0000-000042040000}"/>
    <cellStyle name="Comma 4 2 3 2 2 10" xfId="4601" xr:uid="{6899DAC9-5E42-4C06-BE8E-6299CA64FCC5}"/>
    <cellStyle name="Comma 4 2 3 2 2 2" xfId="677" xr:uid="{00000000-0005-0000-0000-000043040000}"/>
    <cellStyle name="Comma 4 2 3 2 2 2 2" xfId="2948" xr:uid="{00000000-0005-0000-0000-000044040000}"/>
    <cellStyle name="Comma 4 2 3 2 2 2 2 2" xfId="11371" xr:uid="{77A1AFC7-E6EC-496F-AF87-C66A6E66FE64}"/>
    <cellStyle name="Comma 4 2 3 2 2 2 2 3" xfId="7160" xr:uid="{30880985-CC43-4932-B479-E5F039861EFF}"/>
    <cellStyle name="Comma 4 2 3 2 2 2 3" xfId="9226" xr:uid="{399BFCBD-A567-4DF5-8DE5-82A91DA827E3}"/>
    <cellStyle name="Comma 4 2 3 2 2 2 4" xfId="5015" xr:uid="{E8964D26-CC0D-40DE-815D-3CD3AF51CC89}"/>
    <cellStyle name="Comma 4 2 3 2 2 3" xfId="1130" xr:uid="{00000000-0005-0000-0000-000045040000}"/>
    <cellStyle name="Comma 4 2 3 2 2 3 2" xfId="3361" xr:uid="{00000000-0005-0000-0000-000046040000}"/>
    <cellStyle name="Comma 4 2 3 2 2 3 2 2" xfId="11784" xr:uid="{809441DB-12CF-4AE5-A06B-605E94BD27E5}"/>
    <cellStyle name="Comma 4 2 3 2 2 3 2 3" xfId="7573" xr:uid="{7289FCBC-BEFA-4309-A972-CA07005606D1}"/>
    <cellStyle name="Comma 4 2 3 2 2 3 3" xfId="9639" xr:uid="{B59FE6EB-298A-488D-8E32-F4DB88333FDE}"/>
    <cellStyle name="Comma 4 2 3 2 2 3 4" xfId="5428" xr:uid="{F0124CA2-9775-4AD6-B53B-3D281EA0732B}"/>
    <cellStyle name="Comma 4 2 3 2 2 4" xfId="1544" xr:uid="{00000000-0005-0000-0000-000047040000}"/>
    <cellStyle name="Comma 4 2 3 2 2 4 2" xfId="3774" xr:uid="{00000000-0005-0000-0000-000048040000}"/>
    <cellStyle name="Comma 4 2 3 2 2 4 2 2" xfId="12197" xr:uid="{8DE40387-B43A-4A2A-84C7-EA366B12BDD5}"/>
    <cellStyle name="Comma 4 2 3 2 2 4 2 3" xfId="7986" xr:uid="{5204EC93-1A7E-4B88-8843-CCA422264F75}"/>
    <cellStyle name="Comma 4 2 3 2 2 4 3" xfId="10052" xr:uid="{E2076A0D-567B-4EBC-89C9-B66D27F3732D}"/>
    <cellStyle name="Comma 4 2 3 2 2 4 4" xfId="5841" xr:uid="{552922B3-911B-4458-BCC2-BF30F120F8B8}"/>
    <cellStyle name="Comma 4 2 3 2 2 5" xfId="1958" xr:uid="{00000000-0005-0000-0000-000049040000}"/>
    <cellStyle name="Comma 4 2 3 2 2 5 2" xfId="4187" xr:uid="{00000000-0005-0000-0000-00004A040000}"/>
    <cellStyle name="Comma 4 2 3 2 2 5 2 2" xfId="12610" xr:uid="{04AC10AA-75E8-41F1-BA3E-F8BAD592AEB7}"/>
    <cellStyle name="Comma 4 2 3 2 2 5 2 3" xfId="8399" xr:uid="{FEC01157-7F6B-405E-9318-96EBC51CD225}"/>
    <cellStyle name="Comma 4 2 3 2 2 5 3" xfId="10465" xr:uid="{BE462A14-50BD-4E4F-80AF-518910759A42}"/>
    <cellStyle name="Comma 4 2 3 2 2 5 4" xfId="6254" xr:uid="{5664E27B-C346-4D30-9D62-598EFD66B2C8}"/>
    <cellStyle name="Comma 4 2 3 2 2 6" xfId="2393" xr:uid="{00000000-0005-0000-0000-00004B040000}"/>
    <cellStyle name="Comma 4 2 3 2 2 6 2" xfId="10878" xr:uid="{F013B5E4-2003-4B32-95CB-679B6707C5ED}"/>
    <cellStyle name="Comma 4 2 3 2 2 6 3" xfId="6667" xr:uid="{DD872D56-E361-4773-BE81-198CC3C3CD1F}"/>
    <cellStyle name="Comma 4 2 3 2 2 7" xfId="2372" xr:uid="{00000000-0005-0000-0000-00004C040000}"/>
    <cellStyle name="Comma 4 2 3 2 2 8" xfId="2771" xr:uid="{00000000-0005-0000-0000-00004D040000}"/>
    <cellStyle name="Comma 4 2 3 2 2 8 2" xfId="11195" xr:uid="{A2CA6781-28FC-480D-80B6-7F3EF01804E9}"/>
    <cellStyle name="Comma 4 2 3 2 2 8 3" xfId="6984" xr:uid="{B2ABF90B-A7E0-4932-973F-36BECA2E59DD}"/>
    <cellStyle name="Comma 4 2 3 2 2 9" xfId="8812" xr:uid="{DC69D36A-F779-403B-9526-64C922DBF11D}"/>
    <cellStyle name="Comma 4 2 3 2 3" xfId="676" xr:uid="{00000000-0005-0000-0000-00004E040000}"/>
    <cellStyle name="Comma 4 2 3 2 3 2" xfId="2947" xr:uid="{00000000-0005-0000-0000-00004F040000}"/>
    <cellStyle name="Comma 4 2 3 2 3 2 2" xfId="11370" xr:uid="{30D3A849-5576-40CC-8367-3D0693E3F8A5}"/>
    <cellStyle name="Comma 4 2 3 2 3 2 3" xfId="7159" xr:uid="{2BCB0ABC-7390-4925-83EA-E8335038C078}"/>
    <cellStyle name="Comma 4 2 3 2 3 3" xfId="9225" xr:uid="{A3B41517-FB56-42AB-B268-615A9A57CF6E}"/>
    <cellStyle name="Comma 4 2 3 2 3 4" xfId="5014" xr:uid="{DFA56CB2-0299-47F2-A584-461F144439D0}"/>
    <cellStyle name="Comma 4 2 3 2 4" xfId="1129" xr:uid="{00000000-0005-0000-0000-000050040000}"/>
    <cellStyle name="Comma 4 2 3 2 4 2" xfId="3360" xr:uid="{00000000-0005-0000-0000-000051040000}"/>
    <cellStyle name="Comma 4 2 3 2 4 2 2" xfId="11783" xr:uid="{4555741D-AC47-4717-BB41-38DB28BC77C3}"/>
    <cellStyle name="Comma 4 2 3 2 4 2 3" xfId="7572" xr:uid="{5B5E8AA5-EE8A-4313-93A9-7BC56A0E21CB}"/>
    <cellStyle name="Comma 4 2 3 2 4 3" xfId="9638" xr:uid="{75EEB8C3-DD9C-41C7-82B4-183A49A7B755}"/>
    <cellStyle name="Comma 4 2 3 2 4 4" xfId="5427" xr:uid="{88043E33-3B7D-4D82-A974-72F557D590B2}"/>
    <cellStyle name="Comma 4 2 3 2 5" xfId="1543" xr:uid="{00000000-0005-0000-0000-000052040000}"/>
    <cellStyle name="Comma 4 2 3 2 5 2" xfId="3773" xr:uid="{00000000-0005-0000-0000-000053040000}"/>
    <cellStyle name="Comma 4 2 3 2 5 2 2" xfId="12196" xr:uid="{F159F635-5A19-4566-A92D-7DBB203C1997}"/>
    <cellStyle name="Comma 4 2 3 2 5 2 3" xfId="7985" xr:uid="{2CE7D64F-D1A5-4103-85C6-0C7FD33889EF}"/>
    <cellStyle name="Comma 4 2 3 2 5 3" xfId="10051" xr:uid="{C8E92660-14B0-438B-9AAF-534809F7AACD}"/>
    <cellStyle name="Comma 4 2 3 2 5 4" xfId="5840" xr:uid="{11FD08E4-9D46-446A-8E51-BB14C7D88AF5}"/>
    <cellStyle name="Comma 4 2 3 2 6" xfId="1957" xr:uid="{00000000-0005-0000-0000-000054040000}"/>
    <cellStyle name="Comma 4 2 3 2 6 2" xfId="4186" xr:uid="{00000000-0005-0000-0000-000055040000}"/>
    <cellStyle name="Comma 4 2 3 2 6 2 2" xfId="12609" xr:uid="{CCB68A1F-509B-45ED-B667-AEF72A0F9968}"/>
    <cellStyle name="Comma 4 2 3 2 6 2 3" xfId="8398" xr:uid="{F6A03F58-DC96-48EB-8C65-CB075E36DA5C}"/>
    <cellStyle name="Comma 4 2 3 2 6 3" xfId="10464" xr:uid="{8DF87FB0-3CA3-4565-A20C-17BFD9C2E63F}"/>
    <cellStyle name="Comma 4 2 3 2 6 4" xfId="6253" xr:uid="{12CAE3D7-BA08-425C-A512-A0C3AFDF4A95}"/>
    <cellStyle name="Comma 4 2 3 2 7" xfId="2392" xr:uid="{00000000-0005-0000-0000-000056040000}"/>
    <cellStyle name="Comma 4 2 3 2 7 2" xfId="10877" xr:uid="{A873440A-D19F-4BAB-8BEA-0D104CB15666}"/>
    <cellStyle name="Comma 4 2 3 2 7 3" xfId="6666" xr:uid="{21E00000-D833-4D7B-A49E-5E7182992849}"/>
    <cellStyle name="Comma 4 2 3 2 8" xfId="2373" xr:uid="{00000000-0005-0000-0000-000057040000}"/>
    <cellStyle name="Comma 4 2 3 2 9" xfId="2770" xr:uid="{00000000-0005-0000-0000-000058040000}"/>
    <cellStyle name="Comma 4 2 3 2 9 2" xfId="11194" xr:uid="{48E00AF8-F1B5-479D-BA72-D94826EFA9D5}"/>
    <cellStyle name="Comma 4 2 3 2 9 3" xfId="6983" xr:uid="{6869F09E-AA6A-470B-8FE4-DC91586EEA6B}"/>
    <cellStyle name="Comma 4 2 3 3" xfId="139" xr:uid="{00000000-0005-0000-0000-000059040000}"/>
    <cellStyle name="Comma 4 2 3 3 10" xfId="4602" xr:uid="{004B2469-A61D-4C23-94CE-A47A4CAC774C}"/>
    <cellStyle name="Comma 4 2 3 3 2" xfId="678" xr:uid="{00000000-0005-0000-0000-00005A040000}"/>
    <cellStyle name="Comma 4 2 3 3 2 2" xfId="2949" xr:uid="{00000000-0005-0000-0000-00005B040000}"/>
    <cellStyle name="Comma 4 2 3 3 2 2 2" xfId="11372" xr:uid="{D8D9A29E-C9BE-4A7C-8A65-E65DE3E2E19D}"/>
    <cellStyle name="Comma 4 2 3 3 2 2 3" xfId="7161" xr:uid="{A95A2B38-4751-4464-A10A-97F1C699D93A}"/>
    <cellStyle name="Comma 4 2 3 3 2 3" xfId="9227" xr:uid="{323E2AEB-9081-4F67-903E-CAABB58D9B1D}"/>
    <cellStyle name="Comma 4 2 3 3 2 4" xfId="5016" xr:uid="{0623590A-F103-40FB-A3D6-65A486BE9132}"/>
    <cellStyle name="Comma 4 2 3 3 3" xfId="1131" xr:uid="{00000000-0005-0000-0000-00005C040000}"/>
    <cellStyle name="Comma 4 2 3 3 3 2" xfId="3362" xr:uid="{00000000-0005-0000-0000-00005D040000}"/>
    <cellStyle name="Comma 4 2 3 3 3 2 2" xfId="11785" xr:uid="{A07BDDC5-18FA-4F5B-9D1D-AA75A5EAEE3B}"/>
    <cellStyle name="Comma 4 2 3 3 3 2 3" xfId="7574" xr:uid="{5B43041F-51F5-4D8F-A02B-AC90C81C64E8}"/>
    <cellStyle name="Comma 4 2 3 3 3 3" xfId="9640" xr:uid="{E67285C4-46F1-4163-ABBF-B1FD7B081994}"/>
    <cellStyle name="Comma 4 2 3 3 3 4" xfId="5429" xr:uid="{1AF13955-7CFC-49E9-A678-F6BB9C7710FF}"/>
    <cellStyle name="Comma 4 2 3 3 4" xfId="1545" xr:uid="{00000000-0005-0000-0000-00005E040000}"/>
    <cellStyle name="Comma 4 2 3 3 4 2" xfId="3775" xr:uid="{00000000-0005-0000-0000-00005F040000}"/>
    <cellStyle name="Comma 4 2 3 3 4 2 2" xfId="12198" xr:uid="{DE1D4089-63D7-46EA-AF5D-CF9AD3147EF2}"/>
    <cellStyle name="Comma 4 2 3 3 4 2 3" xfId="7987" xr:uid="{55F01519-434F-4F68-833D-76941349AFAC}"/>
    <cellStyle name="Comma 4 2 3 3 4 3" xfId="10053" xr:uid="{2FB28813-E7C3-4903-BA5B-BCEA32C933F1}"/>
    <cellStyle name="Comma 4 2 3 3 4 4" xfId="5842" xr:uid="{1D614076-4BD2-4C63-A31E-2871777B4723}"/>
    <cellStyle name="Comma 4 2 3 3 5" xfId="1959" xr:uid="{00000000-0005-0000-0000-000060040000}"/>
    <cellStyle name="Comma 4 2 3 3 5 2" xfId="4188" xr:uid="{00000000-0005-0000-0000-000061040000}"/>
    <cellStyle name="Comma 4 2 3 3 5 2 2" xfId="12611" xr:uid="{C6FE9305-D8D1-4518-BB27-2B988CF0FC31}"/>
    <cellStyle name="Comma 4 2 3 3 5 2 3" xfId="8400" xr:uid="{3CB69EF2-ED53-4A10-8EBF-A1C3591B709D}"/>
    <cellStyle name="Comma 4 2 3 3 5 3" xfId="10466" xr:uid="{EEA47201-C446-457C-A39F-C37CF6A04906}"/>
    <cellStyle name="Comma 4 2 3 3 5 4" xfId="6255" xr:uid="{80378AC9-DB04-4A53-B46D-E3738E0DC008}"/>
    <cellStyle name="Comma 4 2 3 3 6" xfId="2394" xr:uid="{00000000-0005-0000-0000-000062040000}"/>
    <cellStyle name="Comma 4 2 3 3 6 2" xfId="10879" xr:uid="{4228C891-AF88-4A8A-BA01-05AC47459EA1}"/>
    <cellStyle name="Comma 4 2 3 3 6 3" xfId="6668" xr:uid="{08438DB5-724E-44AB-9433-FA6A55B1784F}"/>
    <cellStyle name="Comma 4 2 3 3 7" xfId="2371" xr:uid="{00000000-0005-0000-0000-000063040000}"/>
    <cellStyle name="Comma 4 2 3 3 8" xfId="2772" xr:uid="{00000000-0005-0000-0000-000064040000}"/>
    <cellStyle name="Comma 4 2 3 3 8 2" xfId="11196" xr:uid="{18D8EBD3-0EFA-441E-839D-5B0EFD53E029}"/>
    <cellStyle name="Comma 4 2 3 3 8 3" xfId="6985" xr:uid="{6BBE4C59-2906-4A65-B00A-5067D936F5E1}"/>
    <cellStyle name="Comma 4 2 3 3 9" xfId="8813" xr:uid="{FBF6B519-CF0A-418B-A47C-D3D2FCE2D49C}"/>
    <cellStyle name="Comma 4 2 3 4" xfId="675" xr:uid="{00000000-0005-0000-0000-000065040000}"/>
    <cellStyle name="Comma 4 2 3 4 2" xfId="2946" xr:uid="{00000000-0005-0000-0000-000066040000}"/>
    <cellStyle name="Comma 4 2 3 4 2 2" xfId="11369" xr:uid="{F978C901-5634-41A3-BF4C-A900CC941B02}"/>
    <cellStyle name="Comma 4 2 3 4 2 3" xfId="7158" xr:uid="{4F6800F9-908F-4CBE-8577-9C39A8636E03}"/>
    <cellStyle name="Comma 4 2 3 4 3" xfId="9224" xr:uid="{2F6373ED-F8B3-4AE9-A35D-9FCA3BF4C716}"/>
    <cellStyle name="Comma 4 2 3 4 4" xfId="5013" xr:uid="{B2CD71F9-8D7E-4179-B68F-7BD2A2052477}"/>
    <cellStyle name="Comma 4 2 3 5" xfId="1128" xr:uid="{00000000-0005-0000-0000-000067040000}"/>
    <cellStyle name="Comma 4 2 3 5 2" xfId="3359" xr:uid="{00000000-0005-0000-0000-000068040000}"/>
    <cellStyle name="Comma 4 2 3 5 2 2" xfId="11782" xr:uid="{F97BE2FC-4211-4B13-A71E-3016722E7702}"/>
    <cellStyle name="Comma 4 2 3 5 2 3" xfId="7571" xr:uid="{4732DBAB-7A53-4E24-B314-76655A9B7B19}"/>
    <cellStyle name="Comma 4 2 3 5 3" xfId="9637" xr:uid="{FE139CF8-13F9-420E-8860-7FCBBEFF34CF}"/>
    <cellStyle name="Comma 4 2 3 5 4" xfId="5426" xr:uid="{0B25D66E-3E54-4236-8648-974990904206}"/>
    <cellStyle name="Comma 4 2 3 6" xfId="1542" xr:uid="{00000000-0005-0000-0000-000069040000}"/>
    <cellStyle name="Comma 4 2 3 6 2" xfId="3772" xr:uid="{00000000-0005-0000-0000-00006A040000}"/>
    <cellStyle name="Comma 4 2 3 6 2 2" xfId="12195" xr:uid="{52BDF648-2853-4DA0-A5C2-8E90827FE7CF}"/>
    <cellStyle name="Comma 4 2 3 6 2 3" xfId="7984" xr:uid="{8F77D282-27D5-4FC1-8218-B538152F6148}"/>
    <cellStyle name="Comma 4 2 3 6 3" xfId="10050" xr:uid="{7FD8FEDD-39C9-49AD-A8C2-D1EF83338904}"/>
    <cellStyle name="Comma 4 2 3 6 4" xfId="5839" xr:uid="{07B68CE4-B30F-44A8-9373-2B5999F0211F}"/>
    <cellStyle name="Comma 4 2 3 7" xfId="1956" xr:uid="{00000000-0005-0000-0000-00006B040000}"/>
    <cellStyle name="Comma 4 2 3 7 2" xfId="4185" xr:uid="{00000000-0005-0000-0000-00006C040000}"/>
    <cellStyle name="Comma 4 2 3 7 2 2" xfId="12608" xr:uid="{3B7A91EE-4F45-4952-BA13-938AEA4758C5}"/>
    <cellStyle name="Comma 4 2 3 7 2 3" xfId="8397" xr:uid="{ADBC1450-EEC9-404C-83C1-B1BADB5C38C9}"/>
    <cellStyle name="Comma 4 2 3 7 3" xfId="10463" xr:uid="{6AB7B7D2-B309-4535-95D8-8B76132A446A}"/>
    <cellStyle name="Comma 4 2 3 7 4" xfId="6252" xr:uid="{563CB655-0EF4-4518-B5B9-A70E39426A55}"/>
    <cellStyle name="Comma 4 2 3 8" xfId="2391" xr:uid="{00000000-0005-0000-0000-00006D040000}"/>
    <cellStyle name="Comma 4 2 3 8 2" xfId="10876" xr:uid="{9E12C7CE-01F5-4C30-803F-1CC3158393AD}"/>
    <cellStyle name="Comma 4 2 3 8 3" xfId="6665" xr:uid="{1B774D90-726A-41F6-9BA6-F6375E21A7F3}"/>
    <cellStyle name="Comma 4 2 3 9" xfId="2374" xr:uid="{00000000-0005-0000-0000-00006E040000}"/>
    <cellStyle name="Comma 4 2 4" xfId="140" xr:uid="{00000000-0005-0000-0000-00006F040000}"/>
    <cellStyle name="Comma 4 2 4 10" xfId="8814" xr:uid="{22D18CEE-D6B8-4CE0-8102-DBD169500EF9}"/>
    <cellStyle name="Comma 4 2 4 11" xfId="4603" xr:uid="{F65673E1-4A30-4D5E-AA24-7AF9746113DF}"/>
    <cellStyle name="Comma 4 2 4 2" xfId="141" xr:uid="{00000000-0005-0000-0000-000070040000}"/>
    <cellStyle name="Comma 4 2 4 2 10" xfId="4604" xr:uid="{318E0152-071D-4F4A-9664-615743560DA4}"/>
    <cellStyle name="Comma 4 2 4 2 2" xfId="680" xr:uid="{00000000-0005-0000-0000-000071040000}"/>
    <cellStyle name="Comma 4 2 4 2 2 2" xfId="2951" xr:uid="{00000000-0005-0000-0000-000072040000}"/>
    <cellStyle name="Comma 4 2 4 2 2 2 2" xfId="11374" xr:uid="{7717CA58-291C-40CB-AEF4-A1FB95E44394}"/>
    <cellStyle name="Comma 4 2 4 2 2 2 3" xfId="7163" xr:uid="{3B4CED3D-2EE8-41DD-B85A-EC8929E332B2}"/>
    <cellStyle name="Comma 4 2 4 2 2 3" xfId="9229" xr:uid="{ACDDB45B-FF93-4565-9C58-BD7E99236F14}"/>
    <cellStyle name="Comma 4 2 4 2 2 4" xfId="5018" xr:uid="{952308D3-D4F3-4C5F-AEA3-DC06C7118BD3}"/>
    <cellStyle name="Comma 4 2 4 2 3" xfId="1133" xr:uid="{00000000-0005-0000-0000-000073040000}"/>
    <cellStyle name="Comma 4 2 4 2 3 2" xfId="3364" xr:uid="{00000000-0005-0000-0000-000074040000}"/>
    <cellStyle name="Comma 4 2 4 2 3 2 2" xfId="11787" xr:uid="{A21113FB-8B46-4685-897B-F3147588D060}"/>
    <cellStyle name="Comma 4 2 4 2 3 2 3" xfId="7576" xr:uid="{D2CF8174-F018-43C6-B116-ED5586885D16}"/>
    <cellStyle name="Comma 4 2 4 2 3 3" xfId="9642" xr:uid="{89930157-D295-4D28-A76A-8DFD673796EB}"/>
    <cellStyle name="Comma 4 2 4 2 3 4" xfId="5431" xr:uid="{1A470601-5BC2-41AD-8C7B-EEDA7F841DA0}"/>
    <cellStyle name="Comma 4 2 4 2 4" xfId="1547" xr:uid="{00000000-0005-0000-0000-000075040000}"/>
    <cellStyle name="Comma 4 2 4 2 4 2" xfId="3777" xr:uid="{00000000-0005-0000-0000-000076040000}"/>
    <cellStyle name="Comma 4 2 4 2 4 2 2" xfId="12200" xr:uid="{4324DCA8-A705-43D8-B617-5A369A390290}"/>
    <cellStyle name="Comma 4 2 4 2 4 2 3" xfId="7989" xr:uid="{9AED6B07-9D36-42C8-8AFF-2F7D35287AFC}"/>
    <cellStyle name="Comma 4 2 4 2 4 3" xfId="10055" xr:uid="{E5818F7C-B124-4074-9ACA-87517F9BCAD2}"/>
    <cellStyle name="Comma 4 2 4 2 4 4" xfId="5844" xr:uid="{A19131F2-A603-4B08-9BC9-C9557229F712}"/>
    <cellStyle name="Comma 4 2 4 2 5" xfId="1961" xr:uid="{00000000-0005-0000-0000-000077040000}"/>
    <cellStyle name="Comma 4 2 4 2 5 2" xfId="4190" xr:uid="{00000000-0005-0000-0000-000078040000}"/>
    <cellStyle name="Comma 4 2 4 2 5 2 2" xfId="12613" xr:uid="{C428DF82-E2E4-4FD8-B359-482F810065DB}"/>
    <cellStyle name="Comma 4 2 4 2 5 2 3" xfId="8402" xr:uid="{86AA7451-FECA-430C-9742-FA8E7055991A}"/>
    <cellStyle name="Comma 4 2 4 2 5 3" xfId="10468" xr:uid="{DA319DCE-D233-4CD8-92FB-17D4B6DD93EF}"/>
    <cellStyle name="Comma 4 2 4 2 5 4" xfId="6257" xr:uid="{B3EA62E4-8E9B-4962-AAA6-27652B909B3D}"/>
    <cellStyle name="Comma 4 2 4 2 6" xfId="2396" xr:uid="{00000000-0005-0000-0000-000079040000}"/>
    <cellStyle name="Comma 4 2 4 2 6 2" xfId="10881" xr:uid="{11FE649E-6649-460B-BF9F-93B728604907}"/>
    <cellStyle name="Comma 4 2 4 2 6 3" xfId="6670" xr:uid="{054B1C69-E25B-4DCD-9911-5FDBE3B760AE}"/>
    <cellStyle name="Comma 4 2 4 2 7" xfId="2369" xr:uid="{00000000-0005-0000-0000-00007A040000}"/>
    <cellStyle name="Comma 4 2 4 2 8" xfId="2774" xr:uid="{00000000-0005-0000-0000-00007B040000}"/>
    <cellStyle name="Comma 4 2 4 2 8 2" xfId="11198" xr:uid="{294DD9FC-E8B4-4793-9CD0-87E6545BBDBA}"/>
    <cellStyle name="Comma 4 2 4 2 8 3" xfId="6987" xr:uid="{ED9DAA36-B0AF-4B81-A0C0-391C8EE700A6}"/>
    <cellStyle name="Comma 4 2 4 2 9" xfId="8815" xr:uid="{D6563115-8CE8-4E08-A4A8-D4F382845EE6}"/>
    <cellStyle name="Comma 4 2 4 3" xfId="679" xr:uid="{00000000-0005-0000-0000-00007C040000}"/>
    <cellStyle name="Comma 4 2 4 3 2" xfId="2950" xr:uid="{00000000-0005-0000-0000-00007D040000}"/>
    <cellStyle name="Comma 4 2 4 3 2 2" xfId="11373" xr:uid="{EE91561E-0117-4B80-9032-C7D691878863}"/>
    <cellStyle name="Comma 4 2 4 3 2 3" xfId="7162" xr:uid="{31221E2B-7525-439F-8ECB-6CD318ACC660}"/>
    <cellStyle name="Comma 4 2 4 3 3" xfId="9228" xr:uid="{1F9A80C4-3D29-4BDA-8921-25CF00839202}"/>
    <cellStyle name="Comma 4 2 4 3 4" xfId="5017" xr:uid="{DB86CDDE-22C8-4574-80EA-03C612479E4F}"/>
    <cellStyle name="Comma 4 2 4 4" xfId="1132" xr:uid="{00000000-0005-0000-0000-00007E040000}"/>
    <cellStyle name="Comma 4 2 4 4 2" xfId="3363" xr:uid="{00000000-0005-0000-0000-00007F040000}"/>
    <cellStyle name="Comma 4 2 4 4 2 2" xfId="11786" xr:uid="{F44B5D20-EA4B-4124-8834-06233E08795E}"/>
    <cellStyle name="Comma 4 2 4 4 2 3" xfId="7575" xr:uid="{7B18A268-528F-4DC1-9944-F0377076FA6F}"/>
    <cellStyle name="Comma 4 2 4 4 3" xfId="9641" xr:uid="{1470DEB4-6B7D-4835-8373-D35FFC483583}"/>
    <cellStyle name="Comma 4 2 4 4 4" xfId="5430" xr:uid="{9709F4F9-D9D3-41DD-A574-C7AF5E9DC138}"/>
    <cellStyle name="Comma 4 2 4 5" xfId="1546" xr:uid="{00000000-0005-0000-0000-000080040000}"/>
    <cellStyle name="Comma 4 2 4 5 2" xfId="3776" xr:uid="{00000000-0005-0000-0000-000081040000}"/>
    <cellStyle name="Comma 4 2 4 5 2 2" xfId="12199" xr:uid="{4430F78B-1C20-4542-AE9D-67B7339A0D45}"/>
    <cellStyle name="Comma 4 2 4 5 2 3" xfId="7988" xr:uid="{B6EE8B8F-DDDB-49F4-BAB8-F4AA5A3ED588}"/>
    <cellStyle name="Comma 4 2 4 5 3" xfId="10054" xr:uid="{97D3CB29-5376-4A52-8BFB-3C2FBF7A258F}"/>
    <cellStyle name="Comma 4 2 4 5 4" xfId="5843" xr:uid="{3799D8CD-A4C5-49D6-95B0-9E6A7E5E36F3}"/>
    <cellStyle name="Comma 4 2 4 6" xfId="1960" xr:uid="{00000000-0005-0000-0000-000082040000}"/>
    <cellStyle name="Comma 4 2 4 6 2" xfId="4189" xr:uid="{00000000-0005-0000-0000-000083040000}"/>
    <cellStyle name="Comma 4 2 4 6 2 2" xfId="12612" xr:uid="{8DF97C1D-1C25-4406-8D05-6AE1319F41A5}"/>
    <cellStyle name="Comma 4 2 4 6 2 3" xfId="8401" xr:uid="{74888FEE-291A-469D-97A1-4CA728C6C71A}"/>
    <cellStyle name="Comma 4 2 4 6 3" xfId="10467" xr:uid="{2021FE16-C5FA-4D56-8AEB-D9898649C5C5}"/>
    <cellStyle name="Comma 4 2 4 6 4" xfId="6256" xr:uid="{C503BE11-A760-4198-A9C8-D00AF076AED0}"/>
    <cellStyle name="Comma 4 2 4 7" xfId="2395" xr:uid="{00000000-0005-0000-0000-000084040000}"/>
    <cellStyle name="Comma 4 2 4 7 2" xfId="10880" xr:uid="{920845D4-E244-48A6-AAF4-822303E51EF0}"/>
    <cellStyle name="Comma 4 2 4 7 3" xfId="6669" xr:uid="{CCE574A5-7C0E-4CE0-8F32-B6AD4616B42D}"/>
    <cellStyle name="Comma 4 2 4 8" xfId="2370" xr:uid="{00000000-0005-0000-0000-000085040000}"/>
    <cellStyle name="Comma 4 2 4 9" xfId="2773" xr:uid="{00000000-0005-0000-0000-000086040000}"/>
    <cellStyle name="Comma 4 2 4 9 2" xfId="11197" xr:uid="{A3912A29-8EA6-4C8D-8DEC-3E822BDDCA6C}"/>
    <cellStyle name="Comma 4 2 4 9 3" xfId="6986" xr:uid="{9A100113-1E3C-402D-BD78-90B45C6ECA76}"/>
    <cellStyle name="Comma 4 2 5" xfId="142" xr:uid="{00000000-0005-0000-0000-000087040000}"/>
    <cellStyle name="Comma 4 2 5 10" xfId="4605" xr:uid="{ED6595BF-F9C4-4C25-88B5-3A2A7E4A35C3}"/>
    <cellStyle name="Comma 4 2 5 2" xfId="681" xr:uid="{00000000-0005-0000-0000-000088040000}"/>
    <cellStyle name="Comma 4 2 5 2 2" xfId="2952" xr:uid="{00000000-0005-0000-0000-000089040000}"/>
    <cellStyle name="Comma 4 2 5 2 2 2" xfId="11375" xr:uid="{4284C574-F13E-494A-933C-C4D72CF39F7A}"/>
    <cellStyle name="Comma 4 2 5 2 2 3" xfId="7164" xr:uid="{1D7FE26C-ABE4-4C58-BE48-BD6AE040D585}"/>
    <cellStyle name="Comma 4 2 5 2 3" xfId="9230" xr:uid="{46AD92C7-0C2E-44A6-AC6C-5AE8B6BE909A}"/>
    <cellStyle name="Comma 4 2 5 2 4" xfId="5019" xr:uid="{88E13605-E821-4FF8-A724-9B20A1593AE1}"/>
    <cellStyle name="Comma 4 2 5 3" xfId="1134" xr:uid="{00000000-0005-0000-0000-00008A040000}"/>
    <cellStyle name="Comma 4 2 5 3 2" xfId="3365" xr:uid="{00000000-0005-0000-0000-00008B040000}"/>
    <cellStyle name="Comma 4 2 5 3 2 2" xfId="11788" xr:uid="{1E296502-0A66-4E1C-97EA-EEA1956D2798}"/>
    <cellStyle name="Comma 4 2 5 3 2 3" xfId="7577" xr:uid="{0D7F936A-2B92-4AB2-97C3-2D88FB6979D0}"/>
    <cellStyle name="Comma 4 2 5 3 3" xfId="9643" xr:uid="{5AD1033E-8A3D-445B-BAC2-D2925DC6B094}"/>
    <cellStyle name="Comma 4 2 5 3 4" xfId="5432" xr:uid="{00F3242B-6052-42A3-9535-90E5875FF3D8}"/>
    <cellStyle name="Comma 4 2 5 4" xfId="1548" xr:uid="{00000000-0005-0000-0000-00008C040000}"/>
    <cellStyle name="Comma 4 2 5 4 2" xfId="3778" xr:uid="{00000000-0005-0000-0000-00008D040000}"/>
    <cellStyle name="Comma 4 2 5 4 2 2" xfId="12201" xr:uid="{E6332D01-571F-4D23-ACEB-9F7EC17624E4}"/>
    <cellStyle name="Comma 4 2 5 4 2 3" xfId="7990" xr:uid="{2282B8FB-AB5E-46B9-8DCE-D6F78CE81B29}"/>
    <cellStyle name="Comma 4 2 5 4 3" xfId="10056" xr:uid="{A1AFADCF-6EB6-40CB-98E2-D96EBAFF5E85}"/>
    <cellStyle name="Comma 4 2 5 4 4" xfId="5845" xr:uid="{29099C8F-603B-4EE8-8515-59E598396CD3}"/>
    <cellStyle name="Comma 4 2 5 5" xfId="1962" xr:uid="{00000000-0005-0000-0000-00008E040000}"/>
    <cellStyle name="Comma 4 2 5 5 2" xfId="4191" xr:uid="{00000000-0005-0000-0000-00008F040000}"/>
    <cellStyle name="Comma 4 2 5 5 2 2" xfId="12614" xr:uid="{84E9F1D6-510A-4988-812E-1777100FC4DC}"/>
    <cellStyle name="Comma 4 2 5 5 2 3" xfId="8403" xr:uid="{A7270C7D-B4EF-41A6-A446-34CE043EEFD2}"/>
    <cellStyle name="Comma 4 2 5 5 3" xfId="10469" xr:uid="{7B70B080-6778-40E9-B9A7-194061146A19}"/>
    <cellStyle name="Comma 4 2 5 5 4" xfId="6258" xr:uid="{BDF18F7A-0B9F-409D-A23D-A4E4DFE6BA7D}"/>
    <cellStyle name="Comma 4 2 5 6" xfId="2397" xr:uid="{00000000-0005-0000-0000-000090040000}"/>
    <cellStyle name="Comma 4 2 5 6 2" xfId="10882" xr:uid="{30D9F5B0-4DB6-4B30-8F0E-C7FCEB7CC620}"/>
    <cellStyle name="Comma 4 2 5 6 3" xfId="6671" xr:uid="{1BC48D12-41CB-4F5F-93DD-89D026774257}"/>
    <cellStyle name="Comma 4 2 5 7" xfId="2368" xr:uid="{00000000-0005-0000-0000-000091040000}"/>
    <cellStyle name="Comma 4 2 5 8" xfId="2775" xr:uid="{00000000-0005-0000-0000-000092040000}"/>
    <cellStyle name="Comma 4 2 5 8 2" xfId="11199" xr:uid="{4F5B5B74-B0B5-4726-A91B-E028F755E318}"/>
    <cellStyle name="Comma 4 2 5 8 3" xfId="6988" xr:uid="{2C87BD1F-A5B2-4AA8-B89B-28C7FED38BB9}"/>
    <cellStyle name="Comma 4 2 5 9" xfId="8816" xr:uid="{28B9A6ED-9CA7-43AF-90A0-0D4402A94471}"/>
    <cellStyle name="Comma 4 2 6" xfId="143" xr:uid="{00000000-0005-0000-0000-000093040000}"/>
    <cellStyle name="Comma 4 2 6 10" xfId="4606" xr:uid="{B08C879B-E0A3-457E-8938-93019F7A5ABB}"/>
    <cellStyle name="Comma 4 2 6 2" xfId="682" xr:uid="{00000000-0005-0000-0000-000094040000}"/>
    <cellStyle name="Comma 4 2 6 2 2" xfId="2953" xr:uid="{00000000-0005-0000-0000-000095040000}"/>
    <cellStyle name="Comma 4 2 6 2 2 2" xfId="11376" xr:uid="{C198FD21-A1F6-4051-81B3-7E61988FB9D4}"/>
    <cellStyle name="Comma 4 2 6 2 2 3" xfId="7165" xr:uid="{AEE3F828-DFB1-4185-BD2C-1BDA9FA293B3}"/>
    <cellStyle name="Comma 4 2 6 2 3" xfId="9231" xr:uid="{452AC6C2-C06E-45EB-9146-C1C807E0BC5B}"/>
    <cellStyle name="Comma 4 2 6 2 4" xfId="5020" xr:uid="{DB5B0C27-CC91-45E1-848A-E2F456EBF3E1}"/>
    <cellStyle name="Comma 4 2 6 3" xfId="1135" xr:uid="{00000000-0005-0000-0000-000096040000}"/>
    <cellStyle name="Comma 4 2 6 3 2" xfId="3366" xr:uid="{00000000-0005-0000-0000-000097040000}"/>
    <cellStyle name="Comma 4 2 6 3 2 2" xfId="11789" xr:uid="{932137C6-CB02-4871-9BF6-A30C9E9B2D51}"/>
    <cellStyle name="Comma 4 2 6 3 2 3" xfId="7578" xr:uid="{8972528D-1388-4C67-8157-7904AA1255A5}"/>
    <cellStyle name="Comma 4 2 6 3 3" xfId="9644" xr:uid="{E6D5233D-3C22-4692-8FBA-AF48A2D8343F}"/>
    <cellStyle name="Comma 4 2 6 3 4" xfId="5433" xr:uid="{2DC19F75-3C33-4371-AFEA-EC7F8A2924B1}"/>
    <cellStyle name="Comma 4 2 6 4" xfId="1549" xr:uid="{00000000-0005-0000-0000-000098040000}"/>
    <cellStyle name="Comma 4 2 6 4 2" xfId="3779" xr:uid="{00000000-0005-0000-0000-000099040000}"/>
    <cellStyle name="Comma 4 2 6 4 2 2" xfId="12202" xr:uid="{690AB83C-6E5F-46D5-A816-80154084E964}"/>
    <cellStyle name="Comma 4 2 6 4 2 3" xfId="7991" xr:uid="{798A6B10-7C2B-4961-81F2-6D5C0DE949FD}"/>
    <cellStyle name="Comma 4 2 6 4 3" xfId="10057" xr:uid="{8C74F25A-0F78-4F7A-8ABC-8A4C74F6A1D2}"/>
    <cellStyle name="Comma 4 2 6 4 4" xfId="5846" xr:uid="{CC6A2917-95D1-4414-8D4C-AF9FDB524B6F}"/>
    <cellStyle name="Comma 4 2 6 5" xfId="1963" xr:uid="{00000000-0005-0000-0000-00009A040000}"/>
    <cellStyle name="Comma 4 2 6 5 2" xfId="4192" xr:uid="{00000000-0005-0000-0000-00009B040000}"/>
    <cellStyle name="Comma 4 2 6 5 2 2" xfId="12615" xr:uid="{5F8212C7-427D-43C8-B822-985025BCC91F}"/>
    <cellStyle name="Comma 4 2 6 5 2 3" xfId="8404" xr:uid="{FDC43F23-55B6-4F9A-B35B-7BC771BC47A0}"/>
    <cellStyle name="Comma 4 2 6 5 3" xfId="10470" xr:uid="{4CBD87D6-F200-4140-83E6-407513BA0F37}"/>
    <cellStyle name="Comma 4 2 6 5 4" xfId="6259" xr:uid="{13C63E93-B8E0-4705-8FC2-310A404D1F21}"/>
    <cellStyle name="Comma 4 2 6 6" xfId="2398" xr:uid="{00000000-0005-0000-0000-00009C040000}"/>
    <cellStyle name="Comma 4 2 6 6 2" xfId="10883" xr:uid="{18F11E14-1DBB-490D-8C5A-443DD6DD2A35}"/>
    <cellStyle name="Comma 4 2 6 6 3" xfId="6672" xr:uid="{9EC635D9-FBC7-4C95-B209-26319A4EE440}"/>
    <cellStyle name="Comma 4 2 6 7" xfId="2367" xr:uid="{00000000-0005-0000-0000-00009D040000}"/>
    <cellStyle name="Comma 4 2 6 8" xfId="2776" xr:uid="{00000000-0005-0000-0000-00009E040000}"/>
    <cellStyle name="Comma 4 2 6 8 2" xfId="11200" xr:uid="{F7314695-5B3F-460E-A82F-3D5CD1B22616}"/>
    <cellStyle name="Comma 4 2 6 8 3" xfId="6989" xr:uid="{8B93DECC-B4F6-4502-8AF4-EDFF75E3C239}"/>
    <cellStyle name="Comma 4 2 6 9" xfId="8817" xr:uid="{01AF0B60-067D-4C68-9669-FA7307CC302F}"/>
    <cellStyle name="Comma 4 3" xfId="144" xr:uid="{00000000-0005-0000-0000-00009F040000}"/>
    <cellStyle name="Comma 4 3 2" xfId="145" xr:uid="{00000000-0005-0000-0000-0000A0040000}"/>
    <cellStyle name="Comma 4 3 2 10" xfId="2777" xr:uid="{00000000-0005-0000-0000-0000A1040000}"/>
    <cellStyle name="Comma 4 3 2 10 2" xfId="11201" xr:uid="{1A0E1C94-93D8-40BC-B521-50AB46FAA4C1}"/>
    <cellStyle name="Comma 4 3 2 10 3" xfId="6990" xr:uid="{6C37E8C9-DD02-49D1-B037-7B8C92ED6BA5}"/>
    <cellStyle name="Comma 4 3 2 11" xfId="8818" xr:uid="{73AD256A-EFEB-42CA-80F3-534996FE505B}"/>
    <cellStyle name="Comma 4 3 2 12" xfId="4607" xr:uid="{A2D8E81A-1A4F-425F-8663-5FA21B7CCA80}"/>
    <cellStyle name="Comma 4 3 2 2" xfId="146" xr:uid="{00000000-0005-0000-0000-0000A2040000}"/>
    <cellStyle name="Comma 4 3 2 2 10" xfId="8819" xr:uid="{390721DC-8DDB-4CD0-A3D7-ECF91BCFE0A1}"/>
    <cellStyle name="Comma 4 3 2 2 11" xfId="4608" xr:uid="{7C45EB23-64F8-4EE5-A0D0-F1048055A5E7}"/>
    <cellStyle name="Comma 4 3 2 2 2" xfId="147" xr:uid="{00000000-0005-0000-0000-0000A3040000}"/>
    <cellStyle name="Comma 4 3 2 2 2 10" xfId="4609" xr:uid="{9C058C9C-1C41-4768-8320-9F2CF299C3A2}"/>
    <cellStyle name="Comma 4 3 2 2 2 2" xfId="685" xr:uid="{00000000-0005-0000-0000-0000A4040000}"/>
    <cellStyle name="Comma 4 3 2 2 2 2 2" xfId="2956" xr:uid="{00000000-0005-0000-0000-0000A5040000}"/>
    <cellStyle name="Comma 4 3 2 2 2 2 2 2" xfId="11379" xr:uid="{87F9A754-99EE-4A9D-A0BE-59B5B3AB3E51}"/>
    <cellStyle name="Comma 4 3 2 2 2 2 2 3" xfId="7168" xr:uid="{1A535A19-9A28-44EC-96DE-D113215A7EB2}"/>
    <cellStyle name="Comma 4 3 2 2 2 2 3" xfId="9234" xr:uid="{9E28F661-AE57-49C5-AF06-05F2A0895EDE}"/>
    <cellStyle name="Comma 4 3 2 2 2 2 4" xfId="5023" xr:uid="{4E44231E-F83A-4A51-BD37-69974B75B2B6}"/>
    <cellStyle name="Comma 4 3 2 2 2 3" xfId="1138" xr:uid="{00000000-0005-0000-0000-0000A6040000}"/>
    <cellStyle name="Comma 4 3 2 2 2 3 2" xfId="3369" xr:uid="{00000000-0005-0000-0000-0000A7040000}"/>
    <cellStyle name="Comma 4 3 2 2 2 3 2 2" xfId="11792" xr:uid="{6AA91528-1D86-4686-83F0-39CE02333C62}"/>
    <cellStyle name="Comma 4 3 2 2 2 3 2 3" xfId="7581" xr:uid="{785CA3BF-5820-43E3-83C1-60DC42CB9227}"/>
    <cellStyle name="Comma 4 3 2 2 2 3 3" xfId="9647" xr:uid="{09472D62-16ED-4298-8AE1-C1E2F501132D}"/>
    <cellStyle name="Comma 4 3 2 2 2 3 4" xfId="5436" xr:uid="{55C5A6C0-825E-485D-AA94-31ABFF114BF6}"/>
    <cellStyle name="Comma 4 3 2 2 2 4" xfId="1552" xr:uid="{00000000-0005-0000-0000-0000A8040000}"/>
    <cellStyle name="Comma 4 3 2 2 2 4 2" xfId="3782" xr:uid="{00000000-0005-0000-0000-0000A9040000}"/>
    <cellStyle name="Comma 4 3 2 2 2 4 2 2" xfId="12205" xr:uid="{3F3E3384-456E-4D3F-94D8-BAFBBE6C170C}"/>
    <cellStyle name="Comma 4 3 2 2 2 4 2 3" xfId="7994" xr:uid="{B1D784F1-EF6C-4A81-827A-F890BF50A5B7}"/>
    <cellStyle name="Comma 4 3 2 2 2 4 3" xfId="10060" xr:uid="{F3B840B5-18AA-4670-B097-36455C4C6977}"/>
    <cellStyle name="Comma 4 3 2 2 2 4 4" xfId="5849" xr:uid="{73932474-48B5-41A5-8288-B3B176FAC844}"/>
    <cellStyle name="Comma 4 3 2 2 2 5" xfId="1966" xr:uid="{00000000-0005-0000-0000-0000AA040000}"/>
    <cellStyle name="Comma 4 3 2 2 2 5 2" xfId="4195" xr:uid="{00000000-0005-0000-0000-0000AB040000}"/>
    <cellStyle name="Comma 4 3 2 2 2 5 2 2" xfId="12618" xr:uid="{7566D144-BDBA-42C6-894E-C194FB1D84C8}"/>
    <cellStyle name="Comma 4 3 2 2 2 5 2 3" xfId="8407" xr:uid="{E3E5E652-A014-447B-B1A5-2B84AD15AB57}"/>
    <cellStyle name="Comma 4 3 2 2 2 5 3" xfId="10473" xr:uid="{C0DB7AB2-EF9D-47A5-992A-14BB47BF0172}"/>
    <cellStyle name="Comma 4 3 2 2 2 5 4" xfId="6262" xr:uid="{88C3F061-617E-4442-A4FE-A0D53DCFDFCD}"/>
    <cellStyle name="Comma 4 3 2 2 2 6" xfId="2401" xr:uid="{00000000-0005-0000-0000-0000AC040000}"/>
    <cellStyle name="Comma 4 3 2 2 2 6 2" xfId="10886" xr:uid="{DBC7D33C-D6EA-4D96-88FB-8801A0059C40}"/>
    <cellStyle name="Comma 4 3 2 2 2 6 3" xfId="6675" xr:uid="{A08FDC29-9033-488D-AAA5-2263CB61CD25}"/>
    <cellStyle name="Comma 4 3 2 2 2 7" xfId="2364" xr:uid="{00000000-0005-0000-0000-0000AD040000}"/>
    <cellStyle name="Comma 4 3 2 2 2 8" xfId="2779" xr:uid="{00000000-0005-0000-0000-0000AE040000}"/>
    <cellStyle name="Comma 4 3 2 2 2 8 2" xfId="11203" xr:uid="{79BB2475-DF25-4B23-9F5D-10D9BD0DAD05}"/>
    <cellStyle name="Comma 4 3 2 2 2 8 3" xfId="6992" xr:uid="{52BE47CC-2262-4CED-8348-82081DA09349}"/>
    <cellStyle name="Comma 4 3 2 2 2 9" xfId="8820" xr:uid="{5375F25F-1F1C-4AEE-A2E4-D0AA687969E9}"/>
    <cellStyle name="Comma 4 3 2 2 3" xfId="684" xr:uid="{00000000-0005-0000-0000-0000AF040000}"/>
    <cellStyle name="Comma 4 3 2 2 3 2" xfId="2955" xr:uid="{00000000-0005-0000-0000-0000B0040000}"/>
    <cellStyle name="Comma 4 3 2 2 3 2 2" xfId="11378" xr:uid="{1F78E243-9A32-4B66-B687-BC0AEEF4353A}"/>
    <cellStyle name="Comma 4 3 2 2 3 2 3" xfId="7167" xr:uid="{61FA849A-D1A0-46D0-923D-CE49CC6BBFE1}"/>
    <cellStyle name="Comma 4 3 2 2 3 3" xfId="9233" xr:uid="{355EAD94-DBDB-4A2B-98BC-A89686A5D3D8}"/>
    <cellStyle name="Comma 4 3 2 2 3 4" xfId="5022" xr:uid="{882BA409-FF23-4141-8281-C93443DDB9D1}"/>
    <cellStyle name="Comma 4 3 2 2 4" xfId="1137" xr:uid="{00000000-0005-0000-0000-0000B1040000}"/>
    <cellStyle name="Comma 4 3 2 2 4 2" xfId="3368" xr:uid="{00000000-0005-0000-0000-0000B2040000}"/>
    <cellStyle name="Comma 4 3 2 2 4 2 2" xfId="11791" xr:uid="{79D05E08-B138-4CE5-A5DB-E91606F59049}"/>
    <cellStyle name="Comma 4 3 2 2 4 2 3" xfId="7580" xr:uid="{A9DBFC2C-5127-406F-AB9C-6B64C8FEB870}"/>
    <cellStyle name="Comma 4 3 2 2 4 3" xfId="9646" xr:uid="{B02F574E-C1A7-4A30-A7A4-8BEAECDF3393}"/>
    <cellStyle name="Comma 4 3 2 2 4 4" xfId="5435" xr:uid="{C6214D6A-21F3-45FE-955F-9937B4DA608C}"/>
    <cellStyle name="Comma 4 3 2 2 5" xfId="1551" xr:uid="{00000000-0005-0000-0000-0000B3040000}"/>
    <cellStyle name="Comma 4 3 2 2 5 2" xfId="3781" xr:uid="{00000000-0005-0000-0000-0000B4040000}"/>
    <cellStyle name="Comma 4 3 2 2 5 2 2" xfId="12204" xr:uid="{6C56DA4A-1DC9-4DB5-919F-43B265D021CD}"/>
    <cellStyle name="Comma 4 3 2 2 5 2 3" xfId="7993" xr:uid="{C9D7B1F5-DF19-4FBA-AD2A-FB81E12ED854}"/>
    <cellStyle name="Comma 4 3 2 2 5 3" xfId="10059" xr:uid="{5D60541E-43A6-4C79-9302-8519AE680A93}"/>
    <cellStyle name="Comma 4 3 2 2 5 4" xfId="5848" xr:uid="{45545057-E26E-405F-8C78-AA767938BD77}"/>
    <cellStyle name="Comma 4 3 2 2 6" xfId="1965" xr:uid="{00000000-0005-0000-0000-0000B5040000}"/>
    <cellStyle name="Comma 4 3 2 2 6 2" xfId="4194" xr:uid="{00000000-0005-0000-0000-0000B6040000}"/>
    <cellStyle name="Comma 4 3 2 2 6 2 2" xfId="12617" xr:uid="{5B6EF972-B0A6-46C1-8F08-95174520A867}"/>
    <cellStyle name="Comma 4 3 2 2 6 2 3" xfId="8406" xr:uid="{E92DC116-68CF-4B05-8FD4-068FB05D6C26}"/>
    <cellStyle name="Comma 4 3 2 2 6 3" xfId="10472" xr:uid="{3B4D3F68-A5FC-4D3D-80D8-F172D5343F2E}"/>
    <cellStyle name="Comma 4 3 2 2 6 4" xfId="6261" xr:uid="{FC1E3A1B-6AB5-48AF-AC62-8C7BA8220045}"/>
    <cellStyle name="Comma 4 3 2 2 7" xfId="2400" xr:uid="{00000000-0005-0000-0000-0000B7040000}"/>
    <cellStyle name="Comma 4 3 2 2 7 2" xfId="10885" xr:uid="{29089381-E5EC-49DA-8364-AB3B182D60D4}"/>
    <cellStyle name="Comma 4 3 2 2 7 3" xfId="6674" xr:uid="{81AEDD15-E987-4F8F-BC16-1AFA2A75E9C8}"/>
    <cellStyle name="Comma 4 3 2 2 8" xfId="2365" xr:uid="{00000000-0005-0000-0000-0000B8040000}"/>
    <cellStyle name="Comma 4 3 2 2 9" xfId="2778" xr:uid="{00000000-0005-0000-0000-0000B9040000}"/>
    <cellStyle name="Comma 4 3 2 2 9 2" xfId="11202" xr:uid="{8F2F38B7-BF2A-4695-BD3A-102CC10F5219}"/>
    <cellStyle name="Comma 4 3 2 2 9 3" xfId="6991" xr:uid="{47770E92-7F98-4C02-AF8C-058E1E859577}"/>
    <cellStyle name="Comma 4 3 2 3" xfId="148" xr:uid="{00000000-0005-0000-0000-0000BA040000}"/>
    <cellStyle name="Comma 4 3 2 3 10" xfId="4610" xr:uid="{FF6F01A1-10D6-4AFF-9E86-9182535C2747}"/>
    <cellStyle name="Comma 4 3 2 3 2" xfId="686" xr:uid="{00000000-0005-0000-0000-0000BB040000}"/>
    <cellStyle name="Comma 4 3 2 3 2 2" xfId="2957" xr:uid="{00000000-0005-0000-0000-0000BC040000}"/>
    <cellStyle name="Comma 4 3 2 3 2 2 2" xfId="11380" xr:uid="{C6840132-5417-4EAA-B502-6A9A9580A04B}"/>
    <cellStyle name="Comma 4 3 2 3 2 2 3" xfId="7169" xr:uid="{56CA88A3-D0EB-4E6B-9623-A9FDADF378F5}"/>
    <cellStyle name="Comma 4 3 2 3 2 3" xfId="9235" xr:uid="{DACCDDED-C5DE-4147-8B0E-26E36988DE9F}"/>
    <cellStyle name="Comma 4 3 2 3 2 4" xfId="5024" xr:uid="{76D6CA32-A7E8-43D6-887A-4AA42EDEF564}"/>
    <cellStyle name="Comma 4 3 2 3 3" xfId="1139" xr:uid="{00000000-0005-0000-0000-0000BD040000}"/>
    <cellStyle name="Comma 4 3 2 3 3 2" xfId="3370" xr:uid="{00000000-0005-0000-0000-0000BE040000}"/>
    <cellStyle name="Comma 4 3 2 3 3 2 2" xfId="11793" xr:uid="{6A2FBB24-1650-4039-B46F-F3A0D6A78C3B}"/>
    <cellStyle name="Comma 4 3 2 3 3 2 3" xfId="7582" xr:uid="{5F1408C3-F8EF-4FCF-8C3D-5BF826C4EA33}"/>
    <cellStyle name="Comma 4 3 2 3 3 3" xfId="9648" xr:uid="{BDE5191B-9B4C-4D0A-8BDB-7F6F49A8B265}"/>
    <cellStyle name="Comma 4 3 2 3 3 4" xfId="5437" xr:uid="{046BCA49-1EE4-44C8-8D01-35D8E4DB5E39}"/>
    <cellStyle name="Comma 4 3 2 3 4" xfId="1553" xr:uid="{00000000-0005-0000-0000-0000BF040000}"/>
    <cellStyle name="Comma 4 3 2 3 4 2" xfId="3783" xr:uid="{00000000-0005-0000-0000-0000C0040000}"/>
    <cellStyle name="Comma 4 3 2 3 4 2 2" xfId="12206" xr:uid="{C326C4CD-FD5A-4EEA-BD29-2CFB1772F1C3}"/>
    <cellStyle name="Comma 4 3 2 3 4 2 3" xfId="7995" xr:uid="{D068EA93-C258-4D59-B705-CC4900BA14CB}"/>
    <cellStyle name="Comma 4 3 2 3 4 3" xfId="10061" xr:uid="{BBE37097-90DE-4033-BD16-1529D146ED9F}"/>
    <cellStyle name="Comma 4 3 2 3 4 4" xfId="5850" xr:uid="{0A43C4CF-F9F9-4C68-8824-51EC9BD0F318}"/>
    <cellStyle name="Comma 4 3 2 3 5" xfId="1967" xr:uid="{00000000-0005-0000-0000-0000C1040000}"/>
    <cellStyle name="Comma 4 3 2 3 5 2" xfId="4196" xr:uid="{00000000-0005-0000-0000-0000C2040000}"/>
    <cellStyle name="Comma 4 3 2 3 5 2 2" xfId="12619" xr:uid="{39E86A08-7CB2-44D1-B210-915B3B64A9E5}"/>
    <cellStyle name="Comma 4 3 2 3 5 2 3" xfId="8408" xr:uid="{6722FDEC-F681-4D88-B5A1-519C96739457}"/>
    <cellStyle name="Comma 4 3 2 3 5 3" xfId="10474" xr:uid="{662C4237-312D-4A11-BCEA-897CE3D3DE73}"/>
    <cellStyle name="Comma 4 3 2 3 5 4" xfId="6263" xr:uid="{744F9211-B074-495F-9812-40623784C286}"/>
    <cellStyle name="Comma 4 3 2 3 6" xfId="2402" xr:uid="{00000000-0005-0000-0000-0000C3040000}"/>
    <cellStyle name="Comma 4 3 2 3 6 2" xfId="10887" xr:uid="{466CDEF9-A838-4E53-B9BA-7ACA4CC464ED}"/>
    <cellStyle name="Comma 4 3 2 3 6 3" xfId="6676" xr:uid="{83862AF9-8407-4EE9-A2FB-39732B99228B}"/>
    <cellStyle name="Comma 4 3 2 3 7" xfId="2363" xr:uid="{00000000-0005-0000-0000-0000C4040000}"/>
    <cellStyle name="Comma 4 3 2 3 8" xfId="2780" xr:uid="{00000000-0005-0000-0000-0000C5040000}"/>
    <cellStyle name="Comma 4 3 2 3 8 2" xfId="11204" xr:uid="{90549047-8467-4957-8467-FA9827B173EC}"/>
    <cellStyle name="Comma 4 3 2 3 8 3" xfId="6993" xr:uid="{9071C53E-B170-4D15-8D67-51FBEF39C788}"/>
    <cellStyle name="Comma 4 3 2 3 9" xfId="8821" xr:uid="{EBC632D3-2F04-4D48-ACD7-3F3CA4EE4787}"/>
    <cellStyle name="Comma 4 3 2 4" xfId="683" xr:uid="{00000000-0005-0000-0000-0000C6040000}"/>
    <cellStyle name="Comma 4 3 2 4 2" xfId="2954" xr:uid="{00000000-0005-0000-0000-0000C7040000}"/>
    <cellStyle name="Comma 4 3 2 4 2 2" xfId="11377" xr:uid="{C1D22EE2-348E-4416-AADA-3F41C1109F80}"/>
    <cellStyle name="Comma 4 3 2 4 2 3" xfId="7166" xr:uid="{03BC78AC-E1C6-4661-B999-420AC0039FC7}"/>
    <cellStyle name="Comma 4 3 2 4 3" xfId="9232" xr:uid="{CB00E95B-1589-4FDC-865A-771C25DA8304}"/>
    <cellStyle name="Comma 4 3 2 4 4" xfId="5021" xr:uid="{DD32D1E4-12EA-4E31-B9FE-5A5EAD0DE88D}"/>
    <cellStyle name="Comma 4 3 2 5" xfId="1136" xr:uid="{00000000-0005-0000-0000-0000C8040000}"/>
    <cellStyle name="Comma 4 3 2 5 2" xfId="3367" xr:uid="{00000000-0005-0000-0000-0000C9040000}"/>
    <cellStyle name="Comma 4 3 2 5 2 2" xfId="11790" xr:uid="{C56E9FAD-CBC5-485C-98CC-0245973BA4E8}"/>
    <cellStyle name="Comma 4 3 2 5 2 3" xfId="7579" xr:uid="{0BE651D1-4FFA-4AF9-9A1D-E690BC08DDBA}"/>
    <cellStyle name="Comma 4 3 2 5 3" xfId="9645" xr:uid="{A6A7E7C0-BC11-4136-B884-B15FF21F606F}"/>
    <cellStyle name="Comma 4 3 2 5 4" xfId="5434" xr:uid="{3069AE8B-5930-4010-BED9-029EC97A358E}"/>
    <cellStyle name="Comma 4 3 2 6" xfId="1550" xr:uid="{00000000-0005-0000-0000-0000CA040000}"/>
    <cellStyle name="Comma 4 3 2 6 2" xfId="3780" xr:uid="{00000000-0005-0000-0000-0000CB040000}"/>
    <cellStyle name="Comma 4 3 2 6 2 2" xfId="12203" xr:uid="{C99DC911-7CF4-4E2C-8AD2-C27CC0D276AE}"/>
    <cellStyle name="Comma 4 3 2 6 2 3" xfId="7992" xr:uid="{3DC192DB-2AF2-492A-A1AA-41049CEE98AD}"/>
    <cellStyle name="Comma 4 3 2 6 3" xfId="10058" xr:uid="{8709C734-5866-4109-AAE1-AD2AB2776633}"/>
    <cellStyle name="Comma 4 3 2 6 4" xfId="5847" xr:uid="{0F943405-70B2-47BE-84B9-D7FF58C7CB0C}"/>
    <cellStyle name="Comma 4 3 2 7" xfId="1964" xr:uid="{00000000-0005-0000-0000-0000CC040000}"/>
    <cellStyle name="Comma 4 3 2 7 2" xfId="4193" xr:uid="{00000000-0005-0000-0000-0000CD040000}"/>
    <cellStyle name="Comma 4 3 2 7 2 2" xfId="12616" xr:uid="{1AA492E8-222A-4673-BB39-A58E2B9E526D}"/>
    <cellStyle name="Comma 4 3 2 7 2 3" xfId="8405" xr:uid="{38560C40-CC04-4915-8693-B1B1789D1FE7}"/>
    <cellStyle name="Comma 4 3 2 7 3" xfId="10471" xr:uid="{29DD6426-6910-4B7C-A3AB-B80E06501D44}"/>
    <cellStyle name="Comma 4 3 2 7 4" xfId="6260" xr:uid="{F0ADC02B-5FBD-4797-94F5-4CE98FD7603B}"/>
    <cellStyle name="Comma 4 3 2 8" xfId="2399" xr:uid="{00000000-0005-0000-0000-0000CE040000}"/>
    <cellStyle name="Comma 4 3 2 8 2" xfId="10884" xr:uid="{3D10AE6D-93C1-486A-81C4-66948AF363F1}"/>
    <cellStyle name="Comma 4 3 2 8 3" xfId="6673" xr:uid="{D99CF5CE-0FDC-4069-836E-38119F731335}"/>
    <cellStyle name="Comma 4 3 2 9" xfId="2366" xr:uid="{00000000-0005-0000-0000-0000CF040000}"/>
    <cellStyle name="Comma 4 3 3" xfId="149" xr:uid="{00000000-0005-0000-0000-0000D0040000}"/>
    <cellStyle name="Comma 4 3 3 10" xfId="8822" xr:uid="{890A877B-00A0-456D-A1EA-DF7E61151280}"/>
    <cellStyle name="Comma 4 3 3 11" xfId="4611" xr:uid="{7EDB4A66-AB4D-404E-927F-E484D9400803}"/>
    <cellStyle name="Comma 4 3 3 2" xfId="150" xr:uid="{00000000-0005-0000-0000-0000D1040000}"/>
    <cellStyle name="Comma 4 3 3 2 10" xfId="4612" xr:uid="{3F5B4246-E3C5-4A95-AC40-D9D3128C6D98}"/>
    <cellStyle name="Comma 4 3 3 2 2" xfId="688" xr:uid="{00000000-0005-0000-0000-0000D2040000}"/>
    <cellStyle name="Comma 4 3 3 2 2 2" xfId="2959" xr:uid="{00000000-0005-0000-0000-0000D3040000}"/>
    <cellStyle name="Comma 4 3 3 2 2 2 2" xfId="11382" xr:uid="{61527A8E-8579-468E-9D08-A0B8F75858C7}"/>
    <cellStyle name="Comma 4 3 3 2 2 2 3" xfId="7171" xr:uid="{4879F04B-5385-44DD-BE74-012FE87B4CCF}"/>
    <cellStyle name="Comma 4 3 3 2 2 3" xfId="9237" xr:uid="{08C10762-289D-4718-823F-BA7A7E6CC5EA}"/>
    <cellStyle name="Comma 4 3 3 2 2 4" xfId="5026" xr:uid="{1F9630D6-5A06-46A5-9620-7FB670053F69}"/>
    <cellStyle name="Comma 4 3 3 2 3" xfId="1141" xr:uid="{00000000-0005-0000-0000-0000D4040000}"/>
    <cellStyle name="Comma 4 3 3 2 3 2" xfId="3372" xr:uid="{00000000-0005-0000-0000-0000D5040000}"/>
    <cellStyle name="Comma 4 3 3 2 3 2 2" xfId="11795" xr:uid="{B51C3842-DF86-4327-8D5E-97093123F065}"/>
    <cellStyle name="Comma 4 3 3 2 3 2 3" xfId="7584" xr:uid="{8EAD6207-A30A-4192-AF22-537C0F50EF4A}"/>
    <cellStyle name="Comma 4 3 3 2 3 3" xfId="9650" xr:uid="{E1908682-E0C7-4080-97FD-B6C869B80EBD}"/>
    <cellStyle name="Comma 4 3 3 2 3 4" xfId="5439" xr:uid="{FCD16667-1EED-4871-AAE1-099E2542C7E7}"/>
    <cellStyle name="Comma 4 3 3 2 4" xfId="1555" xr:uid="{00000000-0005-0000-0000-0000D6040000}"/>
    <cellStyle name="Comma 4 3 3 2 4 2" xfId="3785" xr:uid="{00000000-0005-0000-0000-0000D7040000}"/>
    <cellStyle name="Comma 4 3 3 2 4 2 2" xfId="12208" xr:uid="{18E0A6B4-5C6C-4374-80FB-8A35D8346245}"/>
    <cellStyle name="Comma 4 3 3 2 4 2 3" xfId="7997" xr:uid="{430D7A78-D14C-4205-A5F0-9915496B3DC9}"/>
    <cellStyle name="Comma 4 3 3 2 4 3" xfId="10063" xr:uid="{133DA675-6C8E-4BC2-8A53-C2D53AC97F88}"/>
    <cellStyle name="Comma 4 3 3 2 4 4" xfId="5852" xr:uid="{96D29E2D-4A02-4ACE-B426-36161E9F0A72}"/>
    <cellStyle name="Comma 4 3 3 2 5" xfId="1969" xr:uid="{00000000-0005-0000-0000-0000D8040000}"/>
    <cellStyle name="Comma 4 3 3 2 5 2" xfId="4198" xr:uid="{00000000-0005-0000-0000-0000D9040000}"/>
    <cellStyle name="Comma 4 3 3 2 5 2 2" xfId="12621" xr:uid="{4A356349-BD9F-4C44-9FDB-25C03145EC44}"/>
    <cellStyle name="Comma 4 3 3 2 5 2 3" xfId="8410" xr:uid="{8915F465-494C-4896-B292-0D976BB91BB9}"/>
    <cellStyle name="Comma 4 3 3 2 5 3" xfId="10476" xr:uid="{6A478606-05F4-4FC6-BF1C-39AA2F7B5587}"/>
    <cellStyle name="Comma 4 3 3 2 5 4" xfId="6265" xr:uid="{AD614872-5E95-4C8B-8803-64391DF5E8E2}"/>
    <cellStyle name="Comma 4 3 3 2 6" xfId="2404" xr:uid="{00000000-0005-0000-0000-0000DA040000}"/>
    <cellStyle name="Comma 4 3 3 2 6 2" xfId="10889" xr:uid="{08E05BEB-FE3C-4E48-B0D7-B8E929C1D97B}"/>
    <cellStyle name="Comma 4 3 3 2 6 3" xfId="6678" xr:uid="{B327E12F-1D77-4915-8C72-16379616225E}"/>
    <cellStyle name="Comma 4 3 3 2 7" xfId="2361" xr:uid="{00000000-0005-0000-0000-0000DB040000}"/>
    <cellStyle name="Comma 4 3 3 2 8" xfId="2782" xr:uid="{00000000-0005-0000-0000-0000DC040000}"/>
    <cellStyle name="Comma 4 3 3 2 8 2" xfId="11206" xr:uid="{38951C69-B1C8-425D-A3C5-BEB5B58CD9D9}"/>
    <cellStyle name="Comma 4 3 3 2 8 3" xfId="6995" xr:uid="{A359C2DB-17C3-4031-8059-7DD29CD0A318}"/>
    <cellStyle name="Comma 4 3 3 2 9" xfId="8823" xr:uid="{441FA1D7-ABC0-468E-8838-18BCD85F91E9}"/>
    <cellStyle name="Comma 4 3 3 3" xfId="687" xr:uid="{00000000-0005-0000-0000-0000DD040000}"/>
    <cellStyle name="Comma 4 3 3 3 2" xfId="2958" xr:uid="{00000000-0005-0000-0000-0000DE040000}"/>
    <cellStyle name="Comma 4 3 3 3 2 2" xfId="11381" xr:uid="{BF08D6BB-3574-4FBA-97B3-C85547CF9878}"/>
    <cellStyle name="Comma 4 3 3 3 2 3" xfId="7170" xr:uid="{E79F3490-FEA4-4E27-A378-4470FB1EFD13}"/>
    <cellStyle name="Comma 4 3 3 3 3" xfId="9236" xr:uid="{6A2C1559-D321-4EF7-8AAA-834585F676B4}"/>
    <cellStyle name="Comma 4 3 3 3 4" xfId="5025" xr:uid="{9FB9A576-EF66-4412-B062-9D039CBED717}"/>
    <cellStyle name="Comma 4 3 3 4" xfId="1140" xr:uid="{00000000-0005-0000-0000-0000DF040000}"/>
    <cellStyle name="Comma 4 3 3 4 2" xfId="3371" xr:uid="{00000000-0005-0000-0000-0000E0040000}"/>
    <cellStyle name="Comma 4 3 3 4 2 2" xfId="11794" xr:uid="{4EF124E7-F310-4DAE-AC70-BFE67BD43B59}"/>
    <cellStyle name="Comma 4 3 3 4 2 3" xfId="7583" xr:uid="{485D76D8-20E6-47CF-8481-AD00A4E23B96}"/>
    <cellStyle name="Comma 4 3 3 4 3" xfId="9649" xr:uid="{C4197CAD-3587-4D11-B097-1003ECD64B81}"/>
    <cellStyle name="Comma 4 3 3 4 4" xfId="5438" xr:uid="{00F8988F-D370-40CD-870A-484F1EE93AF0}"/>
    <cellStyle name="Comma 4 3 3 5" xfId="1554" xr:uid="{00000000-0005-0000-0000-0000E1040000}"/>
    <cellStyle name="Comma 4 3 3 5 2" xfId="3784" xr:uid="{00000000-0005-0000-0000-0000E2040000}"/>
    <cellStyle name="Comma 4 3 3 5 2 2" xfId="12207" xr:uid="{E9C138AF-F930-47CA-B0AB-C453E7568F39}"/>
    <cellStyle name="Comma 4 3 3 5 2 3" xfId="7996" xr:uid="{9799BF3C-88A4-49FD-95DC-EFE78C38C135}"/>
    <cellStyle name="Comma 4 3 3 5 3" xfId="10062" xr:uid="{012B7E2A-5FDE-40F5-B0CD-22154E3CAEF0}"/>
    <cellStyle name="Comma 4 3 3 5 4" xfId="5851" xr:uid="{8A363748-DF62-40CF-A02F-7061EFEC250E}"/>
    <cellStyle name="Comma 4 3 3 6" xfId="1968" xr:uid="{00000000-0005-0000-0000-0000E3040000}"/>
    <cellStyle name="Comma 4 3 3 6 2" xfId="4197" xr:uid="{00000000-0005-0000-0000-0000E4040000}"/>
    <cellStyle name="Comma 4 3 3 6 2 2" xfId="12620" xr:uid="{67DB2342-C1A3-4CB7-B8C3-B1BE944C143B}"/>
    <cellStyle name="Comma 4 3 3 6 2 3" xfId="8409" xr:uid="{24B85BA6-5AD2-4D5D-BC38-380B4486296E}"/>
    <cellStyle name="Comma 4 3 3 6 3" xfId="10475" xr:uid="{24FF375A-6495-4FE2-9347-A43F2925E741}"/>
    <cellStyle name="Comma 4 3 3 6 4" xfId="6264" xr:uid="{E8712F4A-E38E-4B6B-9798-BA90DAAF0EFD}"/>
    <cellStyle name="Comma 4 3 3 7" xfId="2403" xr:uid="{00000000-0005-0000-0000-0000E5040000}"/>
    <cellStyle name="Comma 4 3 3 7 2" xfId="10888" xr:uid="{B8326723-B259-4207-AA1D-C3673760B599}"/>
    <cellStyle name="Comma 4 3 3 7 3" xfId="6677" xr:uid="{5AFEB01D-B454-4538-979D-9E294D4B35F9}"/>
    <cellStyle name="Comma 4 3 3 8" xfId="2362" xr:uid="{00000000-0005-0000-0000-0000E6040000}"/>
    <cellStyle name="Comma 4 3 3 9" xfId="2781" xr:uid="{00000000-0005-0000-0000-0000E7040000}"/>
    <cellStyle name="Comma 4 3 3 9 2" xfId="11205" xr:uid="{1BF56355-7F38-47E2-951A-FE44C958B6B7}"/>
    <cellStyle name="Comma 4 3 3 9 3" xfId="6994" xr:uid="{E8F59D78-B5CB-4CA5-B827-5A26D62ADD98}"/>
    <cellStyle name="Comma 4 3 4" xfId="151" xr:uid="{00000000-0005-0000-0000-0000E8040000}"/>
    <cellStyle name="Comma 4 3 4 10" xfId="4613" xr:uid="{35912533-08DB-4FFF-B843-8E87FB8EAF69}"/>
    <cellStyle name="Comma 4 3 4 2" xfId="689" xr:uid="{00000000-0005-0000-0000-0000E9040000}"/>
    <cellStyle name="Comma 4 3 4 2 2" xfId="2960" xr:uid="{00000000-0005-0000-0000-0000EA040000}"/>
    <cellStyle name="Comma 4 3 4 2 2 2" xfId="11383" xr:uid="{E251B7D4-DAA1-452C-B20C-6157A0C531CA}"/>
    <cellStyle name="Comma 4 3 4 2 2 3" xfId="7172" xr:uid="{BFC72037-0B1F-4DAB-A385-1CC64D0F49BE}"/>
    <cellStyle name="Comma 4 3 4 2 3" xfId="9238" xr:uid="{3D910A85-D895-42E5-8F54-BD1E5CBDD5F0}"/>
    <cellStyle name="Comma 4 3 4 2 4" xfId="5027" xr:uid="{A42431E0-0951-48BF-A66C-2D2A6F0AB245}"/>
    <cellStyle name="Comma 4 3 4 3" xfId="1142" xr:uid="{00000000-0005-0000-0000-0000EB040000}"/>
    <cellStyle name="Comma 4 3 4 3 2" xfId="3373" xr:uid="{00000000-0005-0000-0000-0000EC040000}"/>
    <cellStyle name="Comma 4 3 4 3 2 2" xfId="11796" xr:uid="{6FC88E44-404C-483E-8724-454AF420CF9D}"/>
    <cellStyle name="Comma 4 3 4 3 2 3" xfId="7585" xr:uid="{CE9E211B-5942-4D0D-A7AE-FC53282C517C}"/>
    <cellStyle name="Comma 4 3 4 3 3" xfId="9651" xr:uid="{8A50C6A2-3ABC-443A-B962-D47F5A0D5319}"/>
    <cellStyle name="Comma 4 3 4 3 4" xfId="5440" xr:uid="{7CFDF78B-C641-4BDE-8E3E-AD05B87EAEEE}"/>
    <cellStyle name="Comma 4 3 4 4" xfId="1556" xr:uid="{00000000-0005-0000-0000-0000ED040000}"/>
    <cellStyle name="Comma 4 3 4 4 2" xfId="3786" xr:uid="{00000000-0005-0000-0000-0000EE040000}"/>
    <cellStyle name="Comma 4 3 4 4 2 2" xfId="12209" xr:uid="{B4DA4AE9-4693-45C1-9E76-99A10FFF28DA}"/>
    <cellStyle name="Comma 4 3 4 4 2 3" xfId="7998" xr:uid="{8FDED45D-5A7C-4D3A-9FB8-EA427A690D2E}"/>
    <cellStyle name="Comma 4 3 4 4 3" xfId="10064" xr:uid="{A42CBF25-D707-4DA4-96FA-C793EA4C88C8}"/>
    <cellStyle name="Comma 4 3 4 4 4" xfId="5853" xr:uid="{5E391BE4-8DAA-45CA-BF49-896BC4FA60A1}"/>
    <cellStyle name="Comma 4 3 4 5" xfId="1970" xr:uid="{00000000-0005-0000-0000-0000EF040000}"/>
    <cellStyle name="Comma 4 3 4 5 2" xfId="4199" xr:uid="{00000000-0005-0000-0000-0000F0040000}"/>
    <cellStyle name="Comma 4 3 4 5 2 2" xfId="12622" xr:uid="{6D21D35E-74DE-49F2-8C58-19B2A8453F13}"/>
    <cellStyle name="Comma 4 3 4 5 2 3" xfId="8411" xr:uid="{925CBF2E-0D12-46BA-A5CD-D70C29EBC9D6}"/>
    <cellStyle name="Comma 4 3 4 5 3" xfId="10477" xr:uid="{E6B5C9BD-52F6-4FC2-A0AE-5D5DD31419B3}"/>
    <cellStyle name="Comma 4 3 4 5 4" xfId="6266" xr:uid="{F7333C57-90B7-4F50-BD4F-A2E6B9EF176C}"/>
    <cellStyle name="Comma 4 3 4 6" xfId="2405" xr:uid="{00000000-0005-0000-0000-0000F1040000}"/>
    <cellStyle name="Comma 4 3 4 6 2" xfId="10890" xr:uid="{442FC732-3264-4D12-9570-B1C2646329A5}"/>
    <cellStyle name="Comma 4 3 4 6 3" xfId="6679" xr:uid="{3BE75750-26C4-48B4-970B-DB4ED975E579}"/>
    <cellStyle name="Comma 4 3 4 7" xfId="2701" xr:uid="{00000000-0005-0000-0000-0000F2040000}"/>
    <cellStyle name="Comma 4 3 4 8" xfId="2783" xr:uid="{00000000-0005-0000-0000-0000F3040000}"/>
    <cellStyle name="Comma 4 3 4 8 2" xfId="11207" xr:uid="{481EA6CE-7CFA-48D1-96D0-24343417D108}"/>
    <cellStyle name="Comma 4 3 4 8 3" xfId="6996" xr:uid="{1C3CDFF8-33CC-4AD6-8AC1-A7BD757AF4EE}"/>
    <cellStyle name="Comma 4 3 4 9" xfId="8824" xr:uid="{530DC219-4940-4514-A9AE-D3F0B0025DBA}"/>
    <cellStyle name="Comma 4 3 5" xfId="152" xr:uid="{00000000-0005-0000-0000-0000F4040000}"/>
    <cellStyle name="Comma 4 3 5 10" xfId="4614" xr:uid="{485B47FA-DB12-435E-B3B4-C504CE23551F}"/>
    <cellStyle name="Comma 4 3 5 2" xfId="690" xr:uid="{00000000-0005-0000-0000-0000F5040000}"/>
    <cellStyle name="Comma 4 3 5 2 2" xfId="2961" xr:uid="{00000000-0005-0000-0000-0000F6040000}"/>
    <cellStyle name="Comma 4 3 5 2 2 2" xfId="11384" xr:uid="{72FF9207-ACE3-4AC0-BBC8-B23B0574E6AB}"/>
    <cellStyle name="Comma 4 3 5 2 2 3" xfId="7173" xr:uid="{D7903B1B-87D1-4990-A3C9-E2D5419E6C97}"/>
    <cellStyle name="Comma 4 3 5 2 3" xfId="9239" xr:uid="{35ADC8CC-4471-446D-8FD2-6EBED72395E9}"/>
    <cellStyle name="Comma 4 3 5 2 4" xfId="5028" xr:uid="{183DBA34-ADE4-4CC3-945C-AD6214F4010C}"/>
    <cellStyle name="Comma 4 3 5 3" xfId="1143" xr:uid="{00000000-0005-0000-0000-0000F7040000}"/>
    <cellStyle name="Comma 4 3 5 3 2" xfId="3374" xr:uid="{00000000-0005-0000-0000-0000F8040000}"/>
    <cellStyle name="Comma 4 3 5 3 2 2" xfId="11797" xr:uid="{F9AB7712-4B7D-421F-A9A4-623AB91CEDC5}"/>
    <cellStyle name="Comma 4 3 5 3 2 3" xfId="7586" xr:uid="{922A72CB-955E-4A17-A61C-5B26159445F3}"/>
    <cellStyle name="Comma 4 3 5 3 3" xfId="9652" xr:uid="{E78CB470-6F26-41E2-9D4B-5E30F2ED8B09}"/>
    <cellStyle name="Comma 4 3 5 3 4" xfId="5441" xr:uid="{88901A9C-7D80-424D-A9D6-6A8445612500}"/>
    <cellStyle name="Comma 4 3 5 4" xfId="1557" xr:uid="{00000000-0005-0000-0000-0000F9040000}"/>
    <cellStyle name="Comma 4 3 5 4 2" xfId="3787" xr:uid="{00000000-0005-0000-0000-0000FA040000}"/>
    <cellStyle name="Comma 4 3 5 4 2 2" xfId="12210" xr:uid="{B7876BB5-8A10-43C4-A0A1-829CBAC247E3}"/>
    <cellStyle name="Comma 4 3 5 4 2 3" xfId="7999" xr:uid="{E284E786-93D9-46E7-A80D-4C4CB6A50C2F}"/>
    <cellStyle name="Comma 4 3 5 4 3" xfId="10065" xr:uid="{FD1F1CA6-4F37-4B0A-9A7A-B89E7CFC0062}"/>
    <cellStyle name="Comma 4 3 5 4 4" xfId="5854" xr:uid="{8B9EB13C-73F6-4065-AA00-8BF31F45A29A}"/>
    <cellStyle name="Comma 4 3 5 5" xfId="1971" xr:uid="{00000000-0005-0000-0000-0000FB040000}"/>
    <cellStyle name="Comma 4 3 5 5 2" xfId="4200" xr:uid="{00000000-0005-0000-0000-0000FC040000}"/>
    <cellStyle name="Comma 4 3 5 5 2 2" xfId="12623" xr:uid="{84649EA1-CEDC-4B83-8EFE-C59A799B6CEC}"/>
    <cellStyle name="Comma 4 3 5 5 2 3" xfId="8412" xr:uid="{E2117437-BC31-4B27-A399-B48FA623181D}"/>
    <cellStyle name="Comma 4 3 5 5 3" xfId="10478" xr:uid="{E52BBE0D-D650-439E-AEF9-4DFE3224F247}"/>
    <cellStyle name="Comma 4 3 5 5 4" xfId="6267" xr:uid="{2528EBF2-2312-4AB8-B5E9-953C5E685F49}"/>
    <cellStyle name="Comma 4 3 5 6" xfId="2406" xr:uid="{00000000-0005-0000-0000-0000FD040000}"/>
    <cellStyle name="Comma 4 3 5 6 2" xfId="10891" xr:uid="{A86BD505-584C-400F-A5E4-832B92A0ECFC}"/>
    <cellStyle name="Comma 4 3 5 6 3" xfId="6680" xr:uid="{23169B59-5491-4A1F-BDF2-C601C57972B5}"/>
    <cellStyle name="Comma 4 3 5 7" xfId="2702" xr:uid="{00000000-0005-0000-0000-0000FE040000}"/>
    <cellStyle name="Comma 4 3 5 8" xfId="2784" xr:uid="{00000000-0005-0000-0000-0000FF040000}"/>
    <cellStyle name="Comma 4 3 5 8 2" xfId="11208" xr:uid="{6B4396A0-2165-4203-88CC-8A7D45D633B3}"/>
    <cellStyle name="Comma 4 3 5 8 3" xfId="6997" xr:uid="{5029587A-3DD8-470E-871A-B8A5C5F05D37}"/>
    <cellStyle name="Comma 4 3 5 9" xfId="8825" xr:uid="{653ABEB1-2B4A-4A76-B639-9F3A1459EC35}"/>
    <cellStyle name="Comma 4 4" xfId="153" xr:uid="{00000000-0005-0000-0000-000000050000}"/>
    <cellStyle name="Comma 4 4 10" xfId="2785" xr:uid="{00000000-0005-0000-0000-000001050000}"/>
    <cellStyle name="Comma 4 4 10 2" xfId="11209" xr:uid="{0D3561F1-3566-45C8-9EF7-1BAD9CF55C32}"/>
    <cellStyle name="Comma 4 4 10 3" xfId="6998" xr:uid="{AB1AC815-3D13-40E2-8BA3-C8FEE68D93A9}"/>
    <cellStyle name="Comma 4 4 11" xfId="8826" xr:uid="{56531ACD-D444-4D1F-90E1-CC8B14EFF6EF}"/>
    <cellStyle name="Comma 4 4 12" xfId="4615" xr:uid="{560CF427-9945-434F-9F04-ED047FB2B2DF}"/>
    <cellStyle name="Comma 4 4 2" xfId="154" xr:uid="{00000000-0005-0000-0000-000002050000}"/>
    <cellStyle name="Comma 4 4 2 10" xfId="8827" xr:uid="{3F97F42B-13EA-4E15-9D79-B74A1F2EFCAF}"/>
    <cellStyle name="Comma 4 4 2 11" xfId="4616" xr:uid="{1FA0FF7C-9339-44AA-A399-B0367F27F07B}"/>
    <cellStyle name="Comma 4 4 2 2" xfId="155" xr:uid="{00000000-0005-0000-0000-000003050000}"/>
    <cellStyle name="Comma 4 4 2 2 10" xfId="4617" xr:uid="{E4EF2614-5DFB-46EB-B78B-83851DA860B1}"/>
    <cellStyle name="Comma 4 4 2 2 2" xfId="693" xr:uid="{00000000-0005-0000-0000-000004050000}"/>
    <cellStyle name="Comma 4 4 2 2 2 2" xfId="2964" xr:uid="{00000000-0005-0000-0000-000005050000}"/>
    <cellStyle name="Comma 4 4 2 2 2 2 2" xfId="11387" xr:uid="{7F9810EB-28A4-4EA5-B69A-51AD828909EB}"/>
    <cellStyle name="Comma 4 4 2 2 2 2 3" xfId="7176" xr:uid="{021A439E-8A8D-4715-AECE-3EF7A523A094}"/>
    <cellStyle name="Comma 4 4 2 2 2 3" xfId="9242" xr:uid="{65658BAF-9370-4C79-B560-625076D82D40}"/>
    <cellStyle name="Comma 4 4 2 2 2 4" xfId="5031" xr:uid="{6205A404-D591-4B36-B5A4-22CB5F7B3E4F}"/>
    <cellStyle name="Comma 4 4 2 2 3" xfId="1146" xr:uid="{00000000-0005-0000-0000-000006050000}"/>
    <cellStyle name="Comma 4 4 2 2 3 2" xfId="3377" xr:uid="{00000000-0005-0000-0000-000007050000}"/>
    <cellStyle name="Comma 4 4 2 2 3 2 2" xfId="11800" xr:uid="{EE55685B-D0DE-4681-BFB0-69655FA79597}"/>
    <cellStyle name="Comma 4 4 2 2 3 2 3" xfId="7589" xr:uid="{ACE3F710-C1A7-44CB-8C8B-6B64B2C7F6BF}"/>
    <cellStyle name="Comma 4 4 2 2 3 3" xfId="9655" xr:uid="{02DC5579-4BF5-4732-84BC-F43F922351D9}"/>
    <cellStyle name="Comma 4 4 2 2 3 4" xfId="5444" xr:uid="{498897D0-9B92-4BAE-A8B7-55D7857CFF9A}"/>
    <cellStyle name="Comma 4 4 2 2 4" xfId="1560" xr:uid="{00000000-0005-0000-0000-000008050000}"/>
    <cellStyle name="Comma 4 4 2 2 4 2" xfId="3790" xr:uid="{00000000-0005-0000-0000-000009050000}"/>
    <cellStyle name="Comma 4 4 2 2 4 2 2" xfId="12213" xr:uid="{112F8CD3-AC2B-4309-A3F2-CD5A860A303D}"/>
    <cellStyle name="Comma 4 4 2 2 4 2 3" xfId="8002" xr:uid="{855083C6-00C0-47E8-BCAA-F76D5F54D2CB}"/>
    <cellStyle name="Comma 4 4 2 2 4 3" xfId="10068" xr:uid="{35BD5BC2-6738-4F8E-97FA-B47A1BEE85FB}"/>
    <cellStyle name="Comma 4 4 2 2 4 4" xfId="5857" xr:uid="{C8941CD4-FB8B-4A19-A744-405F974F4C37}"/>
    <cellStyle name="Comma 4 4 2 2 5" xfId="1974" xr:uid="{00000000-0005-0000-0000-00000A050000}"/>
    <cellStyle name="Comma 4 4 2 2 5 2" xfId="4203" xr:uid="{00000000-0005-0000-0000-00000B050000}"/>
    <cellStyle name="Comma 4 4 2 2 5 2 2" xfId="12626" xr:uid="{6CFB632D-9D89-4BE0-8786-500C8110D02A}"/>
    <cellStyle name="Comma 4 4 2 2 5 2 3" xfId="8415" xr:uid="{0B0FFDA2-2245-450D-8D53-1389BCD38838}"/>
    <cellStyle name="Comma 4 4 2 2 5 3" xfId="10481" xr:uid="{25CDBBFB-B93A-4A84-8FEF-A20C1D74B0D8}"/>
    <cellStyle name="Comma 4 4 2 2 5 4" xfId="6270" xr:uid="{107092E5-F714-4614-9379-7BC99A2D43BB}"/>
    <cellStyle name="Comma 4 4 2 2 6" xfId="2409" xr:uid="{00000000-0005-0000-0000-00000C050000}"/>
    <cellStyle name="Comma 4 4 2 2 6 2" xfId="10894" xr:uid="{02069D46-DD17-400C-A0C5-9F8D842F4CB2}"/>
    <cellStyle name="Comma 4 4 2 2 6 3" xfId="6683" xr:uid="{03985C52-0630-4F6E-AA1C-9F925E0892EC}"/>
    <cellStyle name="Comma 4 4 2 2 7" xfId="2705" xr:uid="{00000000-0005-0000-0000-00000D050000}"/>
    <cellStyle name="Comma 4 4 2 2 8" xfId="2787" xr:uid="{00000000-0005-0000-0000-00000E050000}"/>
    <cellStyle name="Comma 4 4 2 2 8 2" xfId="11211" xr:uid="{DA65D554-2F5A-49D4-B488-1E594D0935BB}"/>
    <cellStyle name="Comma 4 4 2 2 8 3" xfId="7000" xr:uid="{32CAE2F9-4052-4195-99C4-5814045B0C7B}"/>
    <cellStyle name="Comma 4 4 2 2 9" xfId="8828" xr:uid="{A35776C3-3F40-416A-9D6B-87D39CDB1E4C}"/>
    <cellStyle name="Comma 4 4 2 3" xfId="692" xr:uid="{00000000-0005-0000-0000-00000F050000}"/>
    <cellStyle name="Comma 4 4 2 3 2" xfId="2963" xr:uid="{00000000-0005-0000-0000-000010050000}"/>
    <cellStyle name="Comma 4 4 2 3 2 2" xfId="11386" xr:uid="{A61FADE4-B832-4D5E-9978-8B883F213457}"/>
    <cellStyle name="Comma 4 4 2 3 2 3" xfId="7175" xr:uid="{8D7D3F90-B5D3-4478-BCA9-B2F093F0A7DD}"/>
    <cellStyle name="Comma 4 4 2 3 3" xfId="9241" xr:uid="{01FC7C6E-66C8-49A7-988C-F217D44E288D}"/>
    <cellStyle name="Comma 4 4 2 3 4" xfId="5030" xr:uid="{112747D7-46B9-4573-8AE9-B2F20023848D}"/>
    <cellStyle name="Comma 4 4 2 4" xfId="1145" xr:uid="{00000000-0005-0000-0000-000011050000}"/>
    <cellStyle name="Comma 4 4 2 4 2" xfId="3376" xr:uid="{00000000-0005-0000-0000-000012050000}"/>
    <cellStyle name="Comma 4 4 2 4 2 2" xfId="11799" xr:uid="{C18920F9-0934-46B4-BB30-9932D9DABCFF}"/>
    <cellStyle name="Comma 4 4 2 4 2 3" xfId="7588" xr:uid="{D9B8CC2F-50EF-4722-80A3-4950840D714D}"/>
    <cellStyle name="Comma 4 4 2 4 3" xfId="9654" xr:uid="{FD39CD07-6C3A-47A0-944F-45F876242FBC}"/>
    <cellStyle name="Comma 4 4 2 4 4" xfId="5443" xr:uid="{41C8FD8F-E4EF-4B53-B5FA-F02A641F2600}"/>
    <cellStyle name="Comma 4 4 2 5" xfId="1559" xr:uid="{00000000-0005-0000-0000-000013050000}"/>
    <cellStyle name="Comma 4 4 2 5 2" xfId="3789" xr:uid="{00000000-0005-0000-0000-000014050000}"/>
    <cellStyle name="Comma 4 4 2 5 2 2" xfId="12212" xr:uid="{845F8D34-2BF8-4E03-B0B5-713B6A0C322E}"/>
    <cellStyle name="Comma 4 4 2 5 2 3" xfId="8001" xr:uid="{A5330AC7-A76B-4A9C-83C8-58EDAFD23A37}"/>
    <cellStyle name="Comma 4 4 2 5 3" xfId="10067" xr:uid="{93C9BD13-8853-410C-82ED-585804CD442C}"/>
    <cellStyle name="Comma 4 4 2 5 4" xfId="5856" xr:uid="{78310C16-6AD2-49D2-9DCE-2E5831ABBFC1}"/>
    <cellStyle name="Comma 4 4 2 6" xfId="1973" xr:uid="{00000000-0005-0000-0000-000015050000}"/>
    <cellStyle name="Comma 4 4 2 6 2" xfId="4202" xr:uid="{00000000-0005-0000-0000-000016050000}"/>
    <cellStyle name="Comma 4 4 2 6 2 2" xfId="12625" xr:uid="{E818B020-83C2-4B6F-BC9B-18CAFDAE4340}"/>
    <cellStyle name="Comma 4 4 2 6 2 3" xfId="8414" xr:uid="{17177E68-7CF3-43EE-BB44-37807395EE22}"/>
    <cellStyle name="Comma 4 4 2 6 3" xfId="10480" xr:uid="{59AFFF38-378A-4E9F-ACE7-0B7982F0975E}"/>
    <cellStyle name="Comma 4 4 2 6 4" xfId="6269" xr:uid="{E5E12B52-AD19-4B84-8274-E5558ADCEA38}"/>
    <cellStyle name="Comma 4 4 2 7" xfId="2408" xr:uid="{00000000-0005-0000-0000-000017050000}"/>
    <cellStyle name="Comma 4 4 2 7 2" xfId="10893" xr:uid="{69E2DB3F-B82C-4639-857C-1A6B20D1164B}"/>
    <cellStyle name="Comma 4 4 2 7 3" xfId="6682" xr:uid="{9DF11356-8D54-4C08-9A12-CA6141FFCCE8}"/>
    <cellStyle name="Comma 4 4 2 8" xfId="2704" xr:uid="{00000000-0005-0000-0000-000018050000}"/>
    <cellStyle name="Comma 4 4 2 9" xfId="2786" xr:uid="{00000000-0005-0000-0000-000019050000}"/>
    <cellStyle name="Comma 4 4 2 9 2" xfId="11210" xr:uid="{49090E7C-581E-4393-83AD-E20F77B54A58}"/>
    <cellStyle name="Comma 4 4 2 9 3" xfId="6999" xr:uid="{E9FC51B4-B4E6-4DDB-85EE-A9746735B1AC}"/>
    <cellStyle name="Comma 4 4 3" xfId="156" xr:uid="{00000000-0005-0000-0000-00001A050000}"/>
    <cellStyle name="Comma 4 4 3 10" xfId="4618" xr:uid="{40091DD7-5529-4AFA-832D-06ED92FD45F7}"/>
    <cellStyle name="Comma 4 4 3 2" xfId="694" xr:uid="{00000000-0005-0000-0000-00001B050000}"/>
    <cellStyle name="Comma 4 4 3 2 2" xfId="2965" xr:uid="{00000000-0005-0000-0000-00001C050000}"/>
    <cellStyle name="Comma 4 4 3 2 2 2" xfId="11388" xr:uid="{3B7EB928-C9EA-415E-B7C3-6B252BC097FE}"/>
    <cellStyle name="Comma 4 4 3 2 2 3" xfId="7177" xr:uid="{03C4E786-DA87-4658-AC44-4125000C6571}"/>
    <cellStyle name="Comma 4 4 3 2 3" xfId="9243" xr:uid="{6EC56D84-5695-4A11-B6C0-A2CA648CFB8F}"/>
    <cellStyle name="Comma 4 4 3 2 4" xfId="5032" xr:uid="{1E41C71A-3E59-429A-BECC-C45603B9E301}"/>
    <cellStyle name="Comma 4 4 3 3" xfId="1147" xr:uid="{00000000-0005-0000-0000-00001D050000}"/>
    <cellStyle name="Comma 4 4 3 3 2" xfId="3378" xr:uid="{00000000-0005-0000-0000-00001E050000}"/>
    <cellStyle name="Comma 4 4 3 3 2 2" xfId="11801" xr:uid="{3EAB0543-1BC5-45C7-87AD-F5CB20E2142B}"/>
    <cellStyle name="Comma 4 4 3 3 2 3" xfId="7590" xr:uid="{EBAD090C-58AA-413E-8817-BCFA7F6F2BED}"/>
    <cellStyle name="Comma 4 4 3 3 3" xfId="9656" xr:uid="{75C38635-DAC9-4215-A41D-F2A2BDBD81F9}"/>
    <cellStyle name="Comma 4 4 3 3 4" xfId="5445" xr:uid="{B61E5AFD-53B8-4FAA-BBEA-1813C6C65F85}"/>
    <cellStyle name="Comma 4 4 3 4" xfId="1561" xr:uid="{00000000-0005-0000-0000-00001F050000}"/>
    <cellStyle name="Comma 4 4 3 4 2" xfId="3791" xr:uid="{00000000-0005-0000-0000-000020050000}"/>
    <cellStyle name="Comma 4 4 3 4 2 2" xfId="12214" xr:uid="{35E9F9AC-EBBC-44CF-B0DD-C99DC86E6DD0}"/>
    <cellStyle name="Comma 4 4 3 4 2 3" xfId="8003" xr:uid="{F7C2B56E-3CDE-4343-8212-1264E28A3F68}"/>
    <cellStyle name="Comma 4 4 3 4 3" xfId="10069" xr:uid="{ED92F180-40AE-42CF-B992-120048C441E6}"/>
    <cellStyle name="Comma 4 4 3 4 4" xfId="5858" xr:uid="{D4C4A6A4-FBDC-4BEA-94AA-312FBE1C966E}"/>
    <cellStyle name="Comma 4 4 3 5" xfId="1975" xr:uid="{00000000-0005-0000-0000-000021050000}"/>
    <cellStyle name="Comma 4 4 3 5 2" xfId="4204" xr:uid="{00000000-0005-0000-0000-000022050000}"/>
    <cellStyle name="Comma 4 4 3 5 2 2" xfId="12627" xr:uid="{F9984B46-0A7F-42CD-BC14-2B060880F692}"/>
    <cellStyle name="Comma 4 4 3 5 2 3" xfId="8416" xr:uid="{78839161-CAFF-4FAB-BE68-291D7D64352C}"/>
    <cellStyle name="Comma 4 4 3 5 3" xfId="10482" xr:uid="{D6F72F05-0C96-4A1F-85CF-96CEFB8521F1}"/>
    <cellStyle name="Comma 4 4 3 5 4" xfId="6271" xr:uid="{3E779F8A-A20F-43CC-9E74-ED734D0080D2}"/>
    <cellStyle name="Comma 4 4 3 6" xfId="2410" xr:uid="{00000000-0005-0000-0000-000023050000}"/>
    <cellStyle name="Comma 4 4 3 6 2" xfId="10895" xr:uid="{E84198C8-7B22-445E-81B6-304B1D096179}"/>
    <cellStyle name="Comma 4 4 3 6 3" xfId="6684" xr:uid="{246E2620-D2B0-4935-8551-4BE6F1FA616A}"/>
    <cellStyle name="Comma 4 4 3 7" xfId="2706" xr:uid="{00000000-0005-0000-0000-000024050000}"/>
    <cellStyle name="Comma 4 4 3 8" xfId="2788" xr:uid="{00000000-0005-0000-0000-000025050000}"/>
    <cellStyle name="Comma 4 4 3 8 2" xfId="11212" xr:uid="{716F1988-9CCC-4DF6-AF7B-3A7256D76A2F}"/>
    <cellStyle name="Comma 4 4 3 8 3" xfId="7001" xr:uid="{D5FBC312-3872-4DB5-9A25-B62BF20CE4EB}"/>
    <cellStyle name="Comma 4 4 3 9" xfId="8829" xr:uid="{9794DA29-B3AC-430A-BEA5-63F4228C057C}"/>
    <cellStyle name="Comma 4 4 4" xfId="691" xr:uid="{00000000-0005-0000-0000-000026050000}"/>
    <cellStyle name="Comma 4 4 4 2" xfId="2962" xr:uid="{00000000-0005-0000-0000-000027050000}"/>
    <cellStyle name="Comma 4 4 4 2 2" xfId="11385" xr:uid="{8F9A039F-D6E3-4E2A-90E4-3E117261B92B}"/>
    <cellStyle name="Comma 4 4 4 2 3" xfId="7174" xr:uid="{D3E81270-0774-4618-8799-F2457AE5A862}"/>
    <cellStyle name="Comma 4 4 4 3" xfId="9240" xr:uid="{02C8E153-DE77-4493-8E14-328D058C9DBE}"/>
    <cellStyle name="Comma 4 4 4 4" xfId="5029" xr:uid="{A5077B5B-EFF2-4608-89E8-7BAD44B23E5F}"/>
    <cellStyle name="Comma 4 4 5" xfId="1144" xr:uid="{00000000-0005-0000-0000-000028050000}"/>
    <cellStyle name="Comma 4 4 5 2" xfId="3375" xr:uid="{00000000-0005-0000-0000-000029050000}"/>
    <cellStyle name="Comma 4 4 5 2 2" xfId="11798" xr:uid="{E06BE184-A0BC-44D4-9CBB-79301ABBEEDD}"/>
    <cellStyle name="Comma 4 4 5 2 3" xfId="7587" xr:uid="{232D7334-0EC1-4512-9960-EA131FAD8F72}"/>
    <cellStyle name="Comma 4 4 5 3" xfId="9653" xr:uid="{F37912C5-6F12-4EC5-B79F-F16B1F04C9BC}"/>
    <cellStyle name="Comma 4 4 5 4" xfId="5442" xr:uid="{B1AF446D-FB92-4278-A340-8DB8F9DD4570}"/>
    <cellStyle name="Comma 4 4 6" xfId="1558" xr:uid="{00000000-0005-0000-0000-00002A050000}"/>
    <cellStyle name="Comma 4 4 6 2" xfId="3788" xr:uid="{00000000-0005-0000-0000-00002B050000}"/>
    <cellStyle name="Comma 4 4 6 2 2" xfId="12211" xr:uid="{5624E199-343B-46BF-A23A-FD9858ED9E1A}"/>
    <cellStyle name="Comma 4 4 6 2 3" xfId="8000" xr:uid="{1CE3FF8B-3E1E-452B-8F96-896EBCAE8893}"/>
    <cellStyle name="Comma 4 4 6 3" xfId="10066" xr:uid="{E2E23C1A-EB3A-4880-862A-652BE1938CE0}"/>
    <cellStyle name="Comma 4 4 6 4" xfId="5855" xr:uid="{055B9F8A-820B-4900-99E1-3A157B7037DE}"/>
    <cellStyle name="Comma 4 4 7" xfId="1972" xr:uid="{00000000-0005-0000-0000-00002C050000}"/>
    <cellStyle name="Comma 4 4 7 2" xfId="4201" xr:uid="{00000000-0005-0000-0000-00002D050000}"/>
    <cellStyle name="Comma 4 4 7 2 2" xfId="12624" xr:uid="{E2D0352A-E4F4-459F-A4B1-1AD5AA4355B0}"/>
    <cellStyle name="Comma 4 4 7 2 3" xfId="8413" xr:uid="{6D83DDBC-C1E4-4146-8CE2-ACE59CC0526D}"/>
    <cellStyle name="Comma 4 4 7 3" xfId="10479" xr:uid="{A315318C-BD4B-41F1-BE11-D06EE4C706A9}"/>
    <cellStyle name="Comma 4 4 7 4" xfId="6268" xr:uid="{301E7FA2-C6CF-4617-A0AC-A34FFC533B10}"/>
    <cellStyle name="Comma 4 4 8" xfId="2407" xr:uid="{00000000-0005-0000-0000-00002E050000}"/>
    <cellStyle name="Comma 4 4 8 2" xfId="10892" xr:uid="{022FF95D-B60A-43E5-93AF-CD1042F0B242}"/>
    <cellStyle name="Comma 4 4 8 3" xfId="6681" xr:uid="{F2F65B21-1183-4AC5-9A4A-E9F121568408}"/>
    <cellStyle name="Comma 4 4 9" xfId="2703" xr:uid="{00000000-0005-0000-0000-00002F050000}"/>
    <cellStyle name="Comma 4 5" xfId="157" xr:uid="{00000000-0005-0000-0000-000030050000}"/>
    <cellStyle name="Comma 4 5 10" xfId="8830" xr:uid="{8E4786D0-EE6D-488E-8A82-3B831FFB2C88}"/>
    <cellStyle name="Comma 4 5 11" xfId="4619" xr:uid="{F242FA4D-7587-4990-AE70-D7D98C47771B}"/>
    <cellStyle name="Comma 4 5 2" xfId="158" xr:uid="{00000000-0005-0000-0000-000031050000}"/>
    <cellStyle name="Comma 4 5 2 10" xfId="4620" xr:uid="{95359534-3A4B-446B-B7D1-9A263996CF49}"/>
    <cellStyle name="Comma 4 5 2 2" xfId="696" xr:uid="{00000000-0005-0000-0000-000032050000}"/>
    <cellStyle name="Comma 4 5 2 2 2" xfId="2967" xr:uid="{00000000-0005-0000-0000-000033050000}"/>
    <cellStyle name="Comma 4 5 2 2 2 2" xfId="11390" xr:uid="{F840D4C6-FC5E-4BB4-9873-8484965469B9}"/>
    <cellStyle name="Comma 4 5 2 2 2 3" xfId="7179" xr:uid="{55781F45-13E5-474B-B5BF-B24140E9D446}"/>
    <cellStyle name="Comma 4 5 2 2 3" xfId="9245" xr:uid="{FF74259F-B09C-4862-839C-9A124EB5403D}"/>
    <cellStyle name="Comma 4 5 2 2 4" xfId="5034" xr:uid="{BD9F8CDC-2A2B-4FBD-A0E7-179AB94135D4}"/>
    <cellStyle name="Comma 4 5 2 3" xfId="1149" xr:uid="{00000000-0005-0000-0000-000034050000}"/>
    <cellStyle name="Comma 4 5 2 3 2" xfId="3380" xr:uid="{00000000-0005-0000-0000-000035050000}"/>
    <cellStyle name="Comma 4 5 2 3 2 2" xfId="11803" xr:uid="{45E3C0CA-A76D-4067-B3FD-DD3539E30731}"/>
    <cellStyle name="Comma 4 5 2 3 2 3" xfId="7592" xr:uid="{19C73668-A58D-4F46-B059-A5FDBC196F31}"/>
    <cellStyle name="Comma 4 5 2 3 3" xfId="9658" xr:uid="{9094210B-AB65-4F92-91B9-E742443BA097}"/>
    <cellStyle name="Comma 4 5 2 3 4" xfId="5447" xr:uid="{4F1FB53A-B480-4B00-87BB-E55A213C6C43}"/>
    <cellStyle name="Comma 4 5 2 4" xfId="1563" xr:uid="{00000000-0005-0000-0000-000036050000}"/>
    <cellStyle name="Comma 4 5 2 4 2" xfId="3793" xr:uid="{00000000-0005-0000-0000-000037050000}"/>
    <cellStyle name="Comma 4 5 2 4 2 2" xfId="12216" xr:uid="{E09BA92F-7155-46B3-8F1B-C8DEED3621B8}"/>
    <cellStyle name="Comma 4 5 2 4 2 3" xfId="8005" xr:uid="{FE4D4707-8E8F-47BF-94D1-E3A2C6D9E34F}"/>
    <cellStyle name="Comma 4 5 2 4 3" xfId="10071" xr:uid="{BB8AC91B-83C3-43C7-AE7A-C181236BD577}"/>
    <cellStyle name="Comma 4 5 2 4 4" xfId="5860" xr:uid="{2E291660-30C4-42A6-8F54-88348A4A03F0}"/>
    <cellStyle name="Comma 4 5 2 5" xfId="1977" xr:uid="{00000000-0005-0000-0000-000038050000}"/>
    <cellStyle name="Comma 4 5 2 5 2" xfId="4206" xr:uid="{00000000-0005-0000-0000-000039050000}"/>
    <cellStyle name="Comma 4 5 2 5 2 2" xfId="12629" xr:uid="{F77EF189-FED1-43D0-8BBD-481CA993289E}"/>
    <cellStyle name="Comma 4 5 2 5 2 3" xfId="8418" xr:uid="{70160BD2-1CEE-4EBF-919D-31C3BA570742}"/>
    <cellStyle name="Comma 4 5 2 5 3" xfId="10484" xr:uid="{100C14C3-C6B0-47F8-8BEF-F1C0D94E1722}"/>
    <cellStyle name="Comma 4 5 2 5 4" xfId="6273" xr:uid="{717A0DDC-C9D9-42A9-9648-9B2D51887FEB}"/>
    <cellStyle name="Comma 4 5 2 6" xfId="2412" xr:uid="{00000000-0005-0000-0000-00003A050000}"/>
    <cellStyle name="Comma 4 5 2 6 2" xfId="10897" xr:uid="{F6B5869C-9A18-4FB3-BB17-DED43A271689}"/>
    <cellStyle name="Comma 4 5 2 6 3" xfId="6686" xr:uid="{36832A35-AC97-4774-BC47-FEB135DF84AC}"/>
    <cellStyle name="Comma 4 5 2 7" xfId="2708" xr:uid="{00000000-0005-0000-0000-00003B050000}"/>
    <cellStyle name="Comma 4 5 2 8" xfId="2790" xr:uid="{00000000-0005-0000-0000-00003C050000}"/>
    <cellStyle name="Comma 4 5 2 8 2" xfId="11214" xr:uid="{CE13E4B1-5F76-47F3-995A-923466B21625}"/>
    <cellStyle name="Comma 4 5 2 8 3" xfId="7003" xr:uid="{E9E85A1C-1CE4-402A-BDAC-820ABAFC3C5F}"/>
    <cellStyle name="Comma 4 5 2 9" xfId="8831" xr:uid="{6A43B13F-B8C4-47B5-96FC-9BF11A05E094}"/>
    <cellStyle name="Comma 4 5 3" xfId="695" xr:uid="{00000000-0005-0000-0000-00003D050000}"/>
    <cellStyle name="Comma 4 5 3 2" xfId="2966" xr:uid="{00000000-0005-0000-0000-00003E050000}"/>
    <cellStyle name="Comma 4 5 3 2 2" xfId="11389" xr:uid="{DD143FE8-E2BF-48D6-8778-67F0BCD6FACA}"/>
    <cellStyle name="Comma 4 5 3 2 3" xfId="7178" xr:uid="{E0827293-F88B-40D9-AF30-43AAB6E1A162}"/>
    <cellStyle name="Comma 4 5 3 3" xfId="9244" xr:uid="{94E53AE2-7982-4830-8BD0-C50813E012C4}"/>
    <cellStyle name="Comma 4 5 3 4" xfId="5033" xr:uid="{5323FD43-CD3D-4884-A1C1-D0170A612F85}"/>
    <cellStyle name="Comma 4 5 4" xfId="1148" xr:uid="{00000000-0005-0000-0000-00003F050000}"/>
    <cellStyle name="Comma 4 5 4 2" xfId="3379" xr:uid="{00000000-0005-0000-0000-000040050000}"/>
    <cellStyle name="Comma 4 5 4 2 2" xfId="11802" xr:uid="{744718CF-2AE0-45EB-A560-659AF05E1D34}"/>
    <cellStyle name="Comma 4 5 4 2 3" xfId="7591" xr:uid="{9DBE9914-297C-4897-BFC4-EC81BE6DA283}"/>
    <cellStyle name="Comma 4 5 4 3" xfId="9657" xr:uid="{3B108491-B5FB-4B4F-808D-54799763E9C9}"/>
    <cellStyle name="Comma 4 5 4 4" xfId="5446" xr:uid="{FB6BA9AA-0C57-4BC6-8E0A-B0BE313917E5}"/>
    <cellStyle name="Comma 4 5 5" xfId="1562" xr:uid="{00000000-0005-0000-0000-000041050000}"/>
    <cellStyle name="Comma 4 5 5 2" xfId="3792" xr:uid="{00000000-0005-0000-0000-000042050000}"/>
    <cellStyle name="Comma 4 5 5 2 2" xfId="12215" xr:uid="{E8F46265-A98F-4186-8F0B-506129C9AF99}"/>
    <cellStyle name="Comma 4 5 5 2 3" xfId="8004" xr:uid="{EA2FC9FF-F8B2-4A88-84AC-569FBAB78D32}"/>
    <cellStyle name="Comma 4 5 5 3" xfId="10070" xr:uid="{E79FB07A-FE44-44A3-96BB-480637D47C07}"/>
    <cellStyle name="Comma 4 5 5 4" xfId="5859" xr:uid="{21CE1488-3B87-4784-B4DF-D52F97AF9E02}"/>
    <cellStyle name="Comma 4 5 6" xfId="1976" xr:uid="{00000000-0005-0000-0000-000043050000}"/>
    <cellStyle name="Comma 4 5 6 2" xfId="4205" xr:uid="{00000000-0005-0000-0000-000044050000}"/>
    <cellStyle name="Comma 4 5 6 2 2" xfId="12628" xr:uid="{D77832E6-B737-473A-A817-A000F49D94E0}"/>
    <cellStyle name="Comma 4 5 6 2 3" xfId="8417" xr:uid="{C5E68B2F-D9C1-41F7-AF45-95BCDDE1E874}"/>
    <cellStyle name="Comma 4 5 6 3" xfId="10483" xr:uid="{635AED6D-8BE7-476B-9DBE-A5316CDC23F5}"/>
    <cellStyle name="Comma 4 5 6 4" xfId="6272" xr:uid="{BA5E6061-4FE5-4012-8F14-3AFC008CC219}"/>
    <cellStyle name="Comma 4 5 7" xfId="2411" xr:uid="{00000000-0005-0000-0000-000045050000}"/>
    <cellStyle name="Comma 4 5 7 2" xfId="10896" xr:uid="{FD9D5C7B-C008-49C2-9FD3-4084F9D2CB80}"/>
    <cellStyle name="Comma 4 5 7 3" xfId="6685" xr:uid="{47367D38-51CD-4159-ADEB-B5150EB97D56}"/>
    <cellStyle name="Comma 4 5 8" xfId="2707" xr:uid="{00000000-0005-0000-0000-000046050000}"/>
    <cellStyle name="Comma 4 5 9" xfId="2789" xr:uid="{00000000-0005-0000-0000-000047050000}"/>
    <cellStyle name="Comma 4 5 9 2" xfId="11213" xr:uid="{423814D0-B16C-43EF-94DD-2F2DAC22E08D}"/>
    <cellStyle name="Comma 4 5 9 3" xfId="7002" xr:uid="{9C35508E-A323-44B6-9755-F21B3805B59E}"/>
    <cellStyle name="Comma 4 6" xfId="159" xr:uid="{00000000-0005-0000-0000-000048050000}"/>
    <cellStyle name="Comma 4 6 10" xfId="4621" xr:uid="{ACE1B80B-9DF6-4A13-8B0A-45FE6D94AA44}"/>
    <cellStyle name="Comma 4 6 2" xfId="697" xr:uid="{00000000-0005-0000-0000-000049050000}"/>
    <cellStyle name="Comma 4 6 2 2" xfId="2968" xr:uid="{00000000-0005-0000-0000-00004A050000}"/>
    <cellStyle name="Comma 4 6 2 2 2" xfId="11391" xr:uid="{5B3226C9-527D-4BA2-B8F8-4967266F316F}"/>
    <cellStyle name="Comma 4 6 2 2 3" xfId="7180" xr:uid="{25AD29C8-94CB-4726-9FE0-F4105898B6FC}"/>
    <cellStyle name="Comma 4 6 2 3" xfId="9246" xr:uid="{FAE5161A-2A8D-4EA0-BA19-99E6227F253B}"/>
    <cellStyle name="Comma 4 6 2 4" xfId="5035" xr:uid="{62CE85A0-2CD9-4037-92BC-07C1EE7792E6}"/>
    <cellStyle name="Comma 4 6 3" xfId="1150" xr:uid="{00000000-0005-0000-0000-00004B050000}"/>
    <cellStyle name="Comma 4 6 3 2" xfId="3381" xr:uid="{00000000-0005-0000-0000-00004C050000}"/>
    <cellStyle name="Comma 4 6 3 2 2" xfId="11804" xr:uid="{232164AC-FBC3-4CB7-90FB-B07EA1E7554C}"/>
    <cellStyle name="Comma 4 6 3 2 3" xfId="7593" xr:uid="{ADF70BA1-B9A0-4F76-9BCA-39EDC7C57904}"/>
    <cellStyle name="Comma 4 6 3 3" xfId="9659" xr:uid="{F6357B3A-B1B7-4C88-89D7-FF4120D03B66}"/>
    <cellStyle name="Comma 4 6 3 4" xfId="5448" xr:uid="{B94BDB1E-1DC5-4CA9-9A72-D5021C203CE2}"/>
    <cellStyle name="Comma 4 6 4" xfId="1564" xr:uid="{00000000-0005-0000-0000-00004D050000}"/>
    <cellStyle name="Comma 4 6 4 2" xfId="3794" xr:uid="{00000000-0005-0000-0000-00004E050000}"/>
    <cellStyle name="Comma 4 6 4 2 2" xfId="12217" xr:uid="{BF011694-2F57-4365-9BC9-71EEF195DD76}"/>
    <cellStyle name="Comma 4 6 4 2 3" xfId="8006" xr:uid="{9A525E5E-F777-4045-8D09-82068DB0F3BC}"/>
    <cellStyle name="Comma 4 6 4 3" xfId="10072" xr:uid="{596FADC0-406A-4CAB-AB0E-3C95972436C5}"/>
    <cellStyle name="Comma 4 6 4 4" xfId="5861" xr:uid="{364E18DC-D2F8-4F3F-A718-390BA825CE62}"/>
    <cellStyle name="Comma 4 6 5" xfId="1978" xr:uid="{00000000-0005-0000-0000-00004F050000}"/>
    <cellStyle name="Comma 4 6 5 2" xfId="4207" xr:uid="{00000000-0005-0000-0000-000050050000}"/>
    <cellStyle name="Comma 4 6 5 2 2" xfId="12630" xr:uid="{0FB786F5-FD2A-464A-9093-460AA5836C55}"/>
    <cellStyle name="Comma 4 6 5 2 3" xfId="8419" xr:uid="{43BF1717-CB42-4C4D-B4F8-B24889F4AB89}"/>
    <cellStyle name="Comma 4 6 5 3" xfId="10485" xr:uid="{C85B6D71-68BB-4257-8173-6F1F6D814832}"/>
    <cellStyle name="Comma 4 6 5 4" xfId="6274" xr:uid="{730D54CC-2E9D-4405-BEE5-57C74B1576DE}"/>
    <cellStyle name="Comma 4 6 6" xfId="2413" xr:uid="{00000000-0005-0000-0000-000051050000}"/>
    <cellStyle name="Comma 4 6 6 2" xfId="10898" xr:uid="{6A816DEF-92DC-4A7F-ABE7-201D1C3B508C}"/>
    <cellStyle name="Comma 4 6 6 3" xfId="6687" xr:uid="{37A89EC4-E7C7-488B-8540-DB15B8266B28}"/>
    <cellStyle name="Comma 4 6 7" xfId="2709" xr:uid="{00000000-0005-0000-0000-000052050000}"/>
    <cellStyle name="Comma 4 6 8" xfId="2791" xr:uid="{00000000-0005-0000-0000-000053050000}"/>
    <cellStyle name="Comma 4 6 8 2" xfId="11215" xr:uid="{DEED7038-9F7C-4380-8C03-3710BB2A9507}"/>
    <cellStyle name="Comma 4 6 8 3" xfId="7004" xr:uid="{1D5DF089-CCFD-4BC4-9BA2-CA1921856F7C}"/>
    <cellStyle name="Comma 4 6 9" xfId="8832" xr:uid="{1ED9EAA2-62F1-4F14-82F2-6417AE9309C9}"/>
    <cellStyle name="Comma 4 7" xfId="160" xr:uid="{00000000-0005-0000-0000-000054050000}"/>
    <cellStyle name="Comma 4 7 10" xfId="4622" xr:uid="{83C0BC91-11D4-44E5-AF89-C8FC33090E4D}"/>
    <cellStyle name="Comma 4 7 2" xfId="698" xr:uid="{00000000-0005-0000-0000-000055050000}"/>
    <cellStyle name="Comma 4 7 2 2" xfId="2969" xr:uid="{00000000-0005-0000-0000-000056050000}"/>
    <cellStyle name="Comma 4 7 2 2 2" xfId="11392" xr:uid="{8576D259-4581-42CA-87CF-086519DFE276}"/>
    <cellStyle name="Comma 4 7 2 2 3" xfId="7181" xr:uid="{D0F74BEA-02B1-4875-BF65-8B9B9FEB0B15}"/>
    <cellStyle name="Comma 4 7 2 3" xfId="9247" xr:uid="{CCB012E2-0BE7-4F94-AC9F-7D8768E72581}"/>
    <cellStyle name="Comma 4 7 2 4" xfId="5036" xr:uid="{677150BF-6765-4331-9E16-ACCC6C0BD790}"/>
    <cellStyle name="Comma 4 7 3" xfId="1151" xr:uid="{00000000-0005-0000-0000-000057050000}"/>
    <cellStyle name="Comma 4 7 3 2" xfId="3382" xr:uid="{00000000-0005-0000-0000-000058050000}"/>
    <cellStyle name="Comma 4 7 3 2 2" xfId="11805" xr:uid="{9CB229C7-68D3-4FCD-AE6E-3362BB38BDF0}"/>
    <cellStyle name="Comma 4 7 3 2 3" xfId="7594" xr:uid="{886A43A3-A715-4D5A-B90B-04EC386A7238}"/>
    <cellStyle name="Comma 4 7 3 3" xfId="9660" xr:uid="{C9600BDA-7D21-422C-9C7C-C341CBE8D3FB}"/>
    <cellStyle name="Comma 4 7 3 4" xfId="5449" xr:uid="{32BDCE85-5595-4261-88A2-AF8E33EAAEBA}"/>
    <cellStyle name="Comma 4 7 4" xfId="1565" xr:uid="{00000000-0005-0000-0000-000059050000}"/>
    <cellStyle name="Comma 4 7 4 2" xfId="3795" xr:uid="{00000000-0005-0000-0000-00005A050000}"/>
    <cellStyle name="Comma 4 7 4 2 2" xfId="12218" xr:uid="{E9F6D8BB-CC21-4748-98A1-D4F3779E34FE}"/>
    <cellStyle name="Comma 4 7 4 2 3" xfId="8007" xr:uid="{8956B30E-14BE-47EF-8BEC-9D241570CA0D}"/>
    <cellStyle name="Comma 4 7 4 3" xfId="10073" xr:uid="{BFAC5D41-D949-4A5D-99F0-EE01818583AE}"/>
    <cellStyle name="Comma 4 7 4 4" xfId="5862" xr:uid="{1504AC08-31C6-4877-9A63-5777D5FBEEEE}"/>
    <cellStyle name="Comma 4 7 5" xfId="1979" xr:uid="{00000000-0005-0000-0000-00005B050000}"/>
    <cellStyle name="Comma 4 7 5 2" xfId="4208" xr:uid="{00000000-0005-0000-0000-00005C050000}"/>
    <cellStyle name="Comma 4 7 5 2 2" xfId="12631" xr:uid="{B4528B11-0F70-41EE-A11C-106CD64FCB42}"/>
    <cellStyle name="Comma 4 7 5 2 3" xfId="8420" xr:uid="{A4BE3FDD-17D2-447C-B0B4-1EF938F2D82F}"/>
    <cellStyle name="Comma 4 7 5 3" xfId="10486" xr:uid="{760EF618-5719-48A9-9B3D-CCC3EBD3E8DE}"/>
    <cellStyle name="Comma 4 7 5 4" xfId="6275" xr:uid="{3B5DD259-A5D6-4954-B76E-EBE90C7C7A18}"/>
    <cellStyle name="Comma 4 7 6" xfId="2414" xr:uid="{00000000-0005-0000-0000-00005D050000}"/>
    <cellStyle name="Comma 4 7 6 2" xfId="10899" xr:uid="{22B0D07D-DE1E-4C5A-8A3B-BFD7858488C9}"/>
    <cellStyle name="Comma 4 7 6 3" xfId="6688" xr:uid="{D356DC49-D0C3-4882-99A5-43843FF385CD}"/>
    <cellStyle name="Comma 4 7 7" xfId="2710" xr:uid="{00000000-0005-0000-0000-00005E050000}"/>
    <cellStyle name="Comma 4 7 8" xfId="2792" xr:uid="{00000000-0005-0000-0000-00005F050000}"/>
    <cellStyle name="Comma 4 7 8 2" xfId="11216" xr:uid="{2044CBCE-DB1A-4872-A010-AEBE815BED1F}"/>
    <cellStyle name="Comma 4 7 8 3" xfId="7005" xr:uid="{5B12D82E-3506-4CDC-BFE8-F9C865F783E3}"/>
    <cellStyle name="Comma 4 7 9" xfId="8833" xr:uid="{B23FC040-ACCB-4F86-8DC2-D88B70FFC8B4}"/>
    <cellStyle name="Comma 5" xfId="161" xr:uid="{00000000-0005-0000-0000-000060050000}"/>
    <cellStyle name="Comma 5 2" xfId="162" xr:uid="{00000000-0005-0000-0000-000061050000}"/>
    <cellStyle name="Comma 5 2 2" xfId="699" xr:uid="{00000000-0005-0000-0000-000062050000}"/>
    <cellStyle name="Comma 6" xfId="163" xr:uid="{00000000-0005-0000-0000-000063050000}"/>
    <cellStyle name="Currency 10" xfId="164" xr:uid="{00000000-0005-0000-0000-000064050000}"/>
    <cellStyle name="Currency 10 2" xfId="165" xr:uid="{00000000-0005-0000-0000-000065050000}"/>
    <cellStyle name="Currency 10 2 2" xfId="701" xr:uid="{00000000-0005-0000-0000-000066050000}"/>
    <cellStyle name="Currency 10 3" xfId="166" xr:uid="{00000000-0005-0000-0000-000067050000}"/>
    <cellStyle name="Currency 10 3 2" xfId="702" xr:uid="{00000000-0005-0000-0000-000068050000}"/>
    <cellStyle name="Currency 10 4" xfId="167" xr:uid="{00000000-0005-0000-0000-000069050000}"/>
    <cellStyle name="Currency 10 5" xfId="700" xr:uid="{00000000-0005-0000-0000-00006A050000}"/>
    <cellStyle name="Currency 11" xfId="168" xr:uid="{00000000-0005-0000-0000-00006B050000}"/>
    <cellStyle name="Currency 11 2" xfId="169" xr:uid="{00000000-0005-0000-0000-00006C050000}"/>
    <cellStyle name="Currency 11 2 2" xfId="704" xr:uid="{00000000-0005-0000-0000-00006D050000}"/>
    <cellStyle name="Currency 11 3" xfId="703" xr:uid="{00000000-0005-0000-0000-00006E050000}"/>
    <cellStyle name="Currency 12" xfId="170" xr:uid="{00000000-0005-0000-0000-00006F050000}"/>
    <cellStyle name="Currency 12 2" xfId="706" xr:uid="{00000000-0005-0000-0000-000070050000}"/>
    <cellStyle name="Currency 12 3" xfId="705" xr:uid="{00000000-0005-0000-0000-000071050000}"/>
    <cellStyle name="Currency 13" xfId="2711" xr:uid="{00000000-0005-0000-0000-000072050000}"/>
    <cellStyle name="Currency 13 2" xfId="4494" xr:uid="{00000000-0005-0000-0000-000073050000}"/>
    <cellStyle name="Currency 13 3" xfId="2447" xr:uid="{00000000-0005-0000-0000-000074050000}"/>
    <cellStyle name="Currency 2" xfId="171" xr:uid="{00000000-0005-0000-0000-000075050000}"/>
    <cellStyle name="Currency 2 2" xfId="172" xr:uid="{00000000-0005-0000-0000-000076050000}"/>
    <cellStyle name="Currency 2 3" xfId="173" xr:uid="{00000000-0005-0000-0000-000077050000}"/>
    <cellStyle name="Currency 2 3 2" xfId="174" xr:uid="{00000000-0005-0000-0000-000078050000}"/>
    <cellStyle name="Currency 2 3 2 2" xfId="708" xr:uid="{00000000-0005-0000-0000-000079050000}"/>
    <cellStyle name="Currency 2 3 3" xfId="175" xr:uid="{00000000-0005-0000-0000-00007A050000}"/>
    <cellStyle name="Currency 2 4" xfId="707" xr:uid="{00000000-0005-0000-0000-00007B050000}"/>
    <cellStyle name="Currency 3" xfId="176" xr:uid="{00000000-0005-0000-0000-00007C050000}"/>
    <cellStyle name="Currency 3 2" xfId="177" xr:uid="{00000000-0005-0000-0000-00007D050000}"/>
    <cellStyle name="Currency 3 2 2" xfId="178" xr:uid="{00000000-0005-0000-0000-00007E050000}"/>
    <cellStyle name="Currency 3 2 2 10" xfId="2793" xr:uid="{00000000-0005-0000-0000-00007F050000}"/>
    <cellStyle name="Currency 3 2 2 10 2" xfId="11217" xr:uid="{ED504C3E-3994-464A-94DF-5E50039F2E09}"/>
    <cellStyle name="Currency 3 2 2 10 3" xfId="7006" xr:uid="{8AEBAB0E-EB76-4373-8773-62B15CF15EB9}"/>
    <cellStyle name="Currency 3 2 2 11" xfId="8834" xr:uid="{7BD5150D-5BC1-4368-A928-8CEC8870EE70}"/>
    <cellStyle name="Currency 3 2 2 12" xfId="4623" xr:uid="{912890DB-606B-4DFE-A8F9-B5D1E61A3D79}"/>
    <cellStyle name="Currency 3 2 2 2" xfId="179" xr:uid="{00000000-0005-0000-0000-000080050000}"/>
    <cellStyle name="Currency 3 2 2 2 10" xfId="8835" xr:uid="{E66BB847-B975-4FB2-8A02-FD4EF9931809}"/>
    <cellStyle name="Currency 3 2 2 2 11" xfId="4624" xr:uid="{4D73668D-0D7B-43A7-86C5-96108DABCA52}"/>
    <cellStyle name="Currency 3 2 2 2 2" xfId="180" xr:uid="{00000000-0005-0000-0000-000081050000}"/>
    <cellStyle name="Currency 3 2 2 2 2 10" xfId="4625" xr:uid="{5FB11FD0-D947-400A-80D3-26635235CEF4}"/>
    <cellStyle name="Currency 3 2 2 2 2 2" xfId="711" xr:uid="{00000000-0005-0000-0000-000082050000}"/>
    <cellStyle name="Currency 3 2 2 2 2 2 2" xfId="2972" xr:uid="{00000000-0005-0000-0000-000083050000}"/>
    <cellStyle name="Currency 3 2 2 2 2 2 2 2" xfId="11395" xr:uid="{D4D3697C-C95B-40E0-92B1-2B85D609C71B}"/>
    <cellStyle name="Currency 3 2 2 2 2 2 2 3" xfId="7184" xr:uid="{CF7769AF-F5BB-468E-AD1A-923EC3DDEEB6}"/>
    <cellStyle name="Currency 3 2 2 2 2 2 3" xfId="9250" xr:uid="{FB2C5803-5219-40C3-905F-2E4DAEBD4696}"/>
    <cellStyle name="Currency 3 2 2 2 2 2 4" xfId="5039" xr:uid="{F2BD9A6C-9763-41B2-9CA7-5F7B999E390F}"/>
    <cellStyle name="Currency 3 2 2 2 2 3" xfId="1154" xr:uid="{00000000-0005-0000-0000-000084050000}"/>
    <cellStyle name="Currency 3 2 2 2 2 3 2" xfId="3385" xr:uid="{00000000-0005-0000-0000-000085050000}"/>
    <cellStyle name="Currency 3 2 2 2 2 3 2 2" xfId="11808" xr:uid="{C2A9A475-3363-4870-AAAC-CB32921050E2}"/>
    <cellStyle name="Currency 3 2 2 2 2 3 2 3" xfId="7597" xr:uid="{D39B3810-7C21-42AC-9E9B-97AC76C64C34}"/>
    <cellStyle name="Currency 3 2 2 2 2 3 3" xfId="9663" xr:uid="{8148ABF4-C722-4265-A3AB-57E2ED510DD2}"/>
    <cellStyle name="Currency 3 2 2 2 2 3 4" xfId="5452" xr:uid="{58B8D4E7-AC7F-421C-8A17-7520FE728665}"/>
    <cellStyle name="Currency 3 2 2 2 2 4" xfId="1568" xr:uid="{00000000-0005-0000-0000-000086050000}"/>
    <cellStyle name="Currency 3 2 2 2 2 4 2" xfId="3798" xr:uid="{00000000-0005-0000-0000-000087050000}"/>
    <cellStyle name="Currency 3 2 2 2 2 4 2 2" xfId="12221" xr:uid="{E669A2E8-5681-4559-A8C1-6A8A3856B5B7}"/>
    <cellStyle name="Currency 3 2 2 2 2 4 2 3" xfId="8010" xr:uid="{F9CE972C-DA5B-49DC-902A-087687E4AF1C}"/>
    <cellStyle name="Currency 3 2 2 2 2 4 3" xfId="10076" xr:uid="{97208F37-701D-4021-835A-5C69CE3E296F}"/>
    <cellStyle name="Currency 3 2 2 2 2 4 4" xfId="5865" xr:uid="{1FDE2072-114B-4CEF-B0DB-CE1334F708DD}"/>
    <cellStyle name="Currency 3 2 2 2 2 5" xfId="1982" xr:uid="{00000000-0005-0000-0000-000088050000}"/>
    <cellStyle name="Currency 3 2 2 2 2 5 2" xfId="4211" xr:uid="{00000000-0005-0000-0000-000089050000}"/>
    <cellStyle name="Currency 3 2 2 2 2 5 2 2" xfId="12634" xr:uid="{E4ED75AC-3F86-4999-8F0B-847A3F21E88C}"/>
    <cellStyle name="Currency 3 2 2 2 2 5 2 3" xfId="8423" xr:uid="{0F74EABE-D7A5-410B-8837-584920FB81CC}"/>
    <cellStyle name="Currency 3 2 2 2 2 5 3" xfId="10489" xr:uid="{CEB16883-9B6A-46E1-802E-A57EB4CD7FE7}"/>
    <cellStyle name="Currency 3 2 2 2 2 5 4" xfId="6278" xr:uid="{5209D0DA-B337-4F0C-B8DE-74A766619200}"/>
    <cellStyle name="Currency 3 2 2 2 2 6" xfId="2417" xr:uid="{00000000-0005-0000-0000-00008A050000}"/>
    <cellStyle name="Currency 3 2 2 2 2 6 2" xfId="10902" xr:uid="{34DF0368-BD48-49BC-B295-37B89B9A3926}"/>
    <cellStyle name="Currency 3 2 2 2 2 6 3" xfId="6691" xr:uid="{107C406B-AA21-4BF1-8C03-B00A3EA9BE54}"/>
    <cellStyle name="Currency 3 2 2 2 2 7" xfId="2714" xr:uid="{00000000-0005-0000-0000-00008B050000}"/>
    <cellStyle name="Currency 3 2 2 2 2 8" xfId="2795" xr:uid="{00000000-0005-0000-0000-00008C050000}"/>
    <cellStyle name="Currency 3 2 2 2 2 8 2" xfId="11219" xr:uid="{2D0CFF44-2591-47CE-9A8C-CF1DA4EAF4F6}"/>
    <cellStyle name="Currency 3 2 2 2 2 8 3" xfId="7008" xr:uid="{7F2FD5BE-0D3B-4C73-A88D-F7C60C1323BE}"/>
    <cellStyle name="Currency 3 2 2 2 2 9" xfId="8836" xr:uid="{041014C6-86C2-43EA-9AAE-CC24E17B208E}"/>
    <cellStyle name="Currency 3 2 2 2 3" xfId="710" xr:uid="{00000000-0005-0000-0000-00008D050000}"/>
    <cellStyle name="Currency 3 2 2 2 3 2" xfId="2971" xr:uid="{00000000-0005-0000-0000-00008E050000}"/>
    <cellStyle name="Currency 3 2 2 2 3 2 2" xfId="11394" xr:uid="{E79873C9-ADBB-4858-BF15-469C14CFCE91}"/>
    <cellStyle name="Currency 3 2 2 2 3 2 3" xfId="7183" xr:uid="{218B1BD3-472B-4456-A8F8-7469C268C378}"/>
    <cellStyle name="Currency 3 2 2 2 3 3" xfId="9249" xr:uid="{C59AB963-28BC-47BE-97D0-AA19E61E0D75}"/>
    <cellStyle name="Currency 3 2 2 2 3 4" xfId="5038" xr:uid="{3D533CE6-A0AC-45AF-AF23-A4BB70AF9F8F}"/>
    <cellStyle name="Currency 3 2 2 2 4" xfId="1153" xr:uid="{00000000-0005-0000-0000-00008F050000}"/>
    <cellStyle name="Currency 3 2 2 2 4 2" xfId="3384" xr:uid="{00000000-0005-0000-0000-000090050000}"/>
    <cellStyle name="Currency 3 2 2 2 4 2 2" xfId="11807" xr:uid="{926B53FA-BFA5-4650-ADE9-4D65303AC21C}"/>
    <cellStyle name="Currency 3 2 2 2 4 2 3" xfId="7596" xr:uid="{E2C4E652-A829-47DD-A76E-D191503C2F98}"/>
    <cellStyle name="Currency 3 2 2 2 4 3" xfId="9662" xr:uid="{7F331341-D2A3-43C6-9660-17CB0AFD4C83}"/>
    <cellStyle name="Currency 3 2 2 2 4 4" xfId="5451" xr:uid="{1F459A1F-0E1B-4A58-870A-7C47BE313EC0}"/>
    <cellStyle name="Currency 3 2 2 2 5" xfId="1567" xr:uid="{00000000-0005-0000-0000-000091050000}"/>
    <cellStyle name="Currency 3 2 2 2 5 2" xfId="3797" xr:uid="{00000000-0005-0000-0000-000092050000}"/>
    <cellStyle name="Currency 3 2 2 2 5 2 2" xfId="12220" xr:uid="{59A6A669-B0E0-4DF2-8583-62E079D81EAE}"/>
    <cellStyle name="Currency 3 2 2 2 5 2 3" xfId="8009" xr:uid="{305C109E-CA25-4BF1-8F12-1BEC2A5B7E55}"/>
    <cellStyle name="Currency 3 2 2 2 5 3" xfId="10075" xr:uid="{7EB841FE-4231-445A-B688-4C76574034CB}"/>
    <cellStyle name="Currency 3 2 2 2 5 4" xfId="5864" xr:uid="{249761B6-8F99-4232-8C81-E53193FDA6D8}"/>
    <cellStyle name="Currency 3 2 2 2 6" xfId="1981" xr:uid="{00000000-0005-0000-0000-000093050000}"/>
    <cellStyle name="Currency 3 2 2 2 6 2" xfId="4210" xr:uid="{00000000-0005-0000-0000-000094050000}"/>
    <cellStyle name="Currency 3 2 2 2 6 2 2" xfId="12633" xr:uid="{83B197C2-3F01-46C4-94AC-657098AAFEB1}"/>
    <cellStyle name="Currency 3 2 2 2 6 2 3" xfId="8422" xr:uid="{F302F2FB-ADCB-4FDA-AFD0-6E02D00A8176}"/>
    <cellStyle name="Currency 3 2 2 2 6 3" xfId="10488" xr:uid="{D7E96254-2CE1-47D6-9E7F-9D40EC3563AF}"/>
    <cellStyle name="Currency 3 2 2 2 6 4" xfId="6277" xr:uid="{E8A93D73-C37F-4996-A739-EC50BAFCB399}"/>
    <cellStyle name="Currency 3 2 2 2 7" xfId="2416" xr:uid="{00000000-0005-0000-0000-000095050000}"/>
    <cellStyle name="Currency 3 2 2 2 7 2" xfId="10901" xr:uid="{EE383B2A-7C58-4E67-8871-B49F65FBE041}"/>
    <cellStyle name="Currency 3 2 2 2 7 3" xfId="6690" xr:uid="{22FC849B-5A74-4306-B63B-FFE40CC64A48}"/>
    <cellStyle name="Currency 3 2 2 2 8" xfId="2713" xr:uid="{00000000-0005-0000-0000-000096050000}"/>
    <cellStyle name="Currency 3 2 2 2 9" xfId="2794" xr:uid="{00000000-0005-0000-0000-000097050000}"/>
    <cellStyle name="Currency 3 2 2 2 9 2" xfId="11218" xr:uid="{553A9E8F-8136-4713-8552-6F09E2A1881A}"/>
    <cellStyle name="Currency 3 2 2 2 9 3" xfId="7007" xr:uid="{1DDE3F56-6922-4897-967B-8E551439CC32}"/>
    <cellStyle name="Currency 3 2 2 3" xfId="181" xr:uid="{00000000-0005-0000-0000-000098050000}"/>
    <cellStyle name="Currency 3 2 2 3 10" xfId="4626" xr:uid="{3278F13A-AA90-4135-BD4F-B93269DFABDF}"/>
    <cellStyle name="Currency 3 2 2 3 2" xfId="712" xr:uid="{00000000-0005-0000-0000-000099050000}"/>
    <cellStyle name="Currency 3 2 2 3 2 2" xfId="2973" xr:uid="{00000000-0005-0000-0000-00009A050000}"/>
    <cellStyle name="Currency 3 2 2 3 2 2 2" xfId="11396" xr:uid="{8630F792-CBAD-4D6E-8E2D-6BCCE0351BFD}"/>
    <cellStyle name="Currency 3 2 2 3 2 2 3" xfId="7185" xr:uid="{C4A62F6C-8606-406D-B73E-F4B5B0E6B261}"/>
    <cellStyle name="Currency 3 2 2 3 2 3" xfId="9251" xr:uid="{C9F369EC-2822-4B2F-BE07-08FB36C9F200}"/>
    <cellStyle name="Currency 3 2 2 3 2 4" xfId="5040" xr:uid="{13C43882-0539-46E4-8E78-E098FF8AA1AC}"/>
    <cellStyle name="Currency 3 2 2 3 3" xfId="1155" xr:uid="{00000000-0005-0000-0000-00009B050000}"/>
    <cellStyle name="Currency 3 2 2 3 3 2" xfId="3386" xr:uid="{00000000-0005-0000-0000-00009C050000}"/>
    <cellStyle name="Currency 3 2 2 3 3 2 2" xfId="11809" xr:uid="{1F465D0F-B2CA-4F02-BC52-F4992B34B86B}"/>
    <cellStyle name="Currency 3 2 2 3 3 2 3" xfId="7598" xr:uid="{49F2EC31-3FE7-4892-BE79-707A62E46849}"/>
    <cellStyle name="Currency 3 2 2 3 3 3" xfId="9664" xr:uid="{E03513D2-D6FA-4FCC-B0A2-CB0F700B953F}"/>
    <cellStyle name="Currency 3 2 2 3 3 4" xfId="5453" xr:uid="{2EF8E2B9-0A2A-4976-ACD6-9FFBBD052B54}"/>
    <cellStyle name="Currency 3 2 2 3 4" xfId="1569" xr:uid="{00000000-0005-0000-0000-00009D050000}"/>
    <cellStyle name="Currency 3 2 2 3 4 2" xfId="3799" xr:uid="{00000000-0005-0000-0000-00009E050000}"/>
    <cellStyle name="Currency 3 2 2 3 4 2 2" xfId="12222" xr:uid="{F43BC6A3-9800-4F42-BF73-61C8BD0B6AB9}"/>
    <cellStyle name="Currency 3 2 2 3 4 2 3" xfId="8011" xr:uid="{9611451F-1025-4FA9-A0DB-9395D9B7BABA}"/>
    <cellStyle name="Currency 3 2 2 3 4 3" xfId="10077" xr:uid="{032E83CC-3084-4832-8270-F37E1EBF2A87}"/>
    <cellStyle name="Currency 3 2 2 3 4 4" xfId="5866" xr:uid="{81826288-75DD-4291-B6DE-2F6A5358E307}"/>
    <cellStyle name="Currency 3 2 2 3 5" xfId="1983" xr:uid="{00000000-0005-0000-0000-00009F050000}"/>
    <cellStyle name="Currency 3 2 2 3 5 2" xfId="4212" xr:uid="{00000000-0005-0000-0000-0000A0050000}"/>
    <cellStyle name="Currency 3 2 2 3 5 2 2" xfId="12635" xr:uid="{DA1DF1B7-89CD-4203-B024-F39ACD07BF0D}"/>
    <cellStyle name="Currency 3 2 2 3 5 2 3" xfId="8424" xr:uid="{B02EB9E5-EC53-423A-A9A7-4C5AC03E6747}"/>
    <cellStyle name="Currency 3 2 2 3 5 3" xfId="10490" xr:uid="{5255A9E0-8EA1-4821-A89F-01C42D4EB0CD}"/>
    <cellStyle name="Currency 3 2 2 3 5 4" xfId="6279" xr:uid="{C7226E1F-E53C-4185-87EE-637E54DD24BD}"/>
    <cellStyle name="Currency 3 2 2 3 6" xfId="2418" xr:uid="{00000000-0005-0000-0000-0000A1050000}"/>
    <cellStyle name="Currency 3 2 2 3 6 2" xfId="10903" xr:uid="{3599A922-A583-4A1D-B439-D744327AD9DE}"/>
    <cellStyle name="Currency 3 2 2 3 6 3" xfId="6692" xr:uid="{8928F9C3-BF52-40BB-A59A-EF78A5E79E3E}"/>
    <cellStyle name="Currency 3 2 2 3 7" xfId="2715" xr:uid="{00000000-0005-0000-0000-0000A2050000}"/>
    <cellStyle name="Currency 3 2 2 3 8" xfId="2796" xr:uid="{00000000-0005-0000-0000-0000A3050000}"/>
    <cellStyle name="Currency 3 2 2 3 8 2" xfId="11220" xr:uid="{46304162-CFD4-4B38-A6CE-8FE62C1166ED}"/>
    <cellStyle name="Currency 3 2 2 3 8 3" xfId="7009" xr:uid="{BA18A9B3-C848-4B4D-974A-F7F047B450F3}"/>
    <cellStyle name="Currency 3 2 2 3 9" xfId="8837" xr:uid="{6859EC38-ED85-4B86-9DB7-BA36294A4D97}"/>
    <cellStyle name="Currency 3 2 2 4" xfId="709" xr:uid="{00000000-0005-0000-0000-0000A4050000}"/>
    <cellStyle name="Currency 3 2 2 4 2" xfId="2970" xr:uid="{00000000-0005-0000-0000-0000A5050000}"/>
    <cellStyle name="Currency 3 2 2 4 2 2" xfId="11393" xr:uid="{DA66F730-6187-40D6-B066-916C2DB10553}"/>
    <cellStyle name="Currency 3 2 2 4 2 3" xfId="7182" xr:uid="{2433EE5F-26EC-410A-8DB3-5E1D6BEABE0B}"/>
    <cellStyle name="Currency 3 2 2 4 3" xfId="9248" xr:uid="{8AEC27CE-5115-406B-AFDF-351AE871541F}"/>
    <cellStyle name="Currency 3 2 2 4 4" xfId="5037" xr:uid="{EE42F564-B6C5-4457-80D2-F5389EDE7A21}"/>
    <cellStyle name="Currency 3 2 2 5" xfId="1152" xr:uid="{00000000-0005-0000-0000-0000A6050000}"/>
    <cellStyle name="Currency 3 2 2 5 2" xfId="3383" xr:uid="{00000000-0005-0000-0000-0000A7050000}"/>
    <cellStyle name="Currency 3 2 2 5 2 2" xfId="11806" xr:uid="{3CF29E59-6286-4B44-B6D2-3F312BE7B311}"/>
    <cellStyle name="Currency 3 2 2 5 2 3" xfId="7595" xr:uid="{415B803E-E92A-49C0-80F6-1E5546F4D0D4}"/>
    <cellStyle name="Currency 3 2 2 5 3" xfId="9661" xr:uid="{C3B5DDCC-66D6-405E-A84E-1D957BB51CF2}"/>
    <cellStyle name="Currency 3 2 2 5 4" xfId="5450" xr:uid="{02F704A8-B777-4B56-8B4D-2B5F1567E2D4}"/>
    <cellStyle name="Currency 3 2 2 6" xfId="1566" xr:uid="{00000000-0005-0000-0000-0000A8050000}"/>
    <cellStyle name="Currency 3 2 2 6 2" xfId="3796" xr:uid="{00000000-0005-0000-0000-0000A9050000}"/>
    <cellStyle name="Currency 3 2 2 6 2 2" xfId="12219" xr:uid="{FD29C188-D216-41A0-9888-B93B057563C1}"/>
    <cellStyle name="Currency 3 2 2 6 2 3" xfId="8008" xr:uid="{78C738E5-5F38-4224-86CF-579246A5AB6D}"/>
    <cellStyle name="Currency 3 2 2 6 3" xfId="10074" xr:uid="{D23C45B9-8655-4BBB-A576-84773C8C519C}"/>
    <cellStyle name="Currency 3 2 2 6 4" xfId="5863" xr:uid="{31ABE959-C007-4E5B-BD90-2BE642E104FE}"/>
    <cellStyle name="Currency 3 2 2 7" xfId="1980" xr:uid="{00000000-0005-0000-0000-0000AA050000}"/>
    <cellStyle name="Currency 3 2 2 7 2" xfId="4209" xr:uid="{00000000-0005-0000-0000-0000AB050000}"/>
    <cellStyle name="Currency 3 2 2 7 2 2" xfId="12632" xr:uid="{07C16F7C-C86F-4FB7-B2F7-E817460D2AB5}"/>
    <cellStyle name="Currency 3 2 2 7 2 3" xfId="8421" xr:uid="{EA36759A-9CC3-4D14-9912-A814D34D57AF}"/>
    <cellStyle name="Currency 3 2 2 7 3" xfId="10487" xr:uid="{ECD99CC7-D3BA-4D16-8886-5D6624EBA494}"/>
    <cellStyle name="Currency 3 2 2 7 4" xfId="6276" xr:uid="{9C730BA0-09BC-4A55-9667-96A641B1B7C8}"/>
    <cellStyle name="Currency 3 2 2 8" xfId="2415" xr:uid="{00000000-0005-0000-0000-0000AC050000}"/>
    <cellStyle name="Currency 3 2 2 8 2" xfId="10900" xr:uid="{8F484E89-1D24-400B-85A5-19DC727646EA}"/>
    <cellStyle name="Currency 3 2 2 8 3" xfId="6689" xr:uid="{F5EE9D04-CECE-430F-9B01-8AAC0030DEDD}"/>
    <cellStyle name="Currency 3 2 2 9" xfId="2712" xr:uid="{00000000-0005-0000-0000-0000AD050000}"/>
    <cellStyle name="Currency 3 2 3" xfId="182" xr:uid="{00000000-0005-0000-0000-0000AE050000}"/>
    <cellStyle name="Currency 3 2 3 10" xfId="8838" xr:uid="{1B6F9ACD-DCBA-476F-A8F1-FC0A3B035E87}"/>
    <cellStyle name="Currency 3 2 3 11" xfId="4627" xr:uid="{EF13B411-EE66-4B44-AD27-B871E0050789}"/>
    <cellStyle name="Currency 3 2 3 2" xfId="183" xr:uid="{00000000-0005-0000-0000-0000AF050000}"/>
    <cellStyle name="Currency 3 2 3 2 10" xfId="4628" xr:uid="{98DA79A6-11DE-4DFD-9132-76F6DAF38827}"/>
    <cellStyle name="Currency 3 2 3 2 2" xfId="714" xr:uid="{00000000-0005-0000-0000-0000B0050000}"/>
    <cellStyle name="Currency 3 2 3 2 2 2" xfId="2975" xr:uid="{00000000-0005-0000-0000-0000B1050000}"/>
    <cellStyle name="Currency 3 2 3 2 2 2 2" xfId="11398" xr:uid="{384B4AF0-65E9-41BC-BC3B-860C0F75629E}"/>
    <cellStyle name="Currency 3 2 3 2 2 2 3" xfId="7187" xr:uid="{692BADBF-E459-418E-BDC4-768264FA2C85}"/>
    <cellStyle name="Currency 3 2 3 2 2 3" xfId="9253" xr:uid="{D9C07581-45B5-47A6-9EF3-6D7286C4B0EA}"/>
    <cellStyle name="Currency 3 2 3 2 2 4" xfId="5042" xr:uid="{64F333B4-2662-4E9C-837D-7310B9385ACD}"/>
    <cellStyle name="Currency 3 2 3 2 3" xfId="1157" xr:uid="{00000000-0005-0000-0000-0000B2050000}"/>
    <cellStyle name="Currency 3 2 3 2 3 2" xfId="3388" xr:uid="{00000000-0005-0000-0000-0000B3050000}"/>
    <cellStyle name="Currency 3 2 3 2 3 2 2" xfId="11811" xr:uid="{6029FCB9-25DB-4DC0-AE43-D96D66CFEA1D}"/>
    <cellStyle name="Currency 3 2 3 2 3 2 3" xfId="7600" xr:uid="{B396B2ED-A88B-4858-9F9D-76F02F88E8A0}"/>
    <cellStyle name="Currency 3 2 3 2 3 3" xfId="9666" xr:uid="{02FA2633-3C7B-4B12-A21D-7B7E8555E559}"/>
    <cellStyle name="Currency 3 2 3 2 3 4" xfId="5455" xr:uid="{D3FDE36C-E1B6-48ED-925C-03E4D96CE105}"/>
    <cellStyle name="Currency 3 2 3 2 4" xfId="1571" xr:uid="{00000000-0005-0000-0000-0000B4050000}"/>
    <cellStyle name="Currency 3 2 3 2 4 2" xfId="3801" xr:uid="{00000000-0005-0000-0000-0000B5050000}"/>
    <cellStyle name="Currency 3 2 3 2 4 2 2" xfId="12224" xr:uid="{1067BBA1-67C6-4EE8-9152-33B46E5DD7B7}"/>
    <cellStyle name="Currency 3 2 3 2 4 2 3" xfId="8013" xr:uid="{33746FB2-9F4C-4F98-9939-410F7BB734A5}"/>
    <cellStyle name="Currency 3 2 3 2 4 3" xfId="10079" xr:uid="{63AC7FF4-C232-499D-82BF-E7B39CB517AF}"/>
    <cellStyle name="Currency 3 2 3 2 4 4" xfId="5868" xr:uid="{E7C88C89-DE72-49E6-8DED-116991872263}"/>
    <cellStyle name="Currency 3 2 3 2 5" xfId="1985" xr:uid="{00000000-0005-0000-0000-0000B6050000}"/>
    <cellStyle name="Currency 3 2 3 2 5 2" xfId="4214" xr:uid="{00000000-0005-0000-0000-0000B7050000}"/>
    <cellStyle name="Currency 3 2 3 2 5 2 2" xfId="12637" xr:uid="{6DEF1D09-4D13-48C8-B991-3111075E5512}"/>
    <cellStyle name="Currency 3 2 3 2 5 2 3" xfId="8426" xr:uid="{EB60C6DD-4C58-403C-8667-73362C658D85}"/>
    <cellStyle name="Currency 3 2 3 2 5 3" xfId="10492" xr:uid="{5F6A99BA-FE9F-4CE8-9122-4BA8240D38D0}"/>
    <cellStyle name="Currency 3 2 3 2 5 4" xfId="6281" xr:uid="{DF8A1C4D-D418-4A82-B5DA-45242D0BD27C}"/>
    <cellStyle name="Currency 3 2 3 2 6" xfId="2420" xr:uid="{00000000-0005-0000-0000-0000B8050000}"/>
    <cellStyle name="Currency 3 2 3 2 6 2" xfId="10905" xr:uid="{5E3BA9B7-5281-46DC-A355-12570CE4A0C3}"/>
    <cellStyle name="Currency 3 2 3 2 6 3" xfId="6694" xr:uid="{4B81A494-E049-4023-B510-DFC9C07DB522}"/>
    <cellStyle name="Currency 3 2 3 2 7" xfId="2717" xr:uid="{00000000-0005-0000-0000-0000B9050000}"/>
    <cellStyle name="Currency 3 2 3 2 8" xfId="2798" xr:uid="{00000000-0005-0000-0000-0000BA050000}"/>
    <cellStyle name="Currency 3 2 3 2 8 2" xfId="11222" xr:uid="{6013DCFA-FEC9-4611-A10E-36E71F2A6845}"/>
    <cellStyle name="Currency 3 2 3 2 8 3" xfId="7011" xr:uid="{9E153BF5-A29A-4580-B0AE-107A61356841}"/>
    <cellStyle name="Currency 3 2 3 2 9" xfId="8839" xr:uid="{0DE62E47-6D6C-4A3C-BA0E-F02F401B32A8}"/>
    <cellStyle name="Currency 3 2 3 3" xfId="713" xr:uid="{00000000-0005-0000-0000-0000BB050000}"/>
    <cellStyle name="Currency 3 2 3 3 2" xfId="2974" xr:uid="{00000000-0005-0000-0000-0000BC050000}"/>
    <cellStyle name="Currency 3 2 3 3 2 2" xfId="11397" xr:uid="{904BC0AA-1A45-4931-9B4E-6FE95A8FA347}"/>
    <cellStyle name="Currency 3 2 3 3 2 3" xfId="7186" xr:uid="{735ECE67-4421-4127-AD2C-CBF729F78FA0}"/>
    <cellStyle name="Currency 3 2 3 3 3" xfId="9252" xr:uid="{BB5F5D89-E4FB-4EB5-9819-C135658EA44B}"/>
    <cellStyle name="Currency 3 2 3 3 4" xfId="5041" xr:uid="{FDC699A4-097E-42D0-8217-6A9B46575C2D}"/>
    <cellStyle name="Currency 3 2 3 4" xfId="1156" xr:uid="{00000000-0005-0000-0000-0000BD050000}"/>
    <cellStyle name="Currency 3 2 3 4 2" xfId="3387" xr:uid="{00000000-0005-0000-0000-0000BE050000}"/>
    <cellStyle name="Currency 3 2 3 4 2 2" xfId="11810" xr:uid="{6982CE3E-F6D7-4081-8456-14B6E1E2FACC}"/>
    <cellStyle name="Currency 3 2 3 4 2 3" xfId="7599" xr:uid="{76D792EF-D10E-4ADA-9824-EA1889A134D7}"/>
    <cellStyle name="Currency 3 2 3 4 3" xfId="9665" xr:uid="{95895C11-DF63-4081-8E64-774BFC1A77CF}"/>
    <cellStyle name="Currency 3 2 3 4 4" xfId="5454" xr:uid="{5A6C7CAC-BC9A-4AA3-93B3-83595F871876}"/>
    <cellStyle name="Currency 3 2 3 5" xfId="1570" xr:uid="{00000000-0005-0000-0000-0000BF050000}"/>
    <cellStyle name="Currency 3 2 3 5 2" xfId="3800" xr:uid="{00000000-0005-0000-0000-0000C0050000}"/>
    <cellStyle name="Currency 3 2 3 5 2 2" xfId="12223" xr:uid="{6860F63E-933C-4F6C-BDDF-39BB1CBABBD3}"/>
    <cellStyle name="Currency 3 2 3 5 2 3" xfId="8012" xr:uid="{CF48AEC4-18AA-4A39-B4BD-795E63DB390D}"/>
    <cellStyle name="Currency 3 2 3 5 3" xfId="10078" xr:uid="{CD70B051-7D6E-47B5-9B7B-32B2278E3AE1}"/>
    <cellStyle name="Currency 3 2 3 5 4" xfId="5867" xr:uid="{16D4D211-5A38-4EF3-A17A-DAD64F312228}"/>
    <cellStyle name="Currency 3 2 3 6" xfId="1984" xr:uid="{00000000-0005-0000-0000-0000C1050000}"/>
    <cellStyle name="Currency 3 2 3 6 2" xfId="4213" xr:uid="{00000000-0005-0000-0000-0000C2050000}"/>
    <cellStyle name="Currency 3 2 3 6 2 2" xfId="12636" xr:uid="{F6B96FC4-03C3-42AF-AE10-82D4152CB7E9}"/>
    <cellStyle name="Currency 3 2 3 6 2 3" xfId="8425" xr:uid="{A54BB139-267C-4D42-A0D2-B67A522964BB}"/>
    <cellStyle name="Currency 3 2 3 6 3" xfId="10491" xr:uid="{3B97E9ED-6A05-4DD9-AC5D-CA5870B11F93}"/>
    <cellStyle name="Currency 3 2 3 6 4" xfId="6280" xr:uid="{CFCE090E-8D1D-44D9-B9DA-D7C70F68375A}"/>
    <cellStyle name="Currency 3 2 3 7" xfId="2419" xr:uid="{00000000-0005-0000-0000-0000C3050000}"/>
    <cellStyle name="Currency 3 2 3 7 2" xfId="10904" xr:uid="{0458602C-AF98-4C0A-9577-8FCEA06D8694}"/>
    <cellStyle name="Currency 3 2 3 7 3" xfId="6693" xr:uid="{AE97ADBE-3AA3-4C70-A563-8967531D6D0A}"/>
    <cellStyle name="Currency 3 2 3 8" xfId="2716" xr:uid="{00000000-0005-0000-0000-0000C4050000}"/>
    <cellStyle name="Currency 3 2 3 9" xfId="2797" xr:uid="{00000000-0005-0000-0000-0000C5050000}"/>
    <cellStyle name="Currency 3 2 3 9 2" xfId="11221" xr:uid="{85B480EA-D882-45B2-8477-9311F7A43F85}"/>
    <cellStyle name="Currency 3 2 3 9 3" xfId="7010" xr:uid="{0CFA5C1B-8B1B-4135-AC18-E374E65072B4}"/>
    <cellStyle name="Currency 3 2 4" xfId="184" xr:uid="{00000000-0005-0000-0000-0000C6050000}"/>
    <cellStyle name="Currency 3 2 4 10" xfId="4629" xr:uid="{2BF05B44-25AA-4972-AF37-197D9B1F6AAA}"/>
    <cellStyle name="Currency 3 2 4 2" xfId="715" xr:uid="{00000000-0005-0000-0000-0000C7050000}"/>
    <cellStyle name="Currency 3 2 4 2 2" xfId="2976" xr:uid="{00000000-0005-0000-0000-0000C8050000}"/>
    <cellStyle name="Currency 3 2 4 2 2 2" xfId="11399" xr:uid="{3FA41FE1-778F-4332-8A74-601A58CE5D05}"/>
    <cellStyle name="Currency 3 2 4 2 2 3" xfId="7188" xr:uid="{00939806-D2F8-41B2-AC5C-CEC3957AF7AD}"/>
    <cellStyle name="Currency 3 2 4 2 3" xfId="9254" xr:uid="{26010A8F-0F9A-42C0-BC22-787886D45AE8}"/>
    <cellStyle name="Currency 3 2 4 2 4" xfId="5043" xr:uid="{341AF44F-4F4D-4797-B497-5205AA653AF7}"/>
    <cellStyle name="Currency 3 2 4 3" xfId="1158" xr:uid="{00000000-0005-0000-0000-0000C9050000}"/>
    <cellStyle name="Currency 3 2 4 3 2" xfId="3389" xr:uid="{00000000-0005-0000-0000-0000CA050000}"/>
    <cellStyle name="Currency 3 2 4 3 2 2" xfId="11812" xr:uid="{881D8034-81D2-41A2-A0D8-B667D197A136}"/>
    <cellStyle name="Currency 3 2 4 3 2 3" xfId="7601" xr:uid="{1C1ABFAC-262F-433E-8A5E-E479D766F942}"/>
    <cellStyle name="Currency 3 2 4 3 3" xfId="9667" xr:uid="{847E3B02-834F-4C08-BDA5-DBB8C3924BE0}"/>
    <cellStyle name="Currency 3 2 4 3 4" xfId="5456" xr:uid="{E2FF909C-57E2-46F2-A027-77B857C279FD}"/>
    <cellStyle name="Currency 3 2 4 4" xfId="1572" xr:uid="{00000000-0005-0000-0000-0000CB050000}"/>
    <cellStyle name="Currency 3 2 4 4 2" xfId="3802" xr:uid="{00000000-0005-0000-0000-0000CC050000}"/>
    <cellStyle name="Currency 3 2 4 4 2 2" xfId="12225" xr:uid="{028E3C83-8ED2-49AC-A4A2-665B8AD896DE}"/>
    <cellStyle name="Currency 3 2 4 4 2 3" xfId="8014" xr:uid="{2E0BD4B4-0EB5-440E-AB20-1292AF75A69A}"/>
    <cellStyle name="Currency 3 2 4 4 3" xfId="10080" xr:uid="{97BF6A75-327B-47A4-9760-C61DBE12AF14}"/>
    <cellStyle name="Currency 3 2 4 4 4" xfId="5869" xr:uid="{B985B093-93F5-40AB-B875-56545CC8C708}"/>
    <cellStyle name="Currency 3 2 4 5" xfId="1986" xr:uid="{00000000-0005-0000-0000-0000CD050000}"/>
    <cellStyle name="Currency 3 2 4 5 2" xfId="4215" xr:uid="{00000000-0005-0000-0000-0000CE050000}"/>
    <cellStyle name="Currency 3 2 4 5 2 2" xfId="12638" xr:uid="{B55F08A2-2EAF-4166-B8B2-0732B93E17E2}"/>
    <cellStyle name="Currency 3 2 4 5 2 3" xfId="8427" xr:uid="{E2BE9ACE-C18B-465F-8DF3-D96A559CEA11}"/>
    <cellStyle name="Currency 3 2 4 5 3" xfId="10493" xr:uid="{867FC8BA-C7B4-4FE5-BE5A-934F0088FC35}"/>
    <cellStyle name="Currency 3 2 4 5 4" xfId="6282" xr:uid="{6E0ED07B-518A-4FA7-821D-8D8E4FD6A8F5}"/>
    <cellStyle name="Currency 3 2 4 6" xfId="2421" xr:uid="{00000000-0005-0000-0000-0000CF050000}"/>
    <cellStyle name="Currency 3 2 4 6 2" xfId="10906" xr:uid="{AC57E8A9-1EBE-400D-8BE6-53F2ADAA9238}"/>
    <cellStyle name="Currency 3 2 4 6 3" xfId="6695" xr:uid="{11B46E4B-C89B-4E54-9B70-E75E1F0D5B6D}"/>
    <cellStyle name="Currency 3 2 4 7" xfId="2718" xr:uid="{00000000-0005-0000-0000-0000D0050000}"/>
    <cellStyle name="Currency 3 2 4 8" xfId="2799" xr:uid="{00000000-0005-0000-0000-0000D1050000}"/>
    <cellStyle name="Currency 3 2 4 8 2" xfId="11223" xr:uid="{CFA31C71-13A8-46DC-AEA6-5C46161D910D}"/>
    <cellStyle name="Currency 3 2 4 8 3" xfId="7012" xr:uid="{656BCFBA-5061-4F88-85F3-6F7476EDC32E}"/>
    <cellStyle name="Currency 3 2 4 9" xfId="8840" xr:uid="{19F32FC2-8D47-41EE-A4B9-99F077CA74A1}"/>
    <cellStyle name="Currency 3 2 5" xfId="185" xr:uid="{00000000-0005-0000-0000-0000D2050000}"/>
    <cellStyle name="Currency 3 2 5 10" xfId="4630" xr:uid="{995F4524-F9E6-4CB8-AFB3-2AE3A107360B}"/>
    <cellStyle name="Currency 3 2 5 2" xfId="716" xr:uid="{00000000-0005-0000-0000-0000D3050000}"/>
    <cellStyle name="Currency 3 2 5 2 2" xfId="2977" xr:uid="{00000000-0005-0000-0000-0000D4050000}"/>
    <cellStyle name="Currency 3 2 5 2 2 2" xfId="11400" xr:uid="{093ACB52-F86B-41D9-9767-31B207C04442}"/>
    <cellStyle name="Currency 3 2 5 2 2 3" xfId="7189" xr:uid="{31AD1E37-7DF8-47CE-B0EA-ABD4CEEDB7A5}"/>
    <cellStyle name="Currency 3 2 5 2 3" xfId="9255" xr:uid="{451A14E9-DD73-4424-BE92-23611D0CADEA}"/>
    <cellStyle name="Currency 3 2 5 2 4" xfId="5044" xr:uid="{8CC79549-F463-4D5E-A427-7E76A75926A1}"/>
    <cellStyle name="Currency 3 2 5 3" xfId="1159" xr:uid="{00000000-0005-0000-0000-0000D5050000}"/>
    <cellStyle name="Currency 3 2 5 3 2" xfId="3390" xr:uid="{00000000-0005-0000-0000-0000D6050000}"/>
    <cellStyle name="Currency 3 2 5 3 2 2" xfId="11813" xr:uid="{49D073A4-3DB4-40A4-8446-2A061FFC7F7C}"/>
    <cellStyle name="Currency 3 2 5 3 2 3" xfId="7602" xr:uid="{759A1CBB-EA0B-47EA-A931-1003630F5F2C}"/>
    <cellStyle name="Currency 3 2 5 3 3" xfId="9668" xr:uid="{4A7B1E3D-ECC4-430A-87EF-8260DA30E026}"/>
    <cellStyle name="Currency 3 2 5 3 4" xfId="5457" xr:uid="{E6261301-632C-4B82-B637-67E8527E3F67}"/>
    <cellStyle name="Currency 3 2 5 4" xfId="1573" xr:uid="{00000000-0005-0000-0000-0000D7050000}"/>
    <cellStyle name="Currency 3 2 5 4 2" xfId="3803" xr:uid="{00000000-0005-0000-0000-0000D8050000}"/>
    <cellStyle name="Currency 3 2 5 4 2 2" xfId="12226" xr:uid="{3F2C2637-380E-4EA3-8D2C-EBC7735E5E52}"/>
    <cellStyle name="Currency 3 2 5 4 2 3" xfId="8015" xr:uid="{F4DD2F14-F0A4-4005-B86A-5E1DA14A2EA7}"/>
    <cellStyle name="Currency 3 2 5 4 3" xfId="10081" xr:uid="{61591BA7-715F-4627-9F0A-13C9B82F4E0D}"/>
    <cellStyle name="Currency 3 2 5 4 4" xfId="5870" xr:uid="{A26D85CC-764A-45C3-88F3-7AC39760BBF4}"/>
    <cellStyle name="Currency 3 2 5 5" xfId="1987" xr:uid="{00000000-0005-0000-0000-0000D9050000}"/>
    <cellStyle name="Currency 3 2 5 5 2" xfId="4216" xr:uid="{00000000-0005-0000-0000-0000DA050000}"/>
    <cellStyle name="Currency 3 2 5 5 2 2" xfId="12639" xr:uid="{B56DEE48-51F6-43AA-A2DA-678615BE4CFD}"/>
    <cellStyle name="Currency 3 2 5 5 2 3" xfId="8428" xr:uid="{CE8422ED-69F4-4926-9D1B-E0BBCC5B45E4}"/>
    <cellStyle name="Currency 3 2 5 5 3" xfId="10494" xr:uid="{E5E8C0C5-5EFC-4457-A953-D037C98FEC5C}"/>
    <cellStyle name="Currency 3 2 5 5 4" xfId="6283" xr:uid="{D0AF15BB-71CE-48C9-BE39-CD6A351F6367}"/>
    <cellStyle name="Currency 3 2 5 6" xfId="2422" xr:uid="{00000000-0005-0000-0000-0000DB050000}"/>
    <cellStyle name="Currency 3 2 5 6 2" xfId="10907" xr:uid="{F3AA5761-C7A6-40CC-A747-88C20C2F91AC}"/>
    <cellStyle name="Currency 3 2 5 6 3" xfId="6696" xr:uid="{E7BCF484-C5C3-4AA9-B299-75884271A7CF}"/>
    <cellStyle name="Currency 3 2 5 7" xfId="2719" xr:uid="{00000000-0005-0000-0000-0000DC050000}"/>
    <cellStyle name="Currency 3 2 5 8" xfId="2800" xr:uid="{00000000-0005-0000-0000-0000DD050000}"/>
    <cellStyle name="Currency 3 2 5 8 2" xfId="11224" xr:uid="{7736CC82-CDEB-427E-9E83-5F6EC354E28D}"/>
    <cellStyle name="Currency 3 2 5 8 3" xfId="7013" xr:uid="{1B95110E-A982-4B47-AFAD-DB86905F259A}"/>
    <cellStyle name="Currency 3 2 5 9" xfId="8841" xr:uid="{FB9C44EC-AC34-466E-8862-5D846FCD26B7}"/>
    <cellStyle name="Currency 3 3" xfId="186" xr:uid="{00000000-0005-0000-0000-0000DE050000}"/>
    <cellStyle name="Currency 4" xfId="187" xr:uid="{00000000-0005-0000-0000-0000DF050000}"/>
    <cellStyle name="Currency 4 2" xfId="188" xr:uid="{00000000-0005-0000-0000-0000E0050000}"/>
    <cellStyle name="Currency 4 2 2" xfId="718" xr:uid="{00000000-0005-0000-0000-0000E1050000}"/>
    <cellStyle name="Currency 4 3" xfId="189" xr:uid="{00000000-0005-0000-0000-0000E2050000}"/>
    <cellStyle name="Currency 4 3 2" xfId="190" xr:uid="{00000000-0005-0000-0000-0000E3050000}"/>
    <cellStyle name="Currency 4 3 2 2" xfId="720" xr:uid="{00000000-0005-0000-0000-0000E4050000}"/>
    <cellStyle name="Currency 4 3 3" xfId="719" xr:uid="{00000000-0005-0000-0000-0000E5050000}"/>
    <cellStyle name="Currency 4 4" xfId="191" xr:uid="{00000000-0005-0000-0000-0000E6050000}"/>
    <cellStyle name="Currency 4 5" xfId="192" xr:uid="{00000000-0005-0000-0000-0000E7050000}"/>
    <cellStyle name="Currency 4 5 2" xfId="721" xr:uid="{00000000-0005-0000-0000-0000E8050000}"/>
    <cellStyle name="Currency 4 6" xfId="717" xr:uid="{00000000-0005-0000-0000-0000E9050000}"/>
    <cellStyle name="Currency 5" xfId="193" xr:uid="{00000000-0005-0000-0000-0000EA050000}"/>
    <cellStyle name="Currency 5 2" xfId="194" xr:uid="{00000000-0005-0000-0000-0000EB050000}"/>
    <cellStyle name="Currency 5 2 2" xfId="195" xr:uid="{00000000-0005-0000-0000-0000EC050000}"/>
    <cellStyle name="Currency 5 2 2 2" xfId="196" xr:uid="{00000000-0005-0000-0000-0000ED050000}"/>
    <cellStyle name="Currency 5 2 2 2 10" xfId="2801" xr:uid="{00000000-0005-0000-0000-0000EE050000}"/>
    <cellStyle name="Currency 5 2 2 2 10 2" xfId="11225" xr:uid="{F74BD33B-7421-4AC2-9927-99578C1D630C}"/>
    <cellStyle name="Currency 5 2 2 2 10 3" xfId="7014" xr:uid="{7B73AA4D-EABD-4DE1-9404-C23646FEB211}"/>
    <cellStyle name="Currency 5 2 2 2 11" xfId="8842" xr:uid="{7A05B7DC-EF98-4126-9FB2-0925DEA0E506}"/>
    <cellStyle name="Currency 5 2 2 2 12" xfId="4631" xr:uid="{39013D04-2BDD-4414-8A5A-62248BFC9EAF}"/>
    <cellStyle name="Currency 5 2 2 2 2" xfId="197" xr:uid="{00000000-0005-0000-0000-0000EF050000}"/>
    <cellStyle name="Currency 5 2 2 2 2 10" xfId="8843" xr:uid="{B0D1A314-CA9E-4C97-9C89-9B23F8A37C69}"/>
    <cellStyle name="Currency 5 2 2 2 2 11" xfId="4632" xr:uid="{2A0F6098-3E2F-4547-B5B5-88CD952D202F}"/>
    <cellStyle name="Currency 5 2 2 2 2 2" xfId="198" xr:uid="{00000000-0005-0000-0000-0000F0050000}"/>
    <cellStyle name="Currency 5 2 2 2 2 2 10" xfId="4633" xr:uid="{FDA947BF-6103-4D40-AED6-670DD4B5A92B}"/>
    <cellStyle name="Currency 5 2 2 2 2 2 2" xfId="726" xr:uid="{00000000-0005-0000-0000-0000F1050000}"/>
    <cellStyle name="Currency 5 2 2 2 2 2 2 2" xfId="2980" xr:uid="{00000000-0005-0000-0000-0000F2050000}"/>
    <cellStyle name="Currency 5 2 2 2 2 2 2 2 2" xfId="11403" xr:uid="{04C703E9-1A7A-4D2D-AAF1-1E2C7A2C095C}"/>
    <cellStyle name="Currency 5 2 2 2 2 2 2 2 3" xfId="7192" xr:uid="{2C71D880-91EB-4228-8AE7-27138D82894D}"/>
    <cellStyle name="Currency 5 2 2 2 2 2 2 3" xfId="9258" xr:uid="{24B35F6C-4738-44C9-A0D3-64C550654483}"/>
    <cellStyle name="Currency 5 2 2 2 2 2 2 4" xfId="5047" xr:uid="{EEBEF541-2A2C-4B04-9075-CE23395B8F00}"/>
    <cellStyle name="Currency 5 2 2 2 2 2 3" xfId="1162" xr:uid="{00000000-0005-0000-0000-0000F3050000}"/>
    <cellStyle name="Currency 5 2 2 2 2 2 3 2" xfId="3393" xr:uid="{00000000-0005-0000-0000-0000F4050000}"/>
    <cellStyle name="Currency 5 2 2 2 2 2 3 2 2" xfId="11816" xr:uid="{FC38ACE9-D426-4F5A-9B48-5CA70D97592F}"/>
    <cellStyle name="Currency 5 2 2 2 2 2 3 2 3" xfId="7605" xr:uid="{D5D350F0-4AB7-44AB-B0BC-DEB1930139C7}"/>
    <cellStyle name="Currency 5 2 2 2 2 2 3 3" xfId="9671" xr:uid="{04F8798D-9303-4902-9855-A5AA6B1AB89D}"/>
    <cellStyle name="Currency 5 2 2 2 2 2 3 4" xfId="5460" xr:uid="{C2A52505-23B9-4BE5-A3F3-FBB3AB6A2554}"/>
    <cellStyle name="Currency 5 2 2 2 2 2 4" xfId="1576" xr:uid="{00000000-0005-0000-0000-0000F5050000}"/>
    <cellStyle name="Currency 5 2 2 2 2 2 4 2" xfId="3806" xr:uid="{00000000-0005-0000-0000-0000F6050000}"/>
    <cellStyle name="Currency 5 2 2 2 2 2 4 2 2" xfId="12229" xr:uid="{C0137E49-0E0E-489A-B42B-440887EC928B}"/>
    <cellStyle name="Currency 5 2 2 2 2 2 4 2 3" xfId="8018" xr:uid="{1D3F88E4-46FD-4D53-B9C7-DFA7CB481B99}"/>
    <cellStyle name="Currency 5 2 2 2 2 2 4 3" xfId="10084" xr:uid="{92997C21-BC37-411F-996D-2F97BBABD9C0}"/>
    <cellStyle name="Currency 5 2 2 2 2 2 4 4" xfId="5873" xr:uid="{6C7ACC59-432F-435A-B3CD-A6F9A781BCCA}"/>
    <cellStyle name="Currency 5 2 2 2 2 2 5" xfId="1990" xr:uid="{00000000-0005-0000-0000-0000F7050000}"/>
    <cellStyle name="Currency 5 2 2 2 2 2 5 2" xfId="4219" xr:uid="{00000000-0005-0000-0000-0000F8050000}"/>
    <cellStyle name="Currency 5 2 2 2 2 2 5 2 2" xfId="12642" xr:uid="{EE1D4865-4C6B-4DDF-81E7-83BF0DC8D9E7}"/>
    <cellStyle name="Currency 5 2 2 2 2 2 5 2 3" xfId="8431" xr:uid="{C267F619-ACC3-42DF-B49D-EFF51CE7CB0D}"/>
    <cellStyle name="Currency 5 2 2 2 2 2 5 3" xfId="10497" xr:uid="{4CF4383A-4A5E-44D3-B0FD-D8BEF7D2B0CC}"/>
    <cellStyle name="Currency 5 2 2 2 2 2 5 4" xfId="6286" xr:uid="{B4807561-8993-4B79-A6A9-02179FA043E9}"/>
    <cellStyle name="Currency 5 2 2 2 2 2 6" xfId="2425" xr:uid="{00000000-0005-0000-0000-0000F9050000}"/>
    <cellStyle name="Currency 5 2 2 2 2 2 6 2" xfId="10910" xr:uid="{1DAE5EB1-D59C-40D7-B196-07F550ED8D4C}"/>
    <cellStyle name="Currency 5 2 2 2 2 2 6 3" xfId="6699" xr:uid="{C805A845-2017-43CD-B3D2-4B84E236B954}"/>
    <cellStyle name="Currency 5 2 2 2 2 2 7" xfId="2722" xr:uid="{00000000-0005-0000-0000-0000FA050000}"/>
    <cellStyle name="Currency 5 2 2 2 2 2 8" xfId="2803" xr:uid="{00000000-0005-0000-0000-0000FB050000}"/>
    <cellStyle name="Currency 5 2 2 2 2 2 8 2" xfId="11227" xr:uid="{4C655572-47DF-405A-B4E1-11E203781A48}"/>
    <cellStyle name="Currency 5 2 2 2 2 2 8 3" xfId="7016" xr:uid="{6FED7BEF-F557-435D-B15F-8D52278E359E}"/>
    <cellStyle name="Currency 5 2 2 2 2 2 9" xfId="8844" xr:uid="{4F4BC559-66DF-4AD9-986E-F8C23027AD80}"/>
    <cellStyle name="Currency 5 2 2 2 2 3" xfId="725" xr:uid="{00000000-0005-0000-0000-0000FC050000}"/>
    <cellStyle name="Currency 5 2 2 2 2 3 2" xfId="2979" xr:uid="{00000000-0005-0000-0000-0000FD050000}"/>
    <cellStyle name="Currency 5 2 2 2 2 3 2 2" xfId="11402" xr:uid="{0C6CCB10-84D5-4637-AC46-7EBA30CDD686}"/>
    <cellStyle name="Currency 5 2 2 2 2 3 2 3" xfId="7191" xr:uid="{DCF9FEBC-40A7-4984-8970-BAAABFD1FF4A}"/>
    <cellStyle name="Currency 5 2 2 2 2 3 3" xfId="9257" xr:uid="{DD94881A-B987-4D2D-8D46-5C0D2BD95327}"/>
    <cellStyle name="Currency 5 2 2 2 2 3 4" xfId="5046" xr:uid="{4331EB5C-62B0-45AA-848D-0B4E6703A20E}"/>
    <cellStyle name="Currency 5 2 2 2 2 4" xfId="1161" xr:uid="{00000000-0005-0000-0000-0000FE050000}"/>
    <cellStyle name="Currency 5 2 2 2 2 4 2" xfId="3392" xr:uid="{00000000-0005-0000-0000-0000FF050000}"/>
    <cellStyle name="Currency 5 2 2 2 2 4 2 2" xfId="11815" xr:uid="{401C9528-C157-4A03-A9C9-F67EC47240A7}"/>
    <cellStyle name="Currency 5 2 2 2 2 4 2 3" xfId="7604" xr:uid="{FE24D4AA-8A49-47D2-8DE5-51274916D097}"/>
    <cellStyle name="Currency 5 2 2 2 2 4 3" xfId="9670" xr:uid="{7C073D36-FCDC-4927-8E6E-632483749D27}"/>
    <cellStyle name="Currency 5 2 2 2 2 4 4" xfId="5459" xr:uid="{2EAFDF92-EBBE-438B-BF61-4CBEA84A5D11}"/>
    <cellStyle name="Currency 5 2 2 2 2 5" xfId="1575" xr:uid="{00000000-0005-0000-0000-000000060000}"/>
    <cellStyle name="Currency 5 2 2 2 2 5 2" xfId="3805" xr:uid="{00000000-0005-0000-0000-000001060000}"/>
    <cellStyle name="Currency 5 2 2 2 2 5 2 2" xfId="12228" xr:uid="{05619335-AD96-4DB1-A766-813032D86FA5}"/>
    <cellStyle name="Currency 5 2 2 2 2 5 2 3" xfId="8017" xr:uid="{41488515-3D35-4B8B-AC33-9D1849D6F690}"/>
    <cellStyle name="Currency 5 2 2 2 2 5 3" xfId="10083" xr:uid="{FB10AB32-9ED2-44A2-AF44-C41A65775C9A}"/>
    <cellStyle name="Currency 5 2 2 2 2 5 4" xfId="5872" xr:uid="{DD126A7E-B768-45FA-A88B-8E67E4582D6D}"/>
    <cellStyle name="Currency 5 2 2 2 2 6" xfId="1989" xr:uid="{00000000-0005-0000-0000-000002060000}"/>
    <cellStyle name="Currency 5 2 2 2 2 6 2" xfId="4218" xr:uid="{00000000-0005-0000-0000-000003060000}"/>
    <cellStyle name="Currency 5 2 2 2 2 6 2 2" xfId="12641" xr:uid="{BCDB3A22-B4EA-4ACF-BCAE-0B0404811F97}"/>
    <cellStyle name="Currency 5 2 2 2 2 6 2 3" xfId="8430" xr:uid="{3D9A2CB5-563D-41B5-B443-C85108B527FA}"/>
    <cellStyle name="Currency 5 2 2 2 2 6 3" xfId="10496" xr:uid="{718114A0-FD1E-4984-8A6F-59121151BA30}"/>
    <cellStyle name="Currency 5 2 2 2 2 6 4" xfId="6285" xr:uid="{7FB30FB1-5335-49AB-856C-A1FC4BB0AC03}"/>
    <cellStyle name="Currency 5 2 2 2 2 7" xfId="2424" xr:uid="{00000000-0005-0000-0000-000004060000}"/>
    <cellStyle name="Currency 5 2 2 2 2 7 2" xfId="10909" xr:uid="{C51D9E50-C79F-4958-9BC7-D6B3E62B8544}"/>
    <cellStyle name="Currency 5 2 2 2 2 7 3" xfId="6698" xr:uid="{2D12AF12-8852-4C3F-8FD8-C4FB84C9120D}"/>
    <cellStyle name="Currency 5 2 2 2 2 8" xfId="2721" xr:uid="{00000000-0005-0000-0000-000005060000}"/>
    <cellStyle name="Currency 5 2 2 2 2 9" xfId="2802" xr:uid="{00000000-0005-0000-0000-000006060000}"/>
    <cellStyle name="Currency 5 2 2 2 2 9 2" xfId="11226" xr:uid="{1221E396-ECA0-45AC-93B4-2F530618B19D}"/>
    <cellStyle name="Currency 5 2 2 2 2 9 3" xfId="7015" xr:uid="{69CC3655-56F5-4EF1-8759-C748058F25A1}"/>
    <cellStyle name="Currency 5 2 2 2 3" xfId="199" xr:uid="{00000000-0005-0000-0000-000007060000}"/>
    <cellStyle name="Currency 5 2 2 2 3 10" xfId="4634" xr:uid="{3DE45A9F-A3E4-420B-98A5-ECF0065180D0}"/>
    <cellStyle name="Currency 5 2 2 2 3 2" xfId="727" xr:uid="{00000000-0005-0000-0000-000008060000}"/>
    <cellStyle name="Currency 5 2 2 2 3 2 2" xfId="2981" xr:uid="{00000000-0005-0000-0000-000009060000}"/>
    <cellStyle name="Currency 5 2 2 2 3 2 2 2" xfId="11404" xr:uid="{0E050672-9C40-4DDF-8FB0-38E53D27D4A5}"/>
    <cellStyle name="Currency 5 2 2 2 3 2 2 3" xfId="7193" xr:uid="{8E46425D-B724-486C-A785-088A8481EB83}"/>
    <cellStyle name="Currency 5 2 2 2 3 2 3" xfId="9259" xr:uid="{29B7DED4-C976-4232-99DA-B3D8D1668096}"/>
    <cellStyle name="Currency 5 2 2 2 3 2 4" xfId="5048" xr:uid="{311AA36A-B01E-4793-8567-83F8A171D000}"/>
    <cellStyle name="Currency 5 2 2 2 3 3" xfId="1163" xr:uid="{00000000-0005-0000-0000-00000A060000}"/>
    <cellStyle name="Currency 5 2 2 2 3 3 2" xfId="3394" xr:uid="{00000000-0005-0000-0000-00000B060000}"/>
    <cellStyle name="Currency 5 2 2 2 3 3 2 2" xfId="11817" xr:uid="{9BA36046-3ADA-402B-9ABA-B095778F5177}"/>
    <cellStyle name="Currency 5 2 2 2 3 3 2 3" xfId="7606" xr:uid="{49E66817-4C17-4FCF-BEA7-8B946E419F83}"/>
    <cellStyle name="Currency 5 2 2 2 3 3 3" xfId="9672" xr:uid="{0A6DE59E-9EA8-48AB-B45B-2233F0BE31D7}"/>
    <cellStyle name="Currency 5 2 2 2 3 3 4" xfId="5461" xr:uid="{F707ED8C-5121-4743-BBFD-C928BC022DB4}"/>
    <cellStyle name="Currency 5 2 2 2 3 4" xfId="1577" xr:uid="{00000000-0005-0000-0000-00000C060000}"/>
    <cellStyle name="Currency 5 2 2 2 3 4 2" xfId="3807" xr:uid="{00000000-0005-0000-0000-00000D060000}"/>
    <cellStyle name="Currency 5 2 2 2 3 4 2 2" xfId="12230" xr:uid="{98F5072A-AFB3-4D31-9E3F-600E4CE682BB}"/>
    <cellStyle name="Currency 5 2 2 2 3 4 2 3" xfId="8019" xr:uid="{FA8F6440-EDF9-4B90-964F-1A9AF7ED0050}"/>
    <cellStyle name="Currency 5 2 2 2 3 4 3" xfId="10085" xr:uid="{5F681350-A492-40CD-9172-5E2ED95F9C82}"/>
    <cellStyle name="Currency 5 2 2 2 3 4 4" xfId="5874" xr:uid="{E4CBF5DB-B3B7-4A1E-A7AD-3F3C987BD286}"/>
    <cellStyle name="Currency 5 2 2 2 3 5" xfId="1991" xr:uid="{00000000-0005-0000-0000-00000E060000}"/>
    <cellStyle name="Currency 5 2 2 2 3 5 2" xfId="4220" xr:uid="{00000000-0005-0000-0000-00000F060000}"/>
    <cellStyle name="Currency 5 2 2 2 3 5 2 2" xfId="12643" xr:uid="{95A84123-E606-45A4-A4BC-CA210A3F5E90}"/>
    <cellStyle name="Currency 5 2 2 2 3 5 2 3" xfId="8432" xr:uid="{73DF2DE5-BCC6-4507-BC1F-9BDA128322F1}"/>
    <cellStyle name="Currency 5 2 2 2 3 5 3" xfId="10498" xr:uid="{811D1049-42D7-413A-A458-77EB79529839}"/>
    <cellStyle name="Currency 5 2 2 2 3 5 4" xfId="6287" xr:uid="{022BDAB0-9BE4-427E-96AF-4CDD08C065F8}"/>
    <cellStyle name="Currency 5 2 2 2 3 6" xfId="2426" xr:uid="{00000000-0005-0000-0000-000010060000}"/>
    <cellStyle name="Currency 5 2 2 2 3 6 2" xfId="10911" xr:uid="{19AAE187-91FE-4DB5-8A56-4D7619AB890E}"/>
    <cellStyle name="Currency 5 2 2 2 3 6 3" xfId="6700" xr:uid="{D62B58EC-DAB6-4861-B6AE-B4157BF46750}"/>
    <cellStyle name="Currency 5 2 2 2 3 7" xfId="2723" xr:uid="{00000000-0005-0000-0000-000011060000}"/>
    <cellStyle name="Currency 5 2 2 2 3 8" xfId="2804" xr:uid="{00000000-0005-0000-0000-000012060000}"/>
    <cellStyle name="Currency 5 2 2 2 3 8 2" xfId="11228" xr:uid="{E5C46ED9-B091-4945-88B3-21AC081FBD54}"/>
    <cellStyle name="Currency 5 2 2 2 3 8 3" xfId="7017" xr:uid="{9576D3A9-2A9B-4A54-BD10-ECF070D2B4A1}"/>
    <cellStyle name="Currency 5 2 2 2 3 9" xfId="8845" xr:uid="{0CE754F7-E1ED-4487-84B7-E7E425D46AE7}"/>
    <cellStyle name="Currency 5 2 2 2 4" xfId="724" xr:uid="{00000000-0005-0000-0000-000013060000}"/>
    <cellStyle name="Currency 5 2 2 2 4 2" xfId="2978" xr:uid="{00000000-0005-0000-0000-000014060000}"/>
    <cellStyle name="Currency 5 2 2 2 4 2 2" xfId="11401" xr:uid="{4E06BEA2-4490-46A1-89AA-5935DC96BCE9}"/>
    <cellStyle name="Currency 5 2 2 2 4 2 3" xfId="7190" xr:uid="{DA8AB386-E9D1-4D14-A8CE-785106BACEAE}"/>
    <cellStyle name="Currency 5 2 2 2 4 3" xfId="9256" xr:uid="{A52B6993-E334-4983-9398-F23D32CB492D}"/>
    <cellStyle name="Currency 5 2 2 2 4 4" xfId="5045" xr:uid="{278F77F4-BDB3-42F5-BE0A-A86F2E6E514E}"/>
    <cellStyle name="Currency 5 2 2 2 5" xfId="1160" xr:uid="{00000000-0005-0000-0000-000015060000}"/>
    <cellStyle name="Currency 5 2 2 2 5 2" xfId="3391" xr:uid="{00000000-0005-0000-0000-000016060000}"/>
    <cellStyle name="Currency 5 2 2 2 5 2 2" xfId="11814" xr:uid="{73EDB41E-AD7C-4F4E-89F7-F31F60069942}"/>
    <cellStyle name="Currency 5 2 2 2 5 2 3" xfId="7603" xr:uid="{C7445D76-2670-466B-A8B0-D0F35FFC5E8E}"/>
    <cellStyle name="Currency 5 2 2 2 5 3" xfId="9669" xr:uid="{B64406FC-6F19-4360-9994-970581805540}"/>
    <cellStyle name="Currency 5 2 2 2 5 4" xfId="5458" xr:uid="{610F9717-CEB7-4431-B77E-3B58A5A20B34}"/>
    <cellStyle name="Currency 5 2 2 2 6" xfId="1574" xr:uid="{00000000-0005-0000-0000-000017060000}"/>
    <cellStyle name="Currency 5 2 2 2 6 2" xfId="3804" xr:uid="{00000000-0005-0000-0000-000018060000}"/>
    <cellStyle name="Currency 5 2 2 2 6 2 2" xfId="12227" xr:uid="{660FE4F4-1B89-49CB-BA91-0ABAAC4190AC}"/>
    <cellStyle name="Currency 5 2 2 2 6 2 3" xfId="8016" xr:uid="{4B70910E-9B5C-45D8-82BE-298D83E867DC}"/>
    <cellStyle name="Currency 5 2 2 2 6 3" xfId="10082" xr:uid="{823F7408-7CF9-43A3-B333-93CE58CA450F}"/>
    <cellStyle name="Currency 5 2 2 2 6 4" xfId="5871" xr:uid="{76605F5A-6768-4B56-AD10-440BF5E81EDD}"/>
    <cellStyle name="Currency 5 2 2 2 7" xfId="1988" xr:uid="{00000000-0005-0000-0000-000019060000}"/>
    <cellStyle name="Currency 5 2 2 2 7 2" xfId="4217" xr:uid="{00000000-0005-0000-0000-00001A060000}"/>
    <cellStyle name="Currency 5 2 2 2 7 2 2" xfId="12640" xr:uid="{FA0A29E9-F2B5-429D-8656-E0132900963B}"/>
    <cellStyle name="Currency 5 2 2 2 7 2 3" xfId="8429" xr:uid="{AA2783E6-D52C-4219-BE7B-350346BDC8FB}"/>
    <cellStyle name="Currency 5 2 2 2 7 3" xfId="10495" xr:uid="{2F907FDF-6FFA-4FE5-AE41-5D3EB0700A74}"/>
    <cellStyle name="Currency 5 2 2 2 7 4" xfId="6284" xr:uid="{829FDD46-244F-418B-BC55-C78054EDF1BE}"/>
    <cellStyle name="Currency 5 2 2 2 8" xfId="2423" xr:uid="{00000000-0005-0000-0000-00001B060000}"/>
    <cellStyle name="Currency 5 2 2 2 8 2" xfId="10908" xr:uid="{57E4581E-FFC8-42C6-BECF-0D1E71DB3D97}"/>
    <cellStyle name="Currency 5 2 2 2 8 3" xfId="6697" xr:uid="{64C8323B-9DAB-4EC8-8297-6C109DC7887E}"/>
    <cellStyle name="Currency 5 2 2 2 9" xfId="2720" xr:uid="{00000000-0005-0000-0000-00001C060000}"/>
    <cellStyle name="Currency 5 2 2 3" xfId="200" xr:uid="{00000000-0005-0000-0000-00001D060000}"/>
    <cellStyle name="Currency 5 2 2 3 10" xfId="8846" xr:uid="{28C76899-CC21-4886-B5FB-17007B7002C6}"/>
    <cellStyle name="Currency 5 2 2 3 11" xfId="4635" xr:uid="{60E07EA4-86DE-4AD7-8942-575C3302070D}"/>
    <cellStyle name="Currency 5 2 2 3 2" xfId="201" xr:uid="{00000000-0005-0000-0000-00001E060000}"/>
    <cellStyle name="Currency 5 2 2 3 2 10" xfId="4636" xr:uid="{D013B918-4F4B-486A-9F2A-9B4CEA0B8FAD}"/>
    <cellStyle name="Currency 5 2 2 3 2 2" xfId="729" xr:uid="{00000000-0005-0000-0000-00001F060000}"/>
    <cellStyle name="Currency 5 2 2 3 2 2 2" xfId="2983" xr:uid="{00000000-0005-0000-0000-000020060000}"/>
    <cellStyle name="Currency 5 2 2 3 2 2 2 2" xfId="11406" xr:uid="{CE1E5D8C-5D0F-421A-8DB3-9240032BCFA9}"/>
    <cellStyle name="Currency 5 2 2 3 2 2 2 3" xfId="7195" xr:uid="{F4513937-69E6-48D2-8FE1-F6C773F06330}"/>
    <cellStyle name="Currency 5 2 2 3 2 2 3" xfId="9261" xr:uid="{4BB87442-DF93-4D57-BCB5-9A3BB3DFADE1}"/>
    <cellStyle name="Currency 5 2 2 3 2 2 4" xfId="5050" xr:uid="{437B4EA5-7D0F-4798-8D31-393649E64986}"/>
    <cellStyle name="Currency 5 2 2 3 2 3" xfId="1165" xr:uid="{00000000-0005-0000-0000-000021060000}"/>
    <cellStyle name="Currency 5 2 2 3 2 3 2" xfId="3396" xr:uid="{00000000-0005-0000-0000-000022060000}"/>
    <cellStyle name="Currency 5 2 2 3 2 3 2 2" xfId="11819" xr:uid="{5B8EE448-5640-4CD5-91AF-34CEFBC667EE}"/>
    <cellStyle name="Currency 5 2 2 3 2 3 2 3" xfId="7608" xr:uid="{9A35DB9F-2790-46EB-9CBB-6F4585CFBE35}"/>
    <cellStyle name="Currency 5 2 2 3 2 3 3" xfId="9674" xr:uid="{DF54E87A-631A-418E-B24B-953017B33D04}"/>
    <cellStyle name="Currency 5 2 2 3 2 3 4" xfId="5463" xr:uid="{EE016856-DD76-4D2D-AAE6-2B4D952ED71F}"/>
    <cellStyle name="Currency 5 2 2 3 2 4" xfId="1579" xr:uid="{00000000-0005-0000-0000-000023060000}"/>
    <cellStyle name="Currency 5 2 2 3 2 4 2" xfId="3809" xr:uid="{00000000-0005-0000-0000-000024060000}"/>
    <cellStyle name="Currency 5 2 2 3 2 4 2 2" xfId="12232" xr:uid="{1C814CCB-57BA-49D6-BF67-1A39C41C8A65}"/>
    <cellStyle name="Currency 5 2 2 3 2 4 2 3" xfId="8021" xr:uid="{C2525D44-6FF7-4329-B47C-B8534CCAA983}"/>
    <cellStyle name="Currency 5 2 2 3 2 4 3" xfId="10087" xr:uid="{777C8E40-BDE3-4B93-95BB-FAA880BEE6DD}"/>
    <cellStyle name="Currency 5 2 2 3 2 4 4" xfId="5876" xr:uid="{F5E6F94B-9B31-445D-85A5-D4C84C495BD3}"/>
    <cellStyle name="Currency 5 2 2 3 2 5" xfId="1993" xr:uid="{00000000-0005-0000-0000-000025060000}"/>
    <cellStyle name="Currency 5 2 2 3 2 5 2" xfId="4222" xr:uid="{00000000-0005-0000-0000-000026060000}"/>
    <cellStyle name="Currency 5 2 2 3 2 5 2 2" xfId="12645" xr:uid="{DE508D6D-8B0C-456A-9018-FFAC4BC1B1FB}"/>
    <cellStyle name="Currency 5 2 2 3 2 5 2 3" xfId="8434" xr:uid="{EEC75421-556F-44AB-BE04-0AC42C106C90}"/>
    <cellStyle name="Currency 5 2 2 3 2 5 3" xfId="10500" xr:uid="{F73BD792-3C2C-4BFB-8B14-DD703C204234}"/>
    <cellStyle name="Currency 5 2 2 3 2 5 4" xfId="6289" xr:uid="{5B96FC87-67A9-4152-BAA2-B7A2847FDF34}"/>
    <cellStyle name="Currency 5 2 2 3 2 6" xfId="2428" xr:uid="{00000000-0005-0000-0000-000027060000}"/>
    <cellStyle name="Currency 5 2 2 3 2 6 2" xfId="10913" xr:uid="{D19AC643-1EC9-4C98-9CDF-C804F5EA65A5}"/>
    <cellStyle name="Currency 5 2 2 3 2 6 3" xfId="6702" xr:uid="{22C5CDEB-0C45-4342-8A8E-F438DFA26975}"/>
    <cellStyle name="Currency 5 2 2 3 2 7" xfId="2725" xr:uid="{00000000-0005-0000-0000-000028060000}"/>
    <cellStyle name="Currency 5 2 2 3 2 8" xfId="2806" xr:uid="{00000000-0005-0000-0000-000029060000}"/>
    <cellStyle name="Currency 5 2 2 3 2 8 2" xfId="11230" xr:uid="{B152D6B0-9EE2-4246-8C1B-BB4F6A7AD7A7}"/>
    <cellStyle name="Currency 5 2 2 3 2 8 3" xfId="7019" xr:uid="{6289F35D-1A49-4539-A2BC-5869395ECC4D}"/>
    <cellStyle name="Currency 5 2 2 3 2 9" xfId="8847" xr:uid="{968EC8DE-FAA7-4226-BC81-89C90AD957C0}"/>
    <cellStyle name="Currency 5 2 2 3 3" xfId="728" xr:uid="{00000000-0005-0000-0000-00002A060000}"/>
    <cellStyle name="Currency 5 2 2 3 3 2" xfId="2982" xr:uid="{00000000-0005-0000-0000-00002B060000}"/>
    <cellStyle name="Currency 5 2 2 3 3 2 2" xfId="11405" xr:uid="{A77BBD79-7C8B-4E8D-BE0C-C1BD52D4A3C9}"/>
    <cellStyle name="Currency 5 2 2 3 3 2 3" xfId="7194" xr:uid="{3061CB54-8A12-44AB-ABCC-CB57A074BD20}"/>
    <cellStyle name="Currency 5 2 2 3 3 3" xfId="9260" xr:uid="{E3932DEF-1A62-45E7-9C8E-5472695D5CF5}"/>
    <cellStyle name="Currency 5 2 2 3 3 4" xfId="5049" xr:uid="{7EAFA7E7-15DC-418B-82BD-0681E5DDAE16}"/>
    <cellStyle name="Currency 5 2 2 3 4" xfId="1164" xr:uid="{00000000-0005-0000-0000-00002C060000}"/>
    <cellStyle name="Currency 5 2 2 3 4 2" xfId="3395" xr:uid="{00000000-0005-0000-0000-00002D060000}"/>
    <cellStyle name="Currency 5 2 2 3 4 2 2" xfId="11818" xr:uid="{6BBA611A-DCC7-4BCF-8D9D-6EB2A33050AE}"/>
    <cellStyle name="Currency 5 2 2 3 4 2 3" xfId="7607" xr:uid="{B5CE4980-E56E-45E8-8C58-DDBCB31D5B99}"/>
    <cellStyle name="Currency 5 2 2 3 4 3" xfId="9673" xr:uid="{6B760376-6F02-42AF-B5C2-5BEFE015F5BD}"/>
    <cellStyle name="Currency 5 2 2 3 4 4" xfId="5462" xr:uid="{FD1ABDBA-1372-4859-875D-75B60DCA496C}"/>
    <cellStyle name="Currency 5 2 2 3 5" xfId="1578" xr:uid="{00000000-0005-0000-0000-00002E060000}"/>
    <cellStyle name="Currency 5 2 2 3 5 2" xfId="3808" xr:uid="{00000000-0005-0000-0000-00002F060000}"/>
    <cellStyle name="Currency 5 2 2 3 5 2 2" xfId="12231" xr:uid="{B770CAE8-1A5E-4866-A5D9-39454AA0FC0F}"/>
    <cellStyle name="Currency 5 2 2 3 5 2 3" xfId="8020" xr:uid="{54FCC888-F220-4FBD-8839-4C5D8911C2F7}"/>
    <cellStyle name="Currency 5 2 2 3 5 3" xfId="10086" xr:uid="{C3DF8F91-0B84-456B-855A-8153B4D62B5E}"/>
    <cellStyle name="Currency 5 2 2 3 5 4" xfId="5875" xr:uid="{FC846DE6-EDD8-41F5-8FDD-91AFBD3CD6F0}"/>
    <cellStyle name="Currency 5 2 2 3 6" xfId="1992" xr:uid="{00000000-0005-0000-0000-000030060000}"/>
    <cellStyle name="Currency 5 2 2 3 6 2" xfId="4221" xr:uid="{00000000-0005-0000-0000-000031060000}"/>
    <cellStyle name="Currency 5 2 2 3 6 2 2" xfId="12644" xr:uid="{74735C01-0C52-42AE-A22B-C846B8E7DF16}"/>
    <cellStyle name="Currency 5 2 2 3 6 2 3" xfId="8433" xr:uid="{BA486847-ECB4-490D-8055-18A3E4A760BA}"/>
    <cellStyle name="Currency 5 2 2 3 6 3" xfId="10499" xr:uid="{367519D8-748D-47DB-9373-A4EE4245463D}"/>
    <cellStyle name="Currency 5 2 2 3 6 4" xfId="6288" xr:uid="{EB81D4BD-5CFF-40FD-BF4F-DC946B5B9E1E}"/>
    <cellStyle name="Currency 5 2 2 3 7" xfId="2427" xr:uid="{00000000-0005-0000-0000-000032060000}"/>
    <cellStyle name="Currency 5 2 2 3 7 2" xfId="10912" xr:uid="{A7A30839-87B5-4942-9294-F69C39CEE30D}"/>
    <cellStyle name="Currency 5 2 2 3 7 3" xfId="6701" xr:uid="{8BABB0D4-2E8D-410B-A247-56AC982F45E1}"/>
    <cellStyle name="Currency 5 2 2 3 8" xfId="2724" xr:uid="{00000000-0005-0000-0000-000033060000}"/>
    <cellStyle name="Currency 5 2 2 3 9" xfId="2805" xr:uid="{00000000-0005-0000-0000-000034060000}"/>
    <cellStyle name="Currency 5 2 2 3 9 2" xfId="11229" xr:uid="{7DA66913-B4FF-4E91-AA04-A371F2C8BAB0}"/>
    <cellStyle name="Currency 5 2 2 3 9 3" xfId="7018" xr:uid="{FD5DD14D-722B-481A-8E8D-BB9D1DC89417}"/>
    <cellStyle name="Currency 5 2 2 4" xfId="202" xr:uid="{00000000-0005-0000-0000-000035060000}"/>
    <cellStyle name="Currency 5 2 2 4 10" xfId="4637" xr:uid="{08CD717F-F810-4D0A-BDB2-ED77A71B17F9}"/>
    <cellStyle name="Currency 5 2 2 4 2" xfId="730" xr:uid="{00000000-0005-0000-0000-000036060000}"/>
    <cellStyle name="Currency 5 2 2 4 2 2" xfId="2984" xr:uid="{00000000-0005-0000-0000-000037060000}"/>
    <cellStyle name="Currency 5 2 2 4 2 2 2" xfId="11407" xr:uid="{ED64E6D0-5E03-4618-9E51-D06656127E0C}"/>
    <cellStyle name="Currency 5 2 2 4 2 2 3" xfId="7196" xr:uid="{7B1D6358-EDC8-4D21-B321-9C78506E4ADF}"/>
    <cellStyle name="Currency 5 2 2 4 2 3" xfId="9262" xr:uid="{67313F33-2372-4EDC-AB80-EABB79D4723B}"/>
    <cellStyle name="Currency 5 2 2 4 2 4" xfId="5051" xr:uid="{B76EF3B8-ED76-4C90-B388-3E957949D9C7}"/>
    <cellStyle name="Currency 5 2 2 4 3" xfId="1166" xr:uid="{00000000-0005-0000-0000-000038060000}"/>
    <cellStyle name="Currency 5 2 2 4 3 2" xfId="3397" xr:uid="{00000000-0005-0000-0000-000039060000}"/>
    <cellStyle name="Currency 5 2 2 4 3 2 2" xfId="11820" xr:uid="{2B651DC4-7081-4B3F-94EB-EFDAEDE6ADAB}"/>
    <cellStyle name="Currency 5 2 2 4 3 2 3" xfId="7609" xr:uid="{059198C4-1428-43DE-BE46-2301703ADB96}"/>
    <cellStyle name="Currency 5 2 2 4 3 3" xfId="9675" xr:uid="{B60B4C82-80B4-480C-859F-8645CAF61D50}"/>
    <cellStyle name="Currency 5 2 2 4 3 4" xfId="5464" xr:uid="{3A96A0C4-974F-4078-B574-F53EF376A6F8}"/>
    <cellStyle name="Currency 5 2 2 4 4" xfId="1580" xr:uid="{00000000-0005-0000-0000-00003A060000}"/>
    <cellStyle name="Currency 5 2 2 4 4 2" xfId="3810" xr:uid="{00000000-0005-0000-0000-00003B060000}"/>
    <cellStyle name="Currency 5 2 2 4 4 2 2" xfId="12233" xr:uid="{9E2CE19A-5FDF-4EF0-B29E-8F716C89C364}"/>
    <cellStyle name="Currency 5 2 2 4 4 2 3" xfId="8022" xr:uid="{280940D6-27A3-4C1A-90C0-6717F994BE9B}"/>
    <cellStyle name="Currency 5 2 2 4 4 3" xfId="10088" xr:uid="{732E7AF0-3BF9-40FE-956B-BD55E7BE535D}"/>
    <cellStyle name="Currency 5 2 2 4 4 4" xfId="5877" xr:uid="{72A36BB5-78F1-4E6B-BD19-EDD047EA0AB4}"/>
    <cellStyle name="Currency 5 2 2 4 5" xfId="1994" xr:uid="{00000000-0005-0000-0000-00003C060000}"/>
    <cellStyle name="Currency 5 2 2 4 5 2" xfId="4223" xr:uid="{00000000-0005-0000-0000-00003D060000}"/>
    <cellStyle name="Currency 5 2 2 4 5 2 2" xfId="12646" xr:uid="{8A69D4E0-A76F-4C17-BC4B-2280587CD56E}"/>
    <cellStyle name="Currency 5 2 2 4 5 2 3" xfId="8435" xr:uid="{19373D07-1C18-4CE3-972E-674FDD501783}"/>
    <cellStyle name="Currency 5 2 2 4 5 3" xfId="10501" xr:uid="{80D664FD-67E5-4DD7-A5AB-8CA6FB916E73}"/>
    <cellStyle name="Currency 5 2 2 4 5 4" xfId="6290" xr:uid="{63B91373-C3FC-4583-9655-BB217197709B}"/>
    <cellStyle name="Currency 5 2 2 4 6" xfId="2429" xr:uid="{00000000-0005-0000-0000-00003E060000}"/>
    <cellStyle name="Currency 5 2 2 4 6 2" xfId="10914" xr:uid="{61D0246F-F1E6-4D7B-AE6A-AB7FFECC37AB}"/>
    <cellStyle name="Currency 5 2 2 4 6 3" xfId="6703" xr:uid="{5FBF3F45-6B52-440E-9299-901AB7859263}"/>
    <cellStyle name="Currency 5 2 2 4 7" xfId="2726" xr:uid="{00000000-0005-0000-0000-00003F060000}"/>
    <cellStyle name="Currency 5 2 2 4 8" xfId="2807" xr:uid="{00000000-0005-0000-0000-000040060000}"/>
    <cellStyle name="Currency 5 2 2 4 8 2" xfId="11231" xr:uid="{41C1068E-2B9B-40FA-8F9F-FEED4DF869DF}"/>
    <cellStyle name="Currency 5 2 2 4 8 3" xfId="7020" xr:uid="{D6323C88-427D-4E8D-9987-3D9B2B63D92B}"/>
    <cellStyle name="Currency 5 2 2 4 9" xfId="8848" xr:uid="{63E814E6-CF30-4EBF-B64B-843FC4ABB478}"/>
    <cellStyle name="Currency 5 2 2 5" xfId="203" xr:uid="{00000000-0005-0000-0000-000041060000}"/>
    <cellStyle name="Currency 5 2 2 5 10" xfId="4638" xr:uid="{BE93813A-FFBE-4914-A0DA-F79C487AC68F}"/>
    <cellStyle name="Currency 5 2 2 5 2" xfId="731" xr:uid="{00000000-0005-0000-0000-000042060000}"/>
    <cellStyle name="Currency 5 2 2 5 2 2" xfId="2985" xr:uid="{00000000-0005-0000-0000-000043060000}"/>
    <cellStyle name="Currency 5 2 2 5 2 2 2" xfId="11408" xr:uid="{A367F73D-0432-4F43-99BB-CC1ED77EF372}"/>
    <cellStyle name="Currency 5 2 2 5 2 2 3" xfId="7197" xr:uid="{9DF95304-3D9E-4CB0-ACAC-870417831977}"/>
    <cellStyle name="Currency 5 2 2 5 2 3" xfId="9263" xr:uid="{5A8071CC-A5DD-4FE7-9C85-59A8EB660FFA}"/>
    <cellStyle name="Currency 5 2 2 5 2 4" xfId="5052" xr:uid="{0FE1DAD2-8E94-4DF3-B58F-1019FD74ACE9}"/>
    <cellStyle name="Currency 5 2 2 5 3" xfId="1167" xr:uid="{00000000-0005-0000-0000-000044060000}"/>
    <cellStyle name="Currency 5 2 2 5 3 2" xfId="3398" xr:uid="{00000000-0005-0000-0000-000045060000}"/>
    <cellStyle name="Currency 5 2 2 5 3 2 2" xfId="11821" xr:uid="{5A724080-C5D7-40B4-B21D-4C7DDB80BAE1}"/>
    <cellStyle name="Currency 5 2 2 5 3 2 3" xfId="7610" xr:uid="{B0FF59C4-0991-44A9-9521-00017F42199A}"/>
    <cellStyle name="Currency 5 2 2 5 3 3" xfId="9676" xr:uid="{E5202783-C0B4-45B4-9DA2-814128090196}"/>
    <cellStyle name="Currency 5 2 2 5 3 4" xfId="5465" xr:uid="{535AB05D-E48B-456A-B262-FC3D5F1CECD4}"/>
    <cellStyle name="Currency 5 2 2 5 4" xfId="1581" xr:uid="{00000000-0005-0000-0000-000046060000}"/>
    <cellStyle name="Currency 5 2 2 5 4 2" xfId="3811" xr:uid="{00000000-0005-0000-0000-000047060000}"/>
    <cellStyle name="Currency 5 2 2 5 4 2 2" xfId="12234" xr:uid="{C3AC9308-718D-4768-8C73-282407AE703D}"/>
    <cellStyle name="Currency 5 2 2 5 4 2 3" xfId="8023" xr:uid="{6DE973B9-C84C-4961-A516-F20BF121207A}"/>
    <cellStyle name="Currency 5 2 2 5 4 3" xfId="10089" xr:uid="{AD0AFDBF-0F81-4B07-ADCF-5377119BB71E}"/>
    <cellStyle name="Currency 5 2 2 5 4 4" xfId="5878" xr:uid="{AF9F4D7D-86EB-47F4-8361-D39F9AFCFDEF}"/>
    <cellStyle name="Currency 5 2 2 5 5" xfId="1995" xr:uid="{00000000-0005-0000-0000-000048060000}"/>
    <cellStyle name="Currency 5 2 2 5 5 2" xfId="4224" xr:uid="{00000000-0005-0000-0000-000049060000}"/>
    <cellStyle name="Currency 5 2 2 5 5 2 2" xfId="12647" xr:uid="{C903377F-3A23-44FF-93FC-0DD86BA08842}"/>
    <cellStyle name="Currency 5 2 2 5 5 2 3" xfId="8436" xr:uid="{39FEB321-4346-4424-BFCD-68BDC3610289}"/>
    <cellStyle name="Currency 5 2 2 5 5 3" xfId="10502" xr:uid="{07C09216-A6C5-4A50-8322-D9CDBBF91A74}"/>
    <cellStyle name="Currency 5 2 2 5 5 4" xfId="6291" xr:uid="{C246D2C0-2C85-4E7A-A262-F5C02EC6ABC8}"/>
    <cellStyle name="Currency 5 2 2 5 6" xfId="2430" xr:uid="{00000000-0005-0000-0000-00004A060000}"/>
    <cellStyle name="Currency 5 2 2 5 6 2" xfId="10915" xr:uid="{ED8ED888-E36F-4AF9-8F64-52BA073F2425}"/>
    <cellStyle name="Currency 5 2 2 5 6 3" xfId="6704" xr:uid="{C0BC7832-9DCD-4A0C-B8F1-552361A05BBD}"/>
    <cellStyle name="Currency 5 2 2 5 7" xfId="2727" xr:uid="{00000000-0005-0000-0000-00004B060000}"/>
    <cellStyle name="Currency 5 2 2 5 8" xfId="2808" xr:uid="{00000000-0005-0000-0000-00004C060000}"/>
    <cellStyle name="Currency 5 2 2 5 8 2" xfId="11232" xr:uid="{3EE7A6CE-485B-472E-B104-2A2612EEACF8}"/>
    <cellStyle name="Currency 5 2 2 5 8 3" xfId="7021" xr:uid="{76191B22-3CEA-4C0A-AD1A-11D05E681B4E}"/>
    <cellStyle name="Currency 5 2 2 5 9" xfId="8849" xr:uid="{6FEE1922-DC48-4F70-ABE7-C505CA0E1C10}"/>
    <cellStyle name="Currency 5 2 3" xfId="204" xr:uid="{00000000-0005-0000-0000-00004D060000}"/>
    <cellStyle name="Currency 5 2 3 2" xfId="732" xr:uid="{00000000-0005-0000-0000-00004E060000}"/>
    <cellStyle name="Currency 5 2 4" xfId="205" xr:uid="{00000000-0005-0000-0000-00004F060000}"/>
    <cellStyle name="Currency 5 2 4 10" xfId="8850" xr:uid="{7327CB9D-EF6D-4C2A-B216-EAD89CFC80FD}"/>
    <cellStyle name="Currency 5 2 4 11" xfId="4639" xr:uid="{1A7A8096-E7D6-4741-B307-8E5795B989B7}"/>
    <cellStyle name="Currency 5 2 4 2" xfId="206" xr:uid="{00000000-0005-0000-0000-000050060000}"/>
    <cellStyle name="Currency 5 2 4 2 10" xfId="4640" xr:uid="{8B87C195-96C9-4CC9-8512-9C9355FF0F61}"/>
    <cellStyle name="Currency 5 2 4 2 2" xfId="734" xr:uid="{00000000-0005-0000-0000-000051060000}"/>
    <cellStyle name="Currency 5 2 4 2 2 2" xfId="2987" xr:uid="{00000000-0005-0000-0000-000052060000}"/>
    <cellStyle name="Currency 5 2 4 2 2 2 2" xfId="11410" xr:uid="{59CD41D5-75D5-4B2E-8539-E1D5E04C6E20}"/>
    <cellStyle name="Currency 5 2 4 2 2 2 3" xfId="7199" xr:uid="{3F50EBD9-272B-46EA-9A69-7534D17414DD}"/>
    <cellStyle name="Currency 5 2 4 2 2 3" xfId="9265" xr:uid="{4895DB23-4895-4B07-A28D-0C8B24A557CD}"/>
    <cellStyle name="Currency 5 2 4 2 2 4" xfId="5054" xr:uid="{8F22823B-8244-4ACA-90E0-76FB5AF89318}"/>
    <cellStyle name="Currency 5 2 4 2 3" xfId="1169" xr:uid="{00000000-0005-0000-0000-000053060000}"/>
    <cellStyle name="Currency 5 2 4 2 3 2" xfId="3400" xr:uid="{00000000-0005-0000-0000-000054060000}"/>
    <cellStyle name="Currency 5 2 4 2 3 2 2" xfId="11823" xr:uid="{58F42F67-FB22-4F68-941B-3F93D3A1924F}"/>
    <cellStyle name="Currency 5 2 4 2 3 2 3" xfId="7612" xr:uid="{1385908E-A24D-4799-84A6-929EF774EC20}"/>
    <cellStyle name="Currency 5 2 4 2 3 3" xfId="9678" xr:uid="{040929FB-F01F-4AED-BFB5-A51A599F2B79}"/>
    <cellStyle name="Currency 5 2 4 2 3 4" xfId="5467" xr:uid="{68DDF550-05D0-4C9F-88C4-BC949F206C1E}"/>
    <cellStyle name="Currency 5 2 4 2 4" xfId="1583" xr:uid="{00000000-0005-0000-0000-000055060000}"/>
    <cellStyle name="Currency 5 2 4 2 4 2" xfId="3813" xr:uid="{00000000-0005-0000-0000-000056060000}"/>
    <cellStyle name="Currency 5 2 4 2 4 2 2" xfId="12236" xr:uid="{78EC798F-4CEA-4BA1-BA90-F1110047607F}"/>
    <cellStyle name="Currency 5 2 4 2 4 2 3" xfId="8025" xr:uid="{DEAC7D84-6CC7-4C88-92BD-ABF8210530DC}"/>
    <cellStyle name="Currency 5 2 4 2 4 3" xfId="10091" xr:uid="{0D365267-BF44-4241-9332-649647133C43}"/>
    <cellStyle name="Currency 5 2 4 2 4 4" xfId="5880" xr:uid="{FFC3288D-582A-4543-8D9D-6296003FBA3D}"/>
    <cellStyle name="Currency 5 2 4 2 5" xfId="1997" xr:uid="{00000000-0005-0000-0000-000057060000}"/>
    <cellStyle name="Currency 5 2 4 2 5 2" xfId="4226" xr:uid="{00000000-0005-0000-0000-000058060000}"/>
    <cellStyle name="Currency 5 2 4 2 5 2 2" xfId="12649" xr:uid="{3DDDBFD7-2BD0-4AE0-BC48-CCD6BA194D30}"/>
    <cellStyle name="Currency 5 2 4 2 5 2 3" xfId="8438" xr:uid="{2415F1F9-BA2B-4B33-A55C-905EF3B41B9B}"/>
    <cellStyle name="Currency 5 2 4 2 5 3" xfId="10504" xr:uid="{5AAAC9FD-AC5F-4C97-AF67-CFC70AA426E7}"/>
    <cellStyle name="Currency 5 2 4 2 5 4" xfId="6293" xr:uid="{24EDFDB4-9F1D-4AF0-993A-70767B32D02E}"/>
    <cellStyle name="Currency 5 2 4 2 6" xfId="2432" xr:uid="{00000000-0005-0000-0000-000059060000}"/>
    <cellStyle name="Currency 5 2 4 2 6 2" xfId="10917" xr:uid="{625CA5D4-43D6-49EE-B483-9173ABC7A62E}"/>
    <cellStyle name="Currency 5 2 4 2 6 3" xfId="6706" xr:uid="{6822B79C-F0F6-4201-87DA-D2D85DE0B996}"/>
    <cellStyle name="Currency 5 2 4 2 7" xfId="2729" xr:uid="{00000000-0005-0000-0000-00005A060000}"/>
    <cellStyle name="Currency 5 2 4 2 8" xfId="2810" xr:uid="{00000000-0005-0000-0000-00005B060000}"/>
    <cellStyle name="Currency 5 2 4 2 8 2" xfId="11234" xr:uid="{1788854D-2E1C-4EE0-B2A4-00ED73C96E3E}"/>
    <cellStyle name="Currency 5 2 4 2 8 3" xfId="7023" xr:uid="{78690E80-4587-4D12-880E-A93E085103D1}"/>
    <cellStyle name="Currency 5 2 4 2 9" xfId="8851" xr:uid="{9142F605-22C3-455F-A28C-08326FD3286A}"/>
    <cellStyle name="Currency 5 2 4 3" xfId="733" xr:uid="{00000000-0005-0000-0000-00005C060000}"/>
    <cellStyle name="Currency 5 2 4 3 2" xfId="2986" xr:uid="{00000000-0005-0000-0000-00005D060000}"/>
    <cellStyle name="Currency 5 2 4 3 2 2" xfId="11409" xr:uid="{85B45ACF-27D9-4A77-B1BB-76349A139113}"/>
    <cellStyle name="Currency 5 2 4 3 2 3" xfId="7198" xr:uid="{649CE197-CF3C-4D81-92BF-9EA83276432D}"/>
    <cellStyle name="Currency 5 2 4 3 3" xfId="9264" xr:uid="{F2AF9C21-44A5-4D33-A8F2-812804C666C0}"/>
    <cellStyle name="Currency 5 2 4 3 4" xfId="5053" xr:uid="{6ECC9C86-81F6-4B3D-AB77-6771E08A643D}"/>
    <cellStyle name="Currency 5 2 4 4" xfId="1168" xr:uid="{00000000-0005-0000-0000-00005E060000}"/>
    <cellStyle name="Currency 5 2 4 4 2" xfId="3399" xr:uid="{00000000-0005-0000-0000-00005F060000}"/>
    <cellStyle name="Currency 5 2 4 4 2 2" xfId="11822" xr:uid="{A238EE43-A794-412C-B2D1-30494B390CC7}"/>
    <cellStyle name="Currency 5 2 4 4 2 3" xfId="7611" xr:uid="{8C54436E-2097-435E-B057-872B376C0ECF}"/>
    <cellStyle name="Currency 5 2 4 4 3" xfId="9677" xr:uid="{707572FD-B26D-4D61-A95A-05C41F254E07}"/>
    <cellStyle name="Currency 5 2 4 4 4" xfId="5466" xr:uid="{D3F6AFBB-8F90-49F3-B47C-A965B52906AD}"/>
    <cellStyle name="Currency 5 2 4 5" xfId="1582" xr:uid="{00000000-0005-0000-0000-000060060000}"/>
    <cellStyle name="Currency 5 2 4 5 2" xfId="3812" xr:uid="{00000000-0005-0000-0000-000061060000}"/>
    <cellStyle name="Currency 5 2 4 5 2 2" xfId="12235" xr:uid="{BE7DB343-9143-493E-AA8D-DA4C1B4FF57B}"/>
    <cellStyle name="Currency 5 2 4 5 2 3" xfId="8024" xr:uid="{3475FA9B-9FAB-4A58-8AD4-4515D09A960A}"/>
    <cellStyle name="Currency 5 2 4 5 3" xfId="10090" xr:uid="{013B3082-F567-4647-81DB-9CC3398894DE}"/>
    <cellStyle name="Currency 5 2 4 5 4" xfId="5879" xr:uid="{1777C3C1-23AA-409B-8F64-6967CF95B9C7}"/>
    <cellStyle name="Currency 5 2 4 6" xfId="1996" xr:uid="{00000000-0005-0000-0000-000062060000}"/>
    <cellStyle name="Currency 5 2 4 6 2" xfId="4225" xr:uid="{00000000-0005-0000-0000-000063060000}"/>
    <cellStyle name="Currency 5 2 4 6 2 2" xfId="12648" xr:uid="{762671AC-7AD3-4A54-AC2C-AC277070A509}"/>
    <cellStyle name="Currency 5 2 4 6 2 3" xfId="8437" xr:uid="{D15E1237-D65D-4F57-B236-25C7B0BD3B27}"/>
    <cellStyle name="Currency 5 2 4 6 3" xfId="10503" xr:uid="{EAB41087-9A65-47A7-8A9B-ED111EED69D6}"/>
    <cellStyle name="Currency 5 2 4 6 4" xfId="6292" xr:uid="{180DF4C0-EF1B-4079-A8BD-02A9A852FF58}"/>
    <cellStyle name="Currency 5 2 4 7" xfId="2431" xr:uid="{00000000-0005-0000-0000-000064060000}"/>
    <cellStyle name="Currency 5 2 4 7 2" xfId="10916" xr:uid="{46B1B3DB-1959-403F-8C9C-D75BCA9E61FC}"/>
    <cellStyle name="Currency 5 2 4 7 3" xfId="6705" xr:uid="{5EAF5300-9611-47D4-B98A-254C7B617DDB}"/>
    <cellStyle name="Currency 5 2 4 8" xfId="2728" xr:uid="{00000000-0005-0000-0000-000065060000}"/>
    <cellStyle name="Currency 5 2 4 9" xfId="2809" xr:uid="{00000000-0005-0000-0000-000066060000}"/>
    <cellStyle name="Currency 5 2 4 9 2" xfId="11233" xr:uid="{BCEB2D2C-2ED9-4878-B8BA-3CC6A9C347B7}"/>
    <cellStyle name="Currency 5 2 4 9 3" xfId="7022" xr:uid="{2A5E01CD-7420-4F3E-AE32-7AFDBF84779C}"/>
    <cellStyle name="Currency 5 2 5" xfId="207" xr:uid="{00000000-0005-0000-0000-000067060000}"/>
    <cellStyle name="Currency 5 2 5 10" xfId="4641" xr:uid="{983DC15C-5657-466C-A916-E9456BD8D28B}"/>
    <cellStyle name="Currency 5 2 5 2" xfId="735" xr:uid="{00000000-0005-0000-0000-000068060000}"/>
    <cellStyle name="Currency 5 2 5 2 2" xfId="2988" xr:uid="{00000000-0005-0000-0000-000069060000}"/>
    <cellStyle name="Currency 5 2 5 2 2 2" xfId="11411" xr:uid="{719786BF-A601-41D5-88C1-7F0BD5BD3467}"/>
    <cellStyle name="Currency 5 2 5 2 2 3" xfId="7200" xr:uid="{B95AB48C-29D9-4EE4-AD76-35E757799067}"/>
    <cellStyle name="Currency 5 2 5 2 3" xfId="9266" xr:uid="{9194921A-17BD-4B95-9889-E4D2562DA4B7}"/>
    <cellStyle name="Currency 5 2 5 2 4" xfId="5055" xr:uid="{D17B0B16-662A-4317-A720-488D62EDDC15}"/>
    <cellStyle name="Currency 5 2 5 3" xfId="1170" xr:uid="{00000000-0005-0000-0000-00006A060000}"/>
    <cellStyle name="Currency 5 2 5 3 2" xfId="3401" xr:uid="{00000000-0005-0000-0000-00006B060000}"/>
    <cellStyle name="Currency 5 2 5 3 2 2" xfId="11824" xr:uid="{51821A58-98A5-4DB7-B6B4-A9FDF20147BC}"/>
    <cellStyle name="Currency 5 2 5 3 2 3" xfId="7613" xr:uid="{347D906E-39CD-4CAF-AE0A-C1C1125A73B1}"/>
    <cellStyle name="Currency 5 2 5 3 3" xfId="9679" xr:uid="{BFCB3939-D610-4FB5-9DD3-B617EF6F3C20}"/>
    <cellStyle name="Currency 5 2 5 3 4" xfId="5468" xr:uid="{52D200B7-E1F1-4CA0-9E6A-2B4B7935FE9D}"/>
    <cellStyle name="Currency 5 2 5 4" xfId="1584" xr:uid="{00000000-0005-0000-0000-00006C060000}"/>
    <cellStyle name="Currency 5 2 5 4 2" xfId="3814" xr:uid="{00000000-0005-0000-0000-00006D060000}"/>
    <cellStyle name="Currency 5 2 5 4 2 2" xfId="12237" xr:uid="{8FEE7BE0-6126-4F19-92E9-B7E37C5E43D2}"/>
    <cellStyle name="Currency 5 2 5 4 2 3" xfId="8026" xr:uid="{5BEEAD93-C7DB-4487-B901-EE43F65437C5}"/>
    <cellStyle name="Currency 5 2 5 4 3" xfId="10092" xr:uid="{26AFDD8C-EB4F-4FD6-A465-5CC007802134}"/>
    <cellStyle name="Currency 5 2 5 4 4" xfId="5881" xr:uid="{808FE147-9E8E-4FA2-8DD4-6F2AB0E0A82C}"/>
    <cellStyle name="Currency 5 2 5 5" xfId="1998" xr:uid="{00000000-0005-0000-0000-00006E060000}"/>
    <cellStyle name="Currency 5 2 5 5 2" xfId="4227" xr:uid="{00000000-0005-0000-0000-00006F060000}"/>
    <cellStyle name="Currency 5 2 5 5 2 2" xfId="12650" xr:uid="{CA3391CB-6DDA-4759-9ECB-1B2F55AFB39B}"/>
    <cellStyle name="Currency 5 2 5 5 2 3" xfId="8439" xr:uid="{30B0DC17-98AB-41EE-BAC9-59C2A6AFFC76}"/>
    <cellStyle name="Currency 5 2 5 5 3" xfId="10505" xr:uid="{96B23AF6-CCCE-4EAD-BD3D-8C89823B949D}"/>
    <cellStyle name="Currency 5 2 5 5 4" xfId="6294" xr:uid="{9A4259E9-E95C-4D52-8E0E-F6B7CB6E7C9E}"/>
    <cellStyle name="Currency 5 2 5 6" xfId="2433" xr:uid="{00000000-0005-0000-0000-000070060000}"/>
    <cellStyle name="Currency 5 2 5 6 2" xfId="10918" xr:uid="{51D1DC4D-1201-43DB-9752-0C4867883F50}"/>
    <cellStyle name="Currency 5 2 5 6 3" xfId="6707" xr:uid="{B68EECFB-67F5-4FA9-8431-22623ADDA9D7}"/>
    <cellStyle name="Currency 5 2 5 7" xfId="2730" xr:uid="{00000000-0005-0000-0000-000071060000}"/>
    <cellStyle name="Currency 5 2 5 8" xfId="2811" xr:uid="{00000000-0005-0000-0000-000072060000}"/>
    <cellStyle name="Currency 5 2 5 8 2" xfId="11235" xr:uid="{337D9126-E04E-47BF-9BEB-3DD760905338}"/>
    <cellStyle name="Currency 5 2 5 8 3" xfId="7024" xr:uid="{CA340D59-9F7C-4CE0-A5A1-DA86D36BFF4B}"/>
    <cellStyle name="Currency 5 2 5 9" xfId="8852" xr:uid="{D642CF28-9A3F-4C9E-9D3F-542A6834474A}"/>
    <cellStyle name="Currency 5 2 6" xfId="208" xr:uid="{00000000-0005-0000-0000-000073060000}"/>
    <cellStyle name="Currency 5 2 6 10" xfId="4642" xr:uid="{A6627E64-04D7-4D2B-994B-281F42C1C167}"/>
    <cellStyle name="Currency 5 2 6 2" xfId="736" xr:uid="{00000000-0005-0000-0000-000074060000}"/>
    <cellStyle name="Currency 5 2 6 2 2" xfId="2989" xr:uid="{00000000-0005-0000-0000-000075060000}"/>
    <cellStyle name="Currency 5 2 6 2 2 2" xfId="11412" xr:uid="{116C1C41-C5E6-46D3-888E-A6AA0D682E2C}"/>
    <cellStyle name="Currency 5 2 6 2 2 3" xfId="7201" xr:uid="{7B37E5EF-90B3-42C5-B2CF-D998652839CC}"/>
    <cellStyle name="Currency 5 2 6 2 3" xfId="9267" xr:uid="{36310158-4218-4E63-A4EE-ECB3EF24D441}"/>
    <cellStyle name="Currency 5 2 6 2 4" xfId="5056" xr:uid="{3E6FDE3F-8C68-4A98-9D34-8F35089B8867}"/>
    <cellStyle name="Currency 5 2 6 3" xfId="1171" xr:uid="{00000000-0005-0000-0000-000076060000}"/>
    <cellStyle name="Currency 5 2 6 3 2" xfId="3402" xr:uid="{00000000-0005-0000-0000-000077060000}"/>
    <cellStyle name="Currency 5 2 6 3 2 2" xfId="11825" xr:uid="{E172B89B-D41A-4BE7-B7AA-D9FB128CB74A}"/>
    <cellStyle name="Currency 5 2 6 3 2 3" xfId="7614" xr:uid="{EAE8FBF8-95CD-44EB-9C68-25E5893B9BED}"/>
    <cellStyle name="Currency 5 2 6 3 3" xfId="9680" xr:uid="{0C0AFDA4-FCF3-41D6-BC23-53BC7F33AE3E}"/>
    <cellStyle name="Currency 5 2 6 3 4" xfId="5469" xr:uid="{99870447-CAA4-4C46-BB72-2126428CB832}"/>
    <cellStyle name="Currency 5 2 6 4" xfId="1585" xr:uid="{00000000-0005-0000-0000-000078060000}"/>
    <cellStyle name="Currency 5 2 6 4 2" xfId="3815" xr:uid="{00000000-0005-0000-0000-000079060000}"/>
    <cellStyle name="Currency 5 2 6 4 2 2" xfId="12238" xr:uid="{D5E93583-2086-4B88-84EC-7B3D78260CB1}"/>
    <cellStyle name="Currency 5 2 6 4 2 3" xfId="8027" xr:uid="{FD98B15E-32B8-430E-A1B7-015F0F73B9BC}"/>
    <cellStyle name="Currency 5 2 6 4 3" xfId="10093" xr:uid="{EC64F06F-0775-40FC-84C8-3A1F433E1196}"/>
    <cellStyle name="Currency 5 2 6 4 4" xfId="5882" xr:uid="{9B203C59-C465-4F89-A262-493A3FBC2F92}"/>
    <cellStyle name="Currency 5 2 6 5" xfId="1999" xr:uid="{00000000-0005-0000-0000-00007A060000}"/>
    <cellStyle name="Currency 5 2 6 5 2" xfId="4228" xr:uid="{00000000-0005-0000-0000-00007B060000}"/>
    <cellStyle name="Currency 5 2 6 5 2 2" xfId="12651" xr:uid="{E92A9958-0C0B-44F7-A468-AA45E2D524E1}"/>
    <cellStyle name="Currency 5 2 6 5 2 3" xfId="8440" xr:uid="{49D3A0C8-7BAA-4F9F-BBCF-0D544B8CA08F}"/>
    <cellStyle name="Currency 5 2 6 5 3" xfId="10506" xr:uid="{3D93892A-70E2-4F03-B729-2C5EB67FC217}"/>
    <cellStyle name="Currency 5 2 6 5 4" xfId="6295" xr:uid="{9458C4B7-0901-4159-93A4-DF55005FE9B8}"/>
    <cellStyle name="Currency 5 2 6 6" xfId="2434" xr:uid="{00000000-0005-0000-0000-00007C060000}"/>
    <cellStyle name="Currency 5 2 6 6 2" xfId="10919" xr:uid="{BDC6FA66-4178-4329-AFBB-78D2AB07A9CF}"/>
    <cellStyle name="Currency 5 2 6 6 3" xfId="6708" xr:uid="{6AA93184-C82D-4645-B71B-7C91D1D93991}"/>
    <cellStyle name="Currency 5 2 6 7" xfId="2731" xr:uid="{00000000-0005-0000-0000-00007D060000}"/>
    <cellStyle name="Currency 5 2 6 8" xfId="2812" xr:uid="{00000000-0005-0000-0000-00007E060000}"/>
    <cellStyle name="Currency 5 2 6 8 2" xfId="11236" xr:uid="{99462DC7-BABC-45BB-A486-C71564D6BE66}"/>
    <cellStyle name="Currency 5 2 6 8 3" xfId="7025" xr:uid="{58D041B0-DB2F-482A-BE93-06F7371706E6}"/>
    <cellStyle name="Currency 5 2 6 9" xfId="8853" xr:uid="{142078F4-EAE9-4731-9A8E-47D6B7543973}"/>
    <cellStyle name="Currency 5 2 7" xfId="723" xr:uid="{00000000-0005-0000-0000-00007F060000}"/>
    <cellStyle name="Currency 5 3" xfId="209" xr:uid="{00000000-0005-0000-0000-000080060000}"/>
    <cellStyle name="Currency 5 3 2" xfId="210" xr:uid="{00000000-0005-0000-0000-000081060000}"/>
    <cellStyle name="Currency 5 3 2 10" xfId="2813" xr:uid="{00000000-0005-0000-0000-000082060000}"/>
    <cellStyle name="Currency 5 3 2 10 2" xfId="11237" xr:uid="{5F229D46-A11B-4478-AC16-7BFF4F17F0ED}"/>
    <cellStyle name="Currency 5 3 2 10 3" xfId="7026" xr:uid="{87419BE4-2794-4F64-BF48-B9508728F166}"/>
    <cellStyle name="Currency 5 3 2 11" xfId="8854" xr:uid="{E20831F1-1C59-4E48-9E2D-C04A00A979FD}"/>
    <cellStyle name="Currency 5 3 2 12" xfId="4643" xr:uid="{287080E6-FC43-4D7A-AD7F-6C43274DF0DB}"/>
    <cellStyle name="Currency 5 3 2 2" xfId="211" xr:uid="{00000000-0005-0000-0000-000083060000}"/>
    <cellStyle name="Currency 5 3 2 2 10" xfId="8855" xr:uid="{9087FE4E-B2FE-4A48-84DE-A10652714916}"/>
    <cellStyle name="Currency 5 3 2 2 11" xfId="4644" xr:uid="{B882BA65-A3AB-4CD9-9D07-647A57AA1701}"/>
    <cellStyle name="Currency 5 3 2 2 2" xfId="212" xr:uid="{00000000-0005-0000-0000-000084060000}"/>
    <cellStyle name="Currency 5 3 2 2 2 10" xfId="4645" xr:uid="{2A4BB55C-33E5-43BB-9A4B-BEBB508BED74}"/>
    <cellStyle name="Currency 5 3 2 2 2 2" xfId="739" xr:uid="{00000000-0005-0000-0000-000085060000}"/>
    <cellStyle name="Currency 5 3 2 2 2 2 2" xfId="2992" xr:uid="{00000000-0005-0000-0000-000086060000}"/>
    <cellStyle name="Currency 5 3 2 2 2 2 2 2" xfId="11415" xr:uid="{3D03CB57-DA5C-46FC-A38A-3D942DCD81FE}"/>
    <cellStyle name="Currency 5 3 2 2 2 2 2 3" xfId="7204" xr:uid="{92927AE5-C9E4-4B1D-9881-F404BADD0BD6}"/>
    <cellStyle name="Currency 5 3 2 2 2 2 3" xfId="9270" xr:uid="{1E011170-CFA3-44AF-93BE-A24426B260ED}"/>
    <cellStyle name="Currency 5 3 2 2 2 2 4" xfId="5059" xr:uid="{F65C30D5-404D-430B-A64A-784ED32CE641}"/>
    <cellStyle name="Currency 5 3 2 2 2 3" xfId="1174" xr:uid="{00000000-0005-0000-0000-000087060000}"/>
    <cellStyle name="Currency 5 3 2 2 2 3 2" xfId="3405" xr:uid="{00000000-0005-0000-0000-000088060000}"/>
    <cellStyle name="Currency 5 3 2 2 2 3 2 2" xfId="11828" xr:uid="{2B28BFA1-DD19-4C7F-A169-DF9A4A1E5FF3}"/>
    <cellStyle name="Currency 5 3 2 2 2 3 2 3" xfId="7617" xr:uid="{626771C5-78C2-4297-82B0-885FA57A6C52}"/>
    <cellStyle name="Currency 5 3 2 2 2 3 3" xfId="9683" xr:uid="{95A3AD3C-9C2C-41B7-B423-1EB06EC712C5}"/>
    <cellStyle name="Currency 5 3 2 2 2 3 4" xfId="5472" xr:uid="{2F8293B6-B38A-4858-BC0D-C2D7D17CB538}"/>
    <cellStyle name="Currency 5 3 2 2 2 4" xfId="1588" xr:uid="{00000000-0005-0000-0000-000089060000}"/>
    <cellStyle name="Currency 5 3 2 2 2 4 2" xfId="3818" xr:uid="{00000000-0005-0000-0000-00008A060000}"/>
    <cellStyle name="Currency 5 3 2 2 2 4 2 2" xfId="12241" xr:uid="{A5D7D5C6-4983-401B-9FBF-8FE28974240F}"/>
    <cellStyle name="Currency 5 3 2 2 2 4 2 3" xfId="8030" xr:uid="{B32AC180-7DD4-47B1-85CE-D8B4ABA8A9D7}"/>
    <cellStyle name="Currency 5 3 2 2 2 4 3" xfId="10096" xr:uid="{F9CF9C27-8A06-4B03-88D9-855ABB3C2460}"/>
    <cellStyle name="Currency 5 3 2 2 2 4 4" xfId="5885" xr:uid="{875D5FDF-A73D-4AB0-886B-0D60696B4C2D}"/>
    <cellStyle name="Currency 5 3 2 2 2 5" xfId="2002" xr:uid="{00000000-0005-0000-0000-00008B060000}"/>
    <cellStyle name="Currency 5 3 2 2 2 5 2" xfId="4231" xr:uid="{00000000-0005-0000-0000-00008C060000}"/>
    <cellStyle name="Currency 5 3 2 2 2 5 2 2" xfId="12654" xr:uid="{A04B72FB-AF6A-4828-8BFC-5FF93F82DB68}"/>
    <cellStyle name="Currency 5 3 2 2 2 5 2 3" xfId="8443" xr:uid="{1A77C7F2-08A7-41E8-888C-D8AE3DD5AC6B}"/>
    <cellStyle name="Currency 5 3 2 2 2 5 3" xfId="10509" xr:uid="{1A577FD3-1AF4-4D1F-A540-C392CDAE9493}"/>
    <cellStyle name="Currency 5 3 2 2 2 5 4" xfId="6298" xr:uid="{6EA1262B-8FE8-4BD6-BE43-FCE2072BC165}"/>
    <cellStyle name="Currency 5 3 2 2 2 6" xfId="2437" xr:uid="{00000000-0005-0000-0000-00008D060000}"/>
    <cellStyle name="Currency 5 3 2 2 2 6 2" xfId="10922" xr:uid="{CAF584E5-B21F-47F2-9A35-E0D7805A2A16}"/>
    <cellStyle name="Currency 5 3 2 2 2 6 3" xfId="6711" xr:uid="{E4C4BCE6-58FD-485C-8DC1-245335E5B9E2}"/>
    <cellStyle name="Currency 5 3 2 2 2 7" xfId="2734" xr:uid="{00000000-0005-0000-0000-00008E060000}"/>
    <cellStyle name="Currency 5 3 2 2 2 8" xfId="2815" xr:uid="{00000000-0005-0000-0000-00008F060000}"/>
    <cellStyle name="Currency 5 3 2 2 2 8 2" xfId="11239" xr:uid="{4E4F32F6-4033-46BB-9996-E77A9E2D2764}"/>
    <cellStyle name="Currency 5 3 2 2 2 8 3" xfId="7028" xr:uid="{42FCF90C-A1A0-4A23-ABD1-834A56FD8E76}"/>
    <cellStyle name="Currency 5 3 2 2 2 9" xfId="8856" xr:uid="{978AEF8F-D103-4080-951E-7E327C4A96C6}"/>
    <cellStyle name="Currency 5 3 2 2 3" xfId="738" xr:uid="{00000000-0005-0000-0000-000090060000}"/>
    <cellStyle name="Currency 5 3 2 2 3 2" xfId="2991" xr:uid="{00000000-0005-0000-0000-000091060000}"/>
    <cellStyle name="Currency 5 3 2 2 3 2 2" xfId="11414" xr:uid="{34769DFB-D7A3-48B9-B5D8-013BDA9A2553}"/>
    <cellStyle name="Currency 5 3 2 2 3 2 3" xfId="7203" xr:uid="{8C5C0BF8-0335-459B-9525-D57787922D22}"/>
    <cellStyle name="Currency 5 3 2 2 3 3" xfId="9269" xr:uid="{91BEB641-C862-44D4-B509-EF9057A152D1}"/>
    <cellStyle name="Currency 5 3 2 2 3 4" xfId="5058" xr:uid="{1B4DE8C9-1AC2-4C6E-81BE-9D3260C8733C}"/>
    <cellStyle name="Currency 5 3 2 2 4" xfId="1173" xr:uid="{00000000-0005-0000-0000-000092060000}"/>
    <cellStyle name="Currency 5 3 2 2 4 2" xfId="3404" xr:uid="{00000000-0005-0000-0000-000093060000}"/>
    <cellStyle name="Currency 5 3 2 2 4 2 2" xfId="11827" xr:uid="{BA87E69C-0FBE-4E67-97CA-6FBFE8EDB556}"/>
    <cellStyle name="Currency 5 3 2 2 4 2 3" xfId="7616" xr:uid="{4E2450AF-F40D-40CA-8657-B4E2936F47B2}"/>
    <cellStyle name="Currency 5 3 2 2 4 3" xfId="9682" xr:uid="{457A509A-25BE-4761-8C6D-2D5FF139D5D2}"/>
    <cellStyle name="Currency 5 3 2 2 4 4" xfId="5471" xr:uid="{C46B9DBD-5A71-491B-9218-F76BACD724CF}"/>
    <cellStyle name="Currency 5 3 2 2 5" xfId="1587" xr:uid="{00000000-0005-0000-0000-000094060000}"/>
    <cellStyle name="Currency 5 3 2 2 5 2" xfId="3817" xr:uid="{00000000-0005-0000-0000-000095060000}"/>
    <cellStyle name="Currency 5 3 2 2 5 2 2" xfId="12240" xr:uid="{CA8291BD-28CF-4CB3-92F3-AB91126D90D8}"/>
    <cellStyle name="Currency 5 3 2 2 5 2 3" xfId="8029" xr:uid="{A15BAC0A-8738-4601-9CA2-B620B95B5D23}"/>
    <cellStyle name="Currency 5 3 2 2 5 3" xfId="10095" xr:uid="{1119A5B1-D4E2-4148-87B7-F39E81F039A6}"/>
    <cellStyle name="Currency 5 3 2 2 5 4" xfId="5884" xr:uid="{EBD964F9-DFB1-45AF-AAA0-311387C01BE7}"/>
    <cellStyle name="Currency 5 3 2 2 6" xfId="2001" xr:uid="{00000000-0005-0000-0000-000096060000}"/>
    <cellStyle name="Currency 5 3 2 2 6 2" xfId="4230" xr:uid="{00000000-0005-0000-0000-000097060000}"/>
    <cellStyle name="Currency 5 3 2 2 6 2 2" xfId="12653" xr:uid="{91B436D7-52BB-4796-8EC6-83FBAF0A6840}"/>
    <cellStyle name="Currency 5 3 2 2 6 2 3" xfId="8442" xr:uid="{706BB862-9470-45AD-86D6-745029C03C56}"/>
    <cellStyle name="Currency 5 3 2 2 6 3" xfId="10508" xr:uid="{6A220630-8022-4351-B66B-84A538A0D5ED}"/>
    <cellStyle name="Currency 5 3 2 2 6 4" xfId="6297" xr:uid="{F0E099A7-7E25-4217-99D6-D3D69AF253E2}"/>
    <cellStyle name="Currency 5 3 2 2 7" xfId="2436" xr:uid="{00000000-0005-0000-0000-000098060000}"/>
    <cellStyle name="Currency 5 3 2 2 7 2" xfId="10921" xr:uid="{B6489880-153D-41C5-9DBD-2FD14B6B36E5}"/>
    <cellStyle name="Currency 5 3 2 2 7 3" xfId="6710" xr:uid="{BB85420E-EECF-4C9F-8A74-6A16111BECFB}"/>
    <cellStyle name="Currency 5 3 2 2 8" xfId="2733" xr:uid="{00000000-0005-0000-0000-000099060000}"/>
    <cellStyle name="Currency 5 3 2 2 9" xfId="2814" xr:uid="{00000000-0005-0000-0000-00009A060000}"/>
    <cellStyle name="Currency 5 3 2 2 9 2" xfId="11238" xr:uid="{837B0736-8344-4769-94C0-FE96A58F5F8C}"/>
    <cellStyle name="Currency 5 3 2 2 9 3" xfId="7027" xr:uid="{D3076AB7-4C5F-46B1-9E68-EC6467E2F567}"/>
    <cellStyle name="Currency 5 3 2 3" xfId="213" xr:uid="{00000000-0005-0000-0000-00009B060000}"/>
    <cellStyle name="Currency 5 3 2 3 10" xfId="4646" xr:uid="{34150A20-7375-4C37-B8F6-2D5B481C3C2F}"/>
    <cellStyle name="Currency 5 3 2 3 2" xfId="740" xr:uid="{00000000-0005-0000-0000-00009C060000}"/>
    <cellStyle name="Currency 5 3 2 3 2 2" xfId="2993" xr:uid="{00000000-0005-0000-0000-00009D060000}"/>
    <cellStyle name="Currency 5 3 2 3 2 2 2" xfId="11416" xr:uid="{543A9DD0-157E-4162-9C20-EC7FC5165C2D}"/>
    <cellStyle name="Currency 5 3 2 3 2 2 3" xfId="7205" xr:uid="{2839995F-BD9A-489E-A98B-B60803109149}"/>
    <cellStyle name="Currency 5 3 2 3 2 3" xfId="9271" xr:uid="{67D5F306-D81B-44B8-A978-78E979C20322}"/>
    <cellStyle name="Currency 5 3 2 3 2 4" xfId="5060" xr:uid="{E068F3E1-BD97-4FF6-8B08-8A0CAD30460B}"/>
    <cellStyle name="Currency 5 3 2 3 3" xfId="1175" xr:uid="{00000000-0005-0000-0000-00009E060000}"/>
    <cellStyle name="Currency 5 3 2 3 3 2" xfId="3406" xr:uid="{00000000-0005-0000-0000-00009F060000}"/>
    <cellStyle name="Currency 5 3 2 3 3 2 2" xfId="11829" xr:uid="{5BA95FF8-157F-4D12-80B4-DF1FA1C347D5}"/>
    <cellStyle name="Currency 5 3 2 3 3 2 3" xfId="7618" xr:uid="{5740A10E-4402-40A2-967A-76851C710DAF}"/>
    <cellStyle name="Currency 5 3 2 3 3 3" xfId="9684" xr:uid="{83156015-18E3-4970-95DE-3F8066B88DAE}"/>
    <cellStyle name="Currency 5 3 2 3 3 4" xfId="5473" xr:uid="{2E7671EA-864B-4F0A-A717-E62BF1CBBAD5}"/>
    <cellStyle name="Currency 5 3 2 3 4" xfId="1589" xr:uid="{00000000-0005-0000-0000-0000A0060000}"/>
    <cellStyle name="Currency 5 3 2 3 4 2" xfId="3819" xr:uid="{00000000-0005-0000-0000-0000A1060000}"/>
    <cellStyle name="Currency 5 3 2 3 4 2 2" xfId="12242" xr:uid="{245889A7-8733-483D-A546-EAD7FFFC61F7}"/>
    <cellStyle name="Currency 5 3 2 3 4 2 3" xfId="8031" xr:uid="{421ACCDD-0085-491C-94FD-24E0D4F6147F}"/>
    <cellStyle name="Currency 5 3 2 3 4 3" xfId="10097" xr:uid="{42682EBA-70DC-458F-B302-6787C6A73D40}"/>
    <cellStyle name="Currency 5 3 2 3 4 4" xfId="5886" xr:uid="{A077761D-3738-4B59-93FB-7A2E7E10D4C5}"/>
    <cellStyle name="Currency 5 3 2 3 5" xfId="2003" xr:uid="{00000000-0005-0000-0000-0000A2060000}"/>
    <cellStyle name="Currency 5 3 2 3 5 2" xfId="4232" xr:uid="{00000000-0005-0000-0000-0000A3060000}"/>
    <cellStyle name="Currency 5 3 2 3 5 2 2" xfId="12655" xr:uid="{1EBA2D30-444E-43E0-802F-7A80A191CBCE}"/>
    <cellStyle name="Currency 5 3 2 3 5 2 3" xfId="8444" xr:uid="{45C401DB-6258-4FE9-A120-791FFBE56957}"/>
    <cellStyle name="Currency 5 3 2 3 5 3" xfId="10510" xr:uid="{8C1DBDA3-8C00-4DD4-8A1F-B85865DB2704}"/>
    <cellStyle name="Currency 5 3 2 3 5 4" xfId="6299" xr:uid="{93A144FD-8EA5-4602-8A89-B8572CF766A5}"/>
    <cellStyle name="Currency 5 3 2 3 6" xfId="2438" xr:uid="{00000000-0005-0000-0000-0000A4060000}"/>
    <cellStyle name="Currency 5 3 2 3 6 2" xfId="10923" xr:uid="{A9F4639E-4D56-4BE4-A64F-1E372105C752}"/>
    <cellStyle name="Currency 5 3 2 3 6 3" xfId="6712" xr:uid="{2073AEBC-E2B8-48A0-957C-685493746CF3}"/>
    <cellStyle name="Currency 5 3 2 3 7" xfId="2735" xr:uid="{00000000-0005-0000-0000-0000A5060000}"/>
    <cellStyle name="Currency 5 3 2 3 8" xfId="2816" xr:uid="{00000000-0005-0000-0000-0000A6060000}"/>
    <cellStyle name="Currency 5 3 2 3 8 2" xfId="11240" xr:uid="{FBCB88C4-5F35-4915-A622-5792D98DBAF5}"/>
    <cellStyle name="Currency 5 3 2 3 8 3" xfId="7029" xr:uid="{62F70273-B01F-4FB6-8949-4E31E11F9BB7}"/>
    <cellStyle name="Currency 5 3 2 3 9" xfId="8857" xr:uid="{36C19D16-0445-4F47-AC44-BCB6A4BE1996}"/>
    <cellStyle name="Currency 5 3 2 4" xfId="737" xr:uid="{00000000-0005-0000-0000-0000A7060000}"/>
    <cellStyle name="Currency 5 3 2 4 2" xfId="2990" xr:uid="{00000000-0005-0000-0000-0000A8060000}"/>
    <cellStyle name="Currency 5 3 2 4 2 2" xfId="11413" xr:uid="{93050DFB-99DB-4DEF-8F2D-BBB22D8F0BAD}"/>
    <cellStyle name="Currency 5 3 2 4 2 3" xfId="7202" xr:uid="{90D712E2-CBFF-4E4A-B17A-728410C01A88}"/>
    <cellStyle name="Currency 5 3 2 4 3" xfId="9268" xr:uid="{CFE5655C-AB01-4850-8119-50B5B921D1F2}"/>
    <cellStyle name="Currency 5 3 2 4 4" xfId="5057" xr:uid="{48459093-D164-4808-817B-6CE9D46823D3}"/>
    <cellStyle name="Currency 5 3 2 5" xfId="1172" xr:uid="{00000000-0005-0000-0000-0000A9060000}"/>
    <cellStyle name="Currency 5 3 2 5 2" xfId="3403" xr:uid="{00000000-0005-0000-0000-0000AA060000}"/>
    <cellStyle name="Currency 5 3 2 5 2 2" xfId="11826" xr:uid="{038D823B-A486-4873-92B7-AA9A51C103CC}"/>
    <cellStyle name="Currency 5 3 2 5 2 3" xfId="7615" xr:uid="{435816F2-8805-411A-885F-E8675DCBD13B}"/>
    <cellStyle name="Currency 5 3 2 5 3" xfId="9681" xr:uid="{C93C1E98-B500-4F3E-988E-CE3DFB1AE3F2}"/>
    <cellStyle name="Currency 5 3 2 5 4" xfId="5470" xr:uid="{960BCC7A-0AD8-4E4A-8208-CA79396CE217}"/>
    <cellStyle name="Currency 5 3 2 6" xfId="1586" xr:uid="{00000000-0005-0000-0000-0000AB060000}"/>
    <cellStyle name="Currency 5 3 2 6 2" xfId="3816" xr:uid="{00000000-0005-0000-0000-0000AC060000}"/>
    <cellStyle name="Currency 5 3 2 6 2 2" xfId="12239" xr:uid="{A51F91C4-C4E6-424B-A104-CDD48A6A75BF}"/>
    <cellStyle name="Currency 5 3 2 6 2 3" xfId="8028" xr:uid="{EC20391B-68A9-443B-BA26-8536123CC60F}"/>
    <cellStyle name="Currency 5 3 2 6 3" xfId="10094" xr:uid="{52177BCD-98D3-4904-B32C-CFCEAD76D1E7}"/>
    <cellStyle name="Currency 5 3 2 6 4" xfId="5883" xr:uid="{48DD76FF-D1B5-41E4-A844-239DA8EA385C}"/>
    <cellStyle name="Currency 5 3 2 7" xfId="2000" xr:uid="{00000000-0005-0000-0000-0000AD060000}"/>
    <cellStyle name="Currency 5 3 2 7 2" xfId="4229" xr:uid="{00000000-0005-0000-0000-0000AE060000}"/>
    <cellStyle name="Currency 5 3 2 7 2 2" xfId="12652" xr:uid="{9DB1A372-528A-4A00-A1E7-CFC2C89ABEAA}"/>
    <cellStyle name="Currency 5 3 2 7 2 3" xfId="8441" xr:uid="{C5AD0B17-9A77-49EF-9C01-9325F678612E}"/>
    <cellStyle name="Currency 5 3 2 7 3" xfId="10507" xr:uid="{466871B5-511E-45AA-8DC6-DF20DF8B48D9}"/>
    <cellStyle name="Currency 5 3 2 7 4" xfId="6296" xr:uid="{4FBE2502-E156-498C-BE84-A51E75CBEDC2}"/>
    <cellStyle name="Currency 5 3 2 8" xfId="2435" xr:uid="{00000000-0005-0000-0000-0000AF060000}"/>
    <cellStyle name="Currency 5 3 2 8 2" xfId="10920" xr:uid="{DDB6B24E-51C3-4183-AC79-C55F3AAD1778}"/>
    <cellStyle name="Currency 5 3 2 8 3" xfId="6709" xr:uid="{0245C554-A954-4C58-A119-CDE4AC558F80}"/>
    <cellStyle name="Currency 5 3 2 9" xfId="2732" xr:uid="{00000000-0005-0000-0000-0000B0060000}"/>
    <cellStyle name="Currency 5 3 3" xfId="214" xr:uid="{00000000-0005-0000-0000-0000B1060000}"/>
    <cellStyle name="Currency 5 3 3 10" xfId="8858" xr:uid="{F6B09884-E3B6-404F-B0F1-251470718A48}"/>
    <cellStyle name="Currency 5 3 3 11" xfId="4647" xr:uid="{8F649D7D-8789-479C-880B-7BAE98672F4E}"/>
    <cellStyle name="Currency 5 3 3 2" xfId="215" xr:uid="{00000000-0005-0000-0000-0000B2060000}"/>
    <cellStyle name="Currency 5 3 3 2 10" xfId="4648" xr:uid="{83FC345F-2263-4A8F-8984-EFECD4D5D3FF}"/>
    <cellStyle name="Currency 5 3 3 2 2" xfId="742" xr:uid="{00000000-0005-0000-0000-0000B3060000}"/>
    <cellStyle name="Currency 5 3 3 2 2 2" xfId="2995" xr:uid="{00000000-0005-0000-0000-0000B4060000}"/>
    <cellStyle name="Currency 5 3 3 2 2 2 2" xfId="11418" xr:uid="{C35D1863-0C39-4892-9C4D-16360F643522}"/>
    <cellStyle name="Currency 5 3 3 2 2 2 3" xfId="7207" xr:uid="{336BAF4D-3053-4783-9156-8290002C797A}"/>
    <cellStyle name="Currency 5 3 3 2 2 3" xfId="9273" xr:uid="{D01A4419-717E-4AE7-99EF-7ABEFA05A6BA}"/>
    <cellStyle name="Currency 5 3 3 2 2 4" xfId="5062" xr:uid="{2527BA95-3A52-4AFF-BE66-8EB99B8E3D30}"/>
    <cellStyle name="Currency 5 3 3 2 3" xfId="1177" xr:uid="{00000000-0005-0000-0000-0000B5060000}"/>
    <cellStyle name="Currency 5 3 3 2 3 2" xfId="3408" xr:uid="{00000000-0005-0000-0000-0000B6060000}"/>
    <cellStyle name="Currency 5 3 3 2 3 2 2" xfId="11831" xr:uid="{3132A100-4EAB-4104-9036-C946E6695B38}"/>
    <cellStyle name="Currency 5 3 3 2 3 2 3" xfId="7620" xr:uid="{1F88BA83-1B03-4899-A408-5C6360CFF137}"/>
    <cellStyle name="Currency 5 3 3 2 3 3" xfId="9686" xr:uid="{385BCF79-7350-4E9C-9998-B919D2419B55}"/>
    <cellStyle name="Currency 5 3 3 2 3 4" xfId="5475" xr:uid="{910F47C3-3AFA-4B92-B64A-1F1D6572B895}"/>
    <cellStyle name="Currency 5 3 3 2 4" xfId="1591" xr:uid="{00000000-0005-0000-0000-0000B7060000}"/>
    <cellStyle name="Currency 5 3 3 2 4 2" xfId="3821" xr:uid="{00000000-0005-0000-0000-0000B8060000}"/>
    <cellStyle name="Currency 5 3 3 2 4 2 2" xfId="12244" xr:uid="{AB7E6074-2491-4662-BEE8-BA41CE1F420D}"/>
    <cellStyle name="Currency 5 3 3 2 4 2 3" xfId="8033" xr:uid="{E3833D1A-33EB-47CA-9947-E7916F082C68}"/>
    <cellStyle name="Currency 5 3 3 2 4 3" xfId="10099" xr:uid="{665164D2-6584-4058-A8F1-18642FA677AF}"/>
    <cellStyle name="Currency 5 3 3 2 4 4" xfId="5888" xr:uid="{98ADB4D6-1F30-41B5-A8B7-C104E9AA9745}"/>
    <cellStyle name="Currency 5 3 3 2 5" xfId="2005" xr:uid="{00000000-0005-0000-0000-0000B9060000}"/>
    <cellStyle name="Currency 5 3 3 2 5 2" xfId="4234" xr:uid="{00000000-0005-0000-0000-0000BA060000}"/>
    <cellStyle name="Currency 5 3 3 2 5 2 2" xfId="12657" xr:uid="{7DE4B705-CA42-41F8-ABA3-802589DA9409}"/>
    <cellStyle name="Currency 5 3 3 2 5 2 3" xfId="8446" xr:uid="{3151453F-5BC5-41BA-BA06-DF5EFA1638FD}"/>
    <cellStyle name="Currency 5 3 3 2 5 3" xfId="10512" xr:uid="{BF963C72-9703-43BF-A09E-AE7B956DA158}"/>
    <cellStyle name="Currency 5 3 3 2 5 4" xfId="6301" xr:uid="{03BC92A9-3954-421F-B883-DA2BE4153EDA}"/>
    <cellStyle name="Currency 5 3 3 2 6" xfId="2440" xr:uid="{00000000-0005-0000-0000-0000BB060000}"/>
    <cellStyle name="Currency 5 3 3 2 6 2" xfId="10925" xr:uid="{C56F31A9-75AF-43DA-8EC8-F7A02FB96C1E}"/>
    <cellStyle name="Currency 5 3 3 2 6 3" xfId="6714" xr:uid="{8C7479C3-7390-435F-A795-FAF89021879C}"/>
    <cellStyle name="Currency 5 3 3 2 7" xfId="2737" xr:uid="{00000000-0005-0000-0000-0000BC060000}"/>
    <cellStyle name="Currency 5 3 3 2 8" xfId="2818" xr:uid="{00000000-0005-0000-0000-0000BD060000}"/>
    <cellStyle name="Currency 5 3 3 2 8 2" xfId="11242" xr:uid="{AC86563C-852D-43CB-BFA7-B4B1F198EF1C}"/>
    <cellStyle name="Currency 5 3 3 2 8 3" xfId="7031" xr:uid="{CCA9464D-6BC8-4EE0-86AC-1CE35D2DEA69}"/>
    <cellStyle name="Currency 5 3 3 2 9" xfId="8859" xr:uid="{021B4A38-4D1B-42AF-A06E-38630A702DDB}"/>
    <cellStyle name="Currency 5 3 3 3" xfId="741" xr:uid="{00000000-0005-0000-0000-0000BE060000}"/>
    <cellStyle name="Currency 5 3 3 3 2" xfId="2994" xr:uid="{00000000-0005-0000-0000-0000BF060000}"/>
    <cellStyle name="Currency 5 3 3 3 2 2" xfId="11417" xr:uid="{7DA1851F-E5B1-46FC-B530-46964A3568A9}"/>
    <cellStyle name="Currency 5 3 3 3 2 3" xfId="7206" xr:uid="{8EF9E807-C572-47D3-BA39-7E963C873928}"/>
    <cellStyle name="Currency 5 3 3 3 3" xfId="9272" xr:uid="{FF74137F-9C3A-44E3-98E3-C1CB805D85F9}"/>
    <cellStyle name="Currency 5 3 3 3 4" xfId="5061" xr:uid="{3EFA9A3A-09F6-4AF7-A34D-55E51CF9F8B5}"/>
    <cellStyle name="Currency 5 3 3 4" xfId="1176" xr:uid="{00000000-0005-0000-0000-0000C0060000}"/>
    <cellStyle name="Currency 5 3 3 4 2" xfId="3407" xr:uid="{00000000-0005-0000-0000-0000C1060000}"/>
    <cellStyle name="Currency 5 3 3 4 2 2" xfId="11830" xr:uid="{867C553D-DABA-4048-B14D-78F1E6859320}"/>
    <cellStyle name="Currency 5 3 3 4 2 3" xfId="7619" xr:uid="{8BEEED60-6626-4366-A07B-0BC41B5AC62E}"/>
    <cellStyle name="Currency 5 3 3 4 3" xfId="9685" xr:uid="{8CC874F3-1DDC-43DC-8AE2-69DC1F145C1A}"/>
    <cellStyle name="Currency 5 3 3 4 4" xfId="5474" xr:uid="{A9FAB2F4-44A6-4AA9-8DB8-C7AE28FE5987}"/>
    <cellStyle name="Currency 5 3 3 5" xfId="1590" xr:uid="{00000000-0005-0000-0000-0000C2060000}"/>
    <cellStyle name="Currency 5 3 3 5 2" xfId="3820" xr:uid="{00000000-0005-0000-0000-0000C3060000}"/>
    <cellStyle name="Currency 5 3 3 5 2 2" xfId="12243" xr:uid="{2C8CC127-603F-496E-9A5A-2972FBC79836}"/>
    <cellStyle name="Currency 5 3 3 5 2 3" xfId="8032" xr:uid="{FB59F7BE-BA5C-4D0F-A85E-9C301EF30F81}"/>
    <cellStyle name="Currency 5 3 3 5 3" xfId="10098" xr:uid="{724EA65F-E71C-4678-B7C7-90EB2A0A45A4}"/>
    <cellStyle name="Currency 5 3 3 5 4" xfId="5887" xr:uid="{8B456E22-A3A8-4ECB-90B0-69ECACB3A3F8}"/>
    <cellStyle name="Currency 5 3 3 6" xfId="2004" xr:uid="{00000000-0005-0000-0000-0000C4060000}"/>
    <cellStyle name="Currency 5 3 3 6 2" xfId="4233" xr:uid="{00000000-0005-0000-0000-0000C5060000}"/>
    <cellStyle name="Currency 5 3 3 6 2 2" xfId="12656" xr:uid="{4439769F-CEF3-4BCE-BC51-B65094619BC6}"/>
    <cellStyle name="Currency 5 3 3 6 2 3" xfId="8445" xr:uid="{26942D4F-F214-46B5-9780-AF5BEAD3C33A}"/>
    <cellStyle name="Currency 5 3 3 6 3" xfId="10511" xr:uid="{6BDBF52A-8F29-4360-8EA1-BD3FF86883FC}"/>
    <cellStyle name="Currency 5 3 3 6 4" xfId="6300" xr:uid="{D83FC59B-ED61-4F1C-A9C9-9FEB42AA4422}"/>
    <cellStyle name="Currency 5 3 3 7" xfId="2439" xr:uid="{00000000-0005-0000-0000-0000C6060000}"/>
    <cellStyle name="Currency 5 3 3 7 2" xfId="10924" xr:uid="{03FB8E29-C9BF-45FB-8619-8F8BE3728ED4}"/>
    <cellStyle name="Currency 5 3 3 7 3" xfId="6713" xr:uid="{B5721D29-CC21-4BDA-90EE-1165BDB2C360}"/>
    <cellStyle name="Currency 5 3 3 8" xfId="2736" xr:uid="{00000000-0005-0000-0000-0000C7060000}"/>
    <cellStyle name="Currency 5 3 3 9" xfId="2817" xr:uid="{00000000-0005-0000-0000-0000C8060000}"/>
    <cellStyle name="Currency 5 3 3 9 2" xfId="11241" xr:uid="{E7727553-AA17-4E16-BB13-C333C81F796C}"/>
    <cellStyle name="Currency 5 3 3 9 3" xfId="7030" xr:uid="{C83E3E7B-61A8-4435-9129-60EA6CFAD210}"/>
    <cellStyle name="Currency 5 3 4" xfId="216" xr:uid="{00000000-0005-0000-0000-0000C9060000}"/>
    <cellStyle name="Currency 5 3 4 10" xfId="4649" xr:uid="{910CEEDB-F713-4989-9712-74200C865C1F}"/>
    <cellStyle name="Currency 5 3 4 2" xfId="743" xr:uid="{00000000-0005-0000-0000-0000CA060000}"/>
    <cellStyle name="Currency 5 3 4 2 2" xfId="2996" xr:uid="{00000000-0005-0000-0000-0000CB060000}"/>
    <cellStyle name="Currency 5 3 4 2 2 2" xfId="11419" xr:uid="{D1B2CA58-058A-42DC-BE04-84FC51FCD986}"/>
    <cellStyle name="Currency 5 3 4 2 2 3" xfId="7208" xr:uid="{EE80DFBD-45E0-47CE-AD11-714A4A16F493}"/>
    <cellStyle name="Currency 5 3 4 2 3" xfId="9274" xr:uid="{17B213A2-36D6-466C-9B7A-F86C4455F995}"/>
    <cellStyle name="Currency 5 3 4 2 4" xfId="5063" xr:uid="{807FE458-4804-4E63-8A05-C58374B8D367}"/>
    <cellStyle name="Currency 5 3 4 3" xfId="1178" xr:uid="{00000000-0005-0000-0000-0000CC060000}"/>
    <cellStyle name="Currency 5 3 4 3 2" xfId="3409" xr:uid="{00000000-0005-0000-0000-0000CD060000}"/>
    <cellStyle name="Currency 5 3 4 3 2 2" xfId="11832" xr:uid="{45691EE8-E479-449C-88C5-DBB596433E19}"/>
    <cellStyle name="Currency 5 3 4 3 2 3" xfId="7621" xr:uid="{627AD02B-EFC1-45D9-AC2A-460E8C273FD5}"/>
    <cellStyle name="Currency 5 3 4 3 3" xfId="9687" xr:uid="{78AF41E2-8918-4A81-80F1-DE1FAE1DAB2C}"/>
    <cellStyle name="Currency 5 3 4 3 4" xfId="5476" xr:uid="{8DC7CC10-8D9D-40A3-8C68-0F1F17F73EEB}"/>
    <cellStyle name="Currency 5 3 4 4" xfId="1592" xr:uid="{00000000-0005-0000-0000-0000CE060000}"/>
    <cellStyle name="Currency 5 3 4 4 2" xfId="3822" xr:uid="{00000000-0005-0000-0000-0000CF060000}"/>
    <cellStyle name="Currency 5 3 4 4 2 2" xfId="12245" xr:uid="{C82DEE21-5A2A-4FAA-9F92-0E1665BFCDA8}"/>
    <cellStyle name="Currency 5 3 4 4 2 3" xfId="8034" xr:uid="{F2C76B43-0892-4762-87FF-5A8447B08CC1}"/>
    <cellStyle name="Currency 5 3 4 4 3" xfId="10100" xr:uid="{AD685ACA-B89A-493D-9D74-9B251C44E65E}"/>
    <cellStyle name="Currency 5 3 4 4 4" xfId="5889" xr:uid="{BA7CCAF9-8800-4D0C-80CA-2C8CE4394913}"/>
    <cellStyle name="Currency 5 3 4 5" xfId="2006" xr:uid="{00000000-0005-0000-0000-0000D0060000}"/>
    <cellStyle name="Currency 5 3 4 5 2" xfId="4235" xr:uid="{00000000-0005-0000-0000-0000D1060000}"/>
    <cellStyle name="Currency 5 3 4 5 2 2" xfId="12658" xr:uid="{7B156E73-0138-4BC9-926B-84604BA12DF3}"/>
    <cellStyle name="Currency 5 3 4 5 2 3" xfId="8447" xr:uid="{04D70B71-ADFF-4985-B941-2D757A4A0F54}"/>
    <cellStyle name="Currency 5 3 4 5 3" xfId="10513" xr:uid="{FDE49935-556E-4C1C-A6B2-84378F87035D}"/>
    <cellStyle name="Currency 5 3 4 5 4" xfId="6302" xr:uid="{1FEF3022-F9FE-41FB-AEF5-12FE79181D28}"/>
    <cellStyle name="Currency 5 3 4 6" xfId="2441" xr:uid="{00000000-0005-0000-0000-0000D2060000}"/>
    <cellStyle name="Currency 5 3 4 6 2" xfId="10926" xr:uid="{A879145A-4B65-4BAE-AC5D-1FFF24D21994}"/>
    <cellStyle name="Currency 5 3 4 6 3" xfId="6715" xr:uid="{BB67CA00-3811-4840-B86F-D2E91D9BBFB3}"/>
    <cellStyle name="Currency 5 3 4 7" xfId="2738" xr:uid="{00000000-0005-0000-0000-0000D3060000}"/>
    <cellStyle name="Currency 5 3 4 8" xfId="2819" xr:uid="{00000000-0005-0000-0000-0000D4060000}"/>
    <cellStyle name="Currency 5 3 4 8 2" xfId="11243" xr:uid="{38C7B97A-AFC3-42B1-99D4-BA01633F5147}"/>
    <cellStyle name="Currency 5 3 4 8 3" xfId="7032" xr:uid="{BB9D3063-2D9F-4FBC-B055-4D33C978C0A8}"/>
    <cellStyle name="Currency 5 3 4 9" xfId="8860" xr:uid="{781D08CB-5241-463D-8770-3F4314DF9E94}"/>
    <cellStyle name="Currency 5 3 5" xfId="217" xr:uid="{00000000-0005-0000-0000-0000D5060000}"/>
    <cellStyle name="Currency 5 3 5 10" xfId="4650" xr:uid="{6ED04EB4-D8F4-4DBB-B8B7-C2ED3535A05A}"/>
    <cellStyle name="Currency 5 3 5 2" xfId="744" xr:uid="{00000000-0005-0000-0000-0000D6060000}"/>
    <cellStyle name="Currency 5 3 5 2 2" xfId="2997" xr:uid="{00000000-0005-0000-0000-0000D7060000}"/>
    <cellStyle name="Currency 5 3 5 2 2 2" xfId="11420" xr:uid="{67B9E438-6A1A-4582-A955-AD81372F7659}"/>
    <cellStyle name="Currency 5 3 5 2 2 3" xfId="7209" xr:uid="{A2F0B4F3-689C-4141-9162-AB55EF18C3FC}"/>
    <cellStyle name="Currency 5 3 5 2 3" xfId="9275" xr:uid="{799D640A-6F11-417E-8131-C81E1A515B08}"/>
    <cellStyle name="Currency 5 3 5 2 4" xfId="5064" xr:uid="{79A7DF54-6081-47E6-B63A-13B49E866544}"/>
    <cellStyle name="Currency 5 3 5 3" xfId="1179" xr:uid="{00000000-0005-0000-0000-0000D8060000}"/>
    <cellStyle name="Currency 5 3 5 3 2" xfId="3410" xr:uid="{00000000-0005-0000-0000-0000D9060000}"/>
    <cellStyle name="Currency 5 3 5 3 2 2" xfId="11833" xr:uid="{7BDF896D-B688-445A-8A6D-0480F163B282}"/>
    <cellStyle name="Currency 5 3 5 3 2 3" xfId="7622" xr:uid="{98A50097-79FA-4B33-8CE2-0263ADA44BB9}"/>
    <cellStyle name="Currency 5 3 5 3 3" xfId="9688" xr:uid="{6002D13E-BE8E-4FF5-937A-8E19B2843929}"/>
    <cellStyle name="Currency 5 3 5 3 4" xfId="5477" xr:uid="{F5F2BD2C-982B-4CAD-A0BA-39BCB417A47E}"/>
    <cellStyle name="Currency 5 3 5 4" xfId="1593" xr:uid="{00000000-0005-0000-0000-0000DA060000}"/>
    <cellStyle name="Currency 5 3 5 4 2" xfId="3823" xr:uid="{00000000-0005-0000-0000-0000DB060000}"/>
    <cellStyle name="Currency 5 3 5 4 2 2" xfId="12246" xr:uid="{8C2EB388-FF6E-47E8-A36C-F5BCDACC2A6D}"/>
    <cellStyle name="Currency 5 3 5 4 2 3" xfId="8035" xr:uid="{8D0D9CE4-8FB2-45D3-A22C-DC003DCE9D0F}"/>
    <cellStyle name="Currency 5 3 5 4 3" xfId="10101" xr:uid="{191AF04C-D815-460F-A8AF-B04451BD9D19}"/>
    <cellStyle name="Currency 5 3 5 4 4" xfId="5890" xr:uid="{72910403-98AC-4544-AE1B-00041EE03A2E}"/>
    <cellStyle name="Currency 5 3 5 5" xfId="2007" xr:uid="{00000000-0005-0000-0000-0000DC060000}"/>
    <cellStyle name="Currency 5 3 5 5 2" xfId="4236" xr:uid="{00000000-0005-0000-0000-0000DD060000}"/>
    <cellStyle name="Currency 5 3 5 5 2 2" xfId="12659" xr:uid="{3DD9033C-891A-4BE5-BB8C-9FEF13909571}"/>
    <cellStyle name="Currency 5 3 5 5 2 3" xfId="8448" xr:uid="{97D08A45-9587-4D54-9D7D-E57DFA841D05}"/>
    <cellStyle name="Currency 5 3 5 5 3" xfId="10514" xr:uid="{90DBFBB8-849F-42FF-9D55-F7FD689E2FE6}"/>
    <cellStyle name="Currency 5 3 5 5 4" xfId="6303" xr:uid="{D1948F27-59DA-4474-B610-F467CCAAEEB0}"/>
    <cellStyle name="Currency 5 3 5 6" xfId="2442" xr:uid="{00000000-0005-0000-0000-0000DE060000}"/>
    <cellStyle name="Currency 5 3 5 6 2" xfId="10927" xr:uid="{658110D1-AFC8-4368-9FA0-5E5FDED44E3F}"/>
    <cellStyle name="Currency 5 3 5 6 3" xfId="6716" xr:uid="{CE2FD90A-5F9B-43A5-A0A0-4A5C609C1EB5}"/>
    <cellStyle name="Currency 5 3 5 7" xfId="2739" xr:uid="{00000000-0005-0000-0000-0000DF060000}"/>
    <cellStyle name="Currency 5 3 5 8" xfId="2820" xr:uid="{00000000-0005-0000-0000-0000E0060000}"/>
    <cellStyle name="Currency 5 3 5 8 2" xfId="11244" xr:uid="{A5CF6585-A335-4B01-86D0-48B61065C2F3}"/>
    <cellStyle name="Currency 5 3 5 8 3" xfId="7033" xr:uid="{C6270AC5-7E48-49AA-B57D-A1A2FE1422CD}"/>
    <cellStyle name="Currency 5 3 5 9" xfId="8861" xr:uid="{FE083794-AE6D-4630-9DB7-279EBF0BCA6D}"/>
    <cellStyle name="Currency 5 4" xfId="218" xr:uid="{00000000-0005-0000-0000-0000E1060000}"/>
    <cellStyle name="Currency 5 4 2" xfId="745" xr:uid="{00000000-0005-0000-0000-0000E2060000}"/>
    <cellStyle name="Currency 5 5" xfId="219" xr:uid="{00000000-0005-0000-0000-0000E3060000}"/>
    <cellStyle name="Currency 5 5 10" xfId="8862" xr:uid="{F9CBB33A-BC99-4A2E-A4C8-FC4778268862}"/>
    <cellStyle name="Currency 5 5 11" xfId="4651" xr:uid="{71FDA9B9-81E8-40F1-89F6-BF683A1E6CB5}"/>
    <cellStyle name="Currency 5 5 2" xfId="220" xr:uid="{00000000-0005-0000-0000-0000E4060000}"/>
    <cellStyle name="Currency 5 5 2 10" xfId="4652" xr:uid="{7DC7BECB-A392-49CC-A7DA-CED055F15480}"/>
    <cellStyle name="Currency 5 5 2 2" xfId="747" xr:uid="{00000000-0005-0000-0000-0000E5060000}"/>
    <cellStyle name="Currency 5 5 2 2 2" xfId="2999" xr:uid="{00000000-0005-0000-0000-0000E6060000}"/>
    <cellStyle name="Currency 5 5 2 2 2 2" xfId="11422" xr:uid="{9B59569C-04AF-4964-B1F2-14AEF4E39C33}"/>
    <cellStyle name="Currency 5 5 2 2 2 3" xfId="7211" xr:uid="{FD888568-DADA-4CB7-B500-0833794E14A0}"/>
    <cellStyle name="Currency 5 5 2 2 3" xfId="9277" xr:uid="{4EB9060C-379E-4239-BAB0-901D07560794}"/>
    <cellStyle name="Currency 5 5 2 2 4" xfId="5066" xr:uid="{74AD52CF-A7FE-4FA1-8AF6-78A60C02C5F8}"/>
    <cellStyle name="Currency 5 5 2 3" xfId="1181" xr:uid="{00000000-0005-0000-0000-0000E7060000}"/>
    <cellStyle name="Currency 5 5 2 3 2" xfId="3412" xr:uid="{00000000-0005-0000-0000-0000E8060000}"/>
    <cellStyle name="Currency 5 5 2 3 2 2" xfId="11835" xr:uid="{99118B23-EC7E-45B9-917D-9DEBABAFFA1D}"/>
    <cellStyle name="Currency 5 5 2 3 2 3" xfId="7624" xr:uid="{BCDF45DE-56DF-4C01-ABFF-000923155B7B}"/>
    <cellStyle name="Currency 5 5 2 3 3" xfId="9690" xr:uid="{C0963B7E-2EB8-4F1F-9166-9900AD35FC4F}"/>
    <cellStyle name="Currency 5 5 2 3 4" xfId="5479" xr:uid="{90E7CB53-ED83-476E-9209-41962C73E988}"/>
    <cellStyle name="Currency 5 5 2 4" xfId="1595" xr:uid="{00000000-0005-0000-0000-0000E9060000}"/>
    <cellStyle name="Currency 5 5 2 4 2" xfId="3825" xr:uid="{00000000-0005-0000-0000-0000EA060000}"/>
    <cellStyle name="Currency 5 5 2 4 2 2" xfId="12248" xr:uid="{41036B07-5F32-4D85-8ADE-608A6B8405F7}"/>
    <cellStyle name="Currency 5 5 2 4 2 3" xfId="8037" xr:uid="{BF1761D1-D005-4213-B489-87B66A45A3BB}"/>
    <cellStyle name="Currency 5 5 2 4 3" xfId="10103" xr:uid="{76C5450B-AC77-4816-85DA-B0408AADAD59}"/>
    <cellStyle name="Currency 5 5 2 4 4" xfId="5892" xr:uid="{4668A5ED-47A4-43B8-8981-0B30E1899F16}"/>
    <cellStyle name="Currency 5 5 2 5" xfId="2009" xr:uid="{00000000-0005-0000-0000-0000EB060000}"/>
    <cellStyle name="Currency 5 5 2 5 2" xfId="4238" xr:uid="{00000000-0005-0000-0000-0000EC060000}"/>
    <cellStyle name="Currency 5 5 2 5 2 2" xfId="12661" xr:uid="{D1A46A1D-DE12-42CA-80F0-518A7047D551}"/>
    <cellStyle name="Currency 5 5 2 5 2 3" xfId="8450" xr:uid="{65DEF582-974C-4AEE-9486-A8536CC8147E}"/>
    <cellStyle name="Currency 5 5 2 5 3" xfId="10516" xr:uid="{763A8CDE-22AA-4C58-B587-73195978ECE5}"/>
    <cellStyle name="Currency 5 5 2 5 4" xfId="6305" xr:uid="{679C5AB0-30B6-48A1-A771-1C5CAFC7E6FB}"/>
    <cellStyle name="Currency 5 5 2 6" xfId="2444" xr:uid="{00000000-0005-0000-0000-0000ED060000}"/>
    <cellStyle name="Currency 5 5 2 6 2" xfId="10929" xr:uid="{CA3309FA-60DD-4744-8F94-AF60FA0606F3}"/>
    <cellStyle name="Currency 5 5 2 6 3" xfId="6718" xr:uid="{86346B93-ED89-462F-8B97-975B441B826D}"/>
    <cellStyle name="Currency 5 5 2 7" xfId="2741" xr:uid="{00000000-0005-0000-0000-0000EE060000}"/>
    <cellStyle name="Currency 5 5 2 8" xfId="2822" xr:uid="{00000000-0005-0000-0000-0000EF060000}"/>
    <cellStyle name="Currency 5 5 2 8 2" xfId="11246" xr:uid="{95CEB21F-EDF0-404C-BFB9-D1FC814ADC33}"/>
    <cellStyle name="Currency 5 5 2 8 3" xfId="7035" xr:uid="{1DBC783B-FE98-4725-8ED2-D56509368EC0}"/>
    <cellStyle name="Currency 5 5 2 9" xfId="8863" xr:uid="{F6670E0B-F2E2-4238-B4C4-3737AC7E8388}"/>
    <cellStyle name="Currency 5 5 3" xfId="746" xr:uid="{00000000-0005-0000-0000-0000F0060000}"/>
    <cellStyle name="Currency 5 5 3 2" xfId="2998" xr:uid="{00000000-0005-0000-0000-0000F1060000}"/>
    <cellStyle name="Currency 5 5 3 2 2" xfId="11421" xr:uid="{8221C622-D20D-490C-981A-BF9620EFD496}"/>
    <cellStyle name="Currency 5 5 3 2 3" xfId="7210" xr:uid="{93357EC6-83E3-41B9-8670-E2BCE6916B39}"/>
    <cellStyle name="Currency 5 5 3 3" xfId="9276" xr:uid="{60E23014-7F3C-4CF6-A532-B11443258BD4}"/>
    <cellStyle name="Currency 5 5 3 4" xfId="5065" xr:uid="{53E0AE2C-AC7F-4747-A10D-3BC5399D2574}"/>
    <cellStyle name="Currency 5 5 4" xfId="1180" xr:uid="{00000000-0005-0000-0000-0000F2060000}"/>
    <cellStyle name="Currency 5 5 4 2" xfId="3411" xr:uid="{00000000-0005-0000-0000-0000F3060000}"/>
    <cellStyle name="Currency 5 5 4 2 2" xfId="11834" xr:uid="{19CDF8A7-8947-4845-9A9C-1F905D32F13A}"/>
    <cellStyle name="Currency 5 5 4 2 3" xfId="7623" xr:uid="{6A08B458-2123-444C-91A2-F8D7F43F3C05}"/>
    <cellStyle name="Currency 5 5 4 3" xfId="9689" xr:uid="{34074860-0683-4272-A6AC-CFB4F7B08D58}"/>
    <cellStyle name="Currency 5 5 4 4" xfId="5478" xr:uid="{E7247E8F-1425-42CE-AA31-B06B8CA865A5}"/>
    <cellStyle name="Currency 5 5 5" xfId="1594" xr:uid="{00000000-0005-0000-0000-0000F4060000}"/>
    <cellStyle name="Currency 5 5 5 2" xfId="3824" xr:uid="{00000000-0005-0000-0000-0000F5060000}"/>
    <cellStyle name="Currency 5 5 5 2 2" xfId="12247" xr:uid="{33DF464F-A397-40AF-9A03-EEBCE69E8316}"/>
    <cellStyle name="Currency 5 5 5 2 3" xfId="8036" xr:uid="{0DAC51D3-7270-4861-962A-04B2725C98C1}"/>
    <cellStyle name="Currency 5 5 5 3" xfId="10102" xr:uid="{5EE26E3A-8AF8-4C62-8261-0F4BA38BF2CA}"/>
    <cellStyle name="Currency 5 5 5 4" xfId="5891" xr:uid="{509E856E-7335-471F-B755-B2D2329740FF}"/>
    <cellStyle name="Currency 5 5 6" xfId="2008" xr:uid="{00000000-0005-0000-0000-0000F6060000}"/>
    <cellStyle name="Currency 5 5 6 2" xfId="4237" xr:uid="{00000000-0005-0000-0000-0000F7060000}"/>
    <cellStyle name="Currency 5 5 6 2 2" xfId="12660" xr:uid="{C255025B-7770-4477-BA9B-9D330459B140}"/>
    <cellStyle name="Currency 5 5 6 2 3" xfId="8449" xr:uid="{36A43C4C-F221-473D-983C-67B736AE4704}"/>
    <cellStyle name="Currency 5 5 6 3" xfId="10515" xr:uid="{4D62B6A0-FB82-4019-9B7C-35F2CFE47862}"/>
    <cellStyle name="Currency 5 5 6 4" xfId="6304" xr:uid="{13D38ABB-2E56-4CA8-8E7F-B22688B7A6EE}"/>
    <cellStyle name="Currency 5 5 7" xfId="2443" xr:uid="{00000000-0005-0000-0000-0000F8060000}"/>
    <cellStyle name="Currency 5 5 7 2" xfId="10928" xr:uid="{CC83E257-5B79-4209-9E9E-C2C53A6FFCC6}"/>
    <cellStyle name="Currency 5 5 7 3" xfId="6717" xr:uid="{5F018D5D-D0D6-43D8-8F18-E343137B6272}"/>
    <cellStyle name="Currency 5 5 8" xfId="2740" xr:uid="{00000000-0005-0000-0000-0000F9060000}"/>
    <cellStyle name="Currency 5 5 9" xfId="2821" xr:uid="{00000000-0005-0000-0000-0000FA060000}"/>
    <cellStyle name="Currency 5 5 9 2" xfId="11245" xr:uid="{E8A885B1-4660-4C01-A80C-8177C258DEBB}"/>
    <cellStyle name="Currency 5 5 9 3" xfId="7034" xr:uid="{A2DC68BA-C333-41E9-9B31-C8550F1A86DB}"/>
    <cellStyle name="Currency 5 6" xfId="221" xr:uid="{00000000-0005-0000-0000-0000FB060000}"/>
    <cellStyle name="Currency 5 6 10" xfId="4653" xr:uid="{5F4A32B1-B448-4D1C-8932-A7632EAC63E3}"/>
    <cellStyle name="Currency 5 6 2" xfId="748" xr:uid="{00000000-0005-0000-0000-0000FC060000}"/>
    <cellStyle name="Currency 5 6 2 2" xfId="3000" xr:uid="{00000000-0005-0000-0000-0000FD060000}"/>
    <cellStyle name="Currency 5 6 2 2 2" xfId="11423" xr:uid="{4E45140F-F0FB-4CBA-A851-5A88C582B666}"/>
    <cellStyle name="Currency 5 6 2 2 3" xfId="7212" xr:uid="{7B8C2619-9B8B-4834-B913-EC0D156C9F52}"/>
    <cellStyle name="Currency 5 6 2 3" xfId="9278" xr:uid="{C7FB4961-D869-456B-9CC3-5E9C7C42A18C}"/>
    <cellStyle name="Currency 5 6 2 4" xfId="5067" xr:uid="{BE564ACC-5C2F-4B35-869A-6DFDA2A7213C}"/>
    <cellStyle name="Currency 5 6 3" xfId="1182" xr:uid="{00000000-0005-0000-0000-0000FE060000}"/>
    <cellStyle name="Currency 5 6 3 2" xfId="3413" xr:uid="{00000000-0005-0000-0000-0000FF060000}"/>
    <cellStyle name="Currency 5 6 3 2 2" xfId="11836" xr:uid="{9661AFDA-8F8D-4864-89BC-6DECF1221FE4}"/>
    <cellStyle name="Currency 5 6 3 2 3" xfId="7625" xr:uid="{BBCECF98-025E-4810-B138-76890391E00B}"/>
    <cellStyle name="Currency 5 6 3 3" xfId="9691" xr:uid="{2F70ABF2-23B8-4AC5-9EE6-F3C008ED8957}"/>
    <cellStyle name="Currency 5 6 3 4" xfId="5480" xr:uid="{7442B40A-DC99-491F-AF71-3534804B865F}"/>
    <cellStyle name="Currency 5 6 4" xfId="1596" xr:uid="{00000000-0005-0000-0000-000000070000}"/>
    <cellStyle name="Currency 5 6 4 2" xfId="3826" xr:uid="{00000000-0005-0000-0000-000001070000}"/>
    <cellStyle name="Currency 5 6 4 2 2" xfId="12249" xr:uid="{D68EA0AD-FEA4-4738-9697-F80ECC686BF4}"/>
    <cellStyle name="Currency 5 6 4 2 3" xfId="8038" xr:uid="{5159AC41-20FC-42AF-98A6-577BAC06DC9F}"/>
    <cellStyle name="Currency 5 6 4 3" xfId="10104" xr:uid="{F4A02760-05C4-4E4F-AE39-0B6FD9616688}"/>
    <cellStyle name="Currency 5 6 4 4" xfId="5893" xr:uid="{7C5688A8-851B-4BB0-804E-06DCB176FBE4}"/>
    <cellStyle name="Currency 5 6 5" xfId="2010" xr:uid="{00000000-0005-0000-0000-000002070000}"/>
    <cellStyle name="Currency 5 6 5 2" xfId="4239" xr:uid="{00000000-0005-0000-0000-000003070000}"/>
    <cellStyle name="Currency 5 6 5 2 2" xfId="12662" xr:uid="{98E8A4B7-9983-4EC2-BC8B-277E73C3F0C6}"/>
    <cellStyle name="Currency 5 6 5 2 3" xfId="8451" xr:uid="{05B5FCBA-6CA0-4271-A703-7B011B2C8601}"/>
    <cellStyle name="Currency 5 6 5 3" xfId="10517" xr:uid="{FCB585D2-341E-4764-A3F0-673933C49BD4}"/>
    <cellStyle name="Currency 5 6 5 4" xfId="6306" xr:uid="{B138CEAB-3299-4195-BFD0-80E1A278FB77}"/>
    <cellStyle name="Currency 5 6 6" xfId="2445" xr:uid="{00000000-0005-0000-0000-000004070000}"/>
    <cellStyle name="Currency 5 6 6 2" xfId="10930" xr:uid="{A26C9097-E1F6-48BD-AEF6-DF1328649A83}"/>
    <cellStyle name="Currency 5 6 6 3" xfId="6719" xr:uid="{42F352F3-5732-4C9B-84D7-F3CCCAC1F982}"/>
    <cellStyle name="Currency 5 6 7" xfId="2742" xr:uid="{00000000-0005-0000-0000-000005070000}"/>
    <cellStyle name="Currency 5 6 8" xfId="2823" xr:uid="{00000000-0005-0000-0000-000006070000}"/>
    <cellStyle name="Currency 5 6 8 2" xfId="11247" xr:uid="{A973BBB9-43DE-4345-BFEB-F3008FD6C2C0}"/>
    <cellStyle name="Currency 5 6 8 3" xfId="7036" xr:uid="{BCE991EC-35B6-453A-AD4F-40B31E7469D7}"/>
    <cellStyle name="Currency 5 6 9" xfId="8864" xr:uid="{A6FAA393-5DE9-41A5-B792-31E6CCDDB04B}"/>
    <cellStyle name="Currency 5 7" xfId="222" xr:uid="{00000000-0005-0000-0000-000007070000}"/>
    <cellStyle name="Currency 5 7 10" xfId="4654" xr:uid="{4BA06B8D-B1C0-4C67-96FC-243B792792BB}"/>
    <cellStyle name="Currency 5 7 2" xfId="749" xr:uid="{00000000-0005-0000-0000-000008070000}"/>
    <cellStyle name="Currency 5 7 2 2" xfId="3001" xr:uid="{00000000-0005-0000-0000-000009070000}"/>
    <cellStyle name="Currency 5 7 2 2 2" xfId="11424" xr:uid="{468B903C-ECE4-4710-A7E3-056348A1FFA5}"/>
    <cellStyle name="Currency 5 7 2 2 3" xfId="7213" xr:uid="{E4C7D91F-6A37-4A8D-A32A-32EBC270DC5B}"/>
    <cellStyle name="Currency 5 7 2 3" xfId="9279" xr:uid="{16FBBBCA-B02C-4BE4-934C-F46E46CCF9A9}"/>
    <cellStyle name="Currency 5 7 2 4" xfId="5068" xr:uid="{8398BAC6-2163-45FD-8445-DBB9E7AE46A6}"/>
    <cellStyle name="Currency 5 7 3" xfId="1183" xr:uid="{00000000-0005-0000-0000-00000A070000}"/>
    <cellStyle name="Currency 5 7 3 2" xfId="3414" xr:uid="{00000000-0005-0000-0000-00000B070000}"/>
    <cellStyle name="Currency 5 7 3 2 2" xfId="11837" xr:uid="{10D858A4-0C05-4A16-BDD3-8310AC5F8160}"/>
    <cellStyle name="Currency 5 7 3 2 3" xfId="7626" xr:uid="{88FCB08D-F22A-48AF-8628-49EC16CCEFC0}"/>
    <cellStyle name="Currency 5 7 3 3" xfId="9692" xr:uid="{0ACE4A84-CAE7-4805-8BFC-6D3EC43720E5}"/>
    <cellStyle name="Currency 5 7 3 4" xfId="5481" xr:uid="{87095244-0C14-4004-97FA-0A75EB7AF50F}"/>
    <cellStyle name="Currency 5 7 4" xfId="1597" xr:uid="{00000000-0005-0000-0000-00000C070000}"/>
    <cellStyle name="Currency 5 7 4 2" xfId="3827" xr:uid="{00000000-0005-0000-0000-00000D070000}"/>
    <cellStyle name="Currency 5 7 4 2 2" xfId="12250" xr:uid="{A450E962-EA66-46E2-9B84-68B7C289C66F}"/>
    <cellStyle name="Currency 5 7 4 2 3" xfId="8039" xr:uid="{D04D77F9-AEF6-4FA9-BBB8-4AE1E7F0273D}"/>
    <cellStyle name="Currency 5 7 4 3" xfId="10105" xr:uid="{2F15F7A6-E18B-4960-8457-0B1C2C60B080}"/>
    <cellStyle name="Currency 5 7 4 4" xfId="5894" xr:uid="{3B316B3C-0641-4C4F-A795-AA9513C49852}"/>
    <cellStyle name="Currency 5 7 5" xfId="2011" xr:uid="{00000000-0005-0000-0000-00000E070000}"/>
    <cellStyle name="Currency 5 7 5 2" xfId="4240" xr:uid="{00000000-0005-0000-0000-00000F070000}"/>
    <cellStyle name="Currency 5 7 5 2 2" xfId="12663" xr:uid="{D0738000-D1D8-43A7-BE00-328631C6CA4A}"/>
    <cellStyle name="Currency 5 7 5 2 3" xfId="8452" xr:uid="{A262800D-E1E8-4602-B5BD-C7B5C4D8962C}"/>
    <cellStyle name="Currency 5 7 5 3" xfId="10518" xr:uid="{6E77DD99-C29B-4185-ABC2-6C2B4A7111F9}"/>
    <cellStyle name="Currency 5 7 5 4" xfId="6307" xr:uid="{08DF9F78-1FFD-4F27-B713-099316FFBF5D}"/>
    <cellStyle name="Currency 5 7 6" xfId="2446" xr:uid="{00000000-0005-0000-0000-000010070000}"/>
    <cellStyle name="Currency 5 7 6 2" xfId="10931" xr:uid="{5F545507-5ACD-40BF-858E-1067F08CDE4B}"/>
    <cellStyle name="Currency 5 7 6 3" xfId="6720" xr:uid="{2AB6705B-B9B5-4D09-91C7-B9B9E599C61F}"/>
    <cellStyle name="Currency 5 7 7" xfId="2743" xr:uid="{00000000-0005-0000-0000-000011070000}"/>
    <cellStyle name="Currency 5 7 8" xfId="2824" xr:uid="{00000000-0005-0000-0000-000012070000}"/>
    <cellStyle name="Currency 5 7 8 2" xfId="11248" xr:uid="{526B2C07-11AD-459C-8BBF-CB6E5A4D5621}"/>
    <cellStyle name="Currency 5 7 8 3" xfId="7037" xr:uid="{E330BF84-49B3-4BBC-9EB5-189A822D6E32}"/>
    <cellStyle name="Currency 5 7 9" xfId="8865" xr:uid="{C7B7092D-7E42-4F64-8D85-9102ED4BC00E}"/>
    <cellStyle name="Currency 5 8" xfId="722" xr:uid="{00000000-0005-0000-0000-000013070000}"/>
    <cellStyle name="Currency 6" xfId="223" xr:uid="{00000000-0005-0000-0000-000014070000}"/>
    <cellStyle name="Currency 6 2" xfId="224" xr:uid="{00000000-0005-0000-0000-000015070000}"/>
    <cellStyle name="Currency 6 3" xfId="225" xr:uid="{00000000-0005-0000-0000-000016070000}"/>
    <cellStyle name="Currency 6 3 2" xfId="751" xr:uid="{00000000-0005-0000-0000-000017070000}"/>
    <cellStyle name="Currency 6 4" xfId="750" xr:uid="{00000000-0005-0000-0000-000018070000}"/>
    <cellStyle name="Currency 7" xfId="226" xr:uid="{00000000-0005-0000-0000-000019070000}"/>
    <cellStyle name="Currency 7 2" xfId="227" xr:uid="{00000000-0005-0000-0000-00001A070000}"/>
    <cellStyle name="Currency 7 2 2" xfId="753" xr:uid="{00000000-0005-0000-0000-00001B070000}"/>
    <cellStyle name="Currency 7 3" xfId="228" xr:uid="{00000000-0005-0000-0000-00001C070000}"/>
    <cellStyle name="Currency 7 3 2" xfId="754" xr:uid="{00000000-0005-0000-0000-00001D070000}"/>
    <cellStyle name="Currency 7 4" xfId="229" xr:uid="{00000000-0005-0000-0000-00001E070000}"/>
    <cellStyle name="Currency 7 4 2" xfId="755" xr:uid="{00000000-0005-0000-0000-00001F070000}"/>
    <cellStyle name="Currency 7 5" xfId="752" xr:uid="{00000000-0005-0000-0000-000020070000}"/>
    <cellStyle name="Currency 8" xfId="230" xr:uid="{00000000-0005-0000-0000-000021070000}"/>
    <cellStyle name="Currency 8 2" xfId="231" xr:uid="{00000000-0005-0000-0000-000022070000}"/>
    <cellStyle name="Currency 8 2 2" xfId="757" xr:uid="{00000000-0005-0000-0000-000023070000}"/>
    <cellStyle name="Currency 8 3" xfId="756" xr:uid="{00000000-0005-0000-0000-000024070000}"/>
    <cellStyle name="Currency 9" xfId="232" xr:uid="{00000000-0005-0000-0000-000025070000}"/>
    <cellStyle name="Currency 9 2" xfId="233" xr:uid="{00000000-0005-0000-0000-000026070000}"/>
    <cellStyle name="Currency 9 2 2" xfId="759" xr:uid="{00000000-0005-0000-0000-000027070000}"/>
    <cellStyle name="Currency 9 3" xfId="758" xr:uid="{00000000-0005-0000-0000-000028070000}"/>
    <cellStyle name="Explanatory Text" xfId="234" builtinId="53" customBuiltin="1"/>
    <cellStyle name="Good" xfId="235" builtinId="26" customBuiltin="1"/>
    <cellStyle name="Heading 1" xfId="236" builtinId="16" customBuiltin="1"/>
    <cellStyle name="Heading 1 2" xfId="237" xr:uid="{00000000-0005-0000-0000-00002C070000}"/>
    <cellStyle name="Heading 2" xfId="238" builtinId="17" customBuiltin="1"/>
    <cellStyle name="Heading 2 2" xfId="239" xr:uid="{00000000-0005-0000-0000-00002E070000}"/>
    <cellStyle name="Heading 3" xfId="240" builtinId="18" customBuiltin="1"/>
    <cellStyle name="Heading 3 2" xfId="241" xr:uid="{00000000-0005-0000-0000-000030070000}"/>
    <cellStyle name="Heading 4" xfId="242" builtinId="19" customBuiltin="1"/>
    <cellStyle name="Heading 4 2" xfId="243" xr:uid="{00000000-0005-0000-0000-000032070000}"/>
    <cellStyle name="Hyperlink" xfId="244" builtinId="8"/>
    <cellStyle name="Hyperlink 2" xfId="245" xr:uid="{00000000-0005-0000-0000-000034070000}"/>
    <cellStyle name="Hyperlink 2 2" xfId="246" xr:uid="{00000000-0005-0000-0000-000035070000}"/>
    <cellStyle name="Input" xfId="247" builtinId="20" customBuiltin="1"/>
    <cellStyle name="Label" xfId="248" xr:uid="{00000000-0005-0000-0000-000037070000}"/>
    <cellStyle name="Label No Shade" xfId="249" xr:uid="{00000000-0005-0000-0000-000038070000}"/>
    <cellStyle name="Label Shaded" xfId="250" xr:uid="{00000000-0005-0000-0000-000039070000}"/>
    <cellStyle name="Linked Cell" xfId="251" builtinId="24" customBuiltin="1"/>
    <cellStyle name="Neutral" xfId="252" builtinId="28" customBuiltin="1"/>
    <cellStyle name="Normal" xfId="0" builtinId="0"/>
    <cellStyle name="Normal 10" xfId="253" xr:uid="{00000000-0005-0000-0000-00003D070000}"/>
    <cellStyle name="Normal 10 2" xfId="254" xr:uid="{00000000-0005-0000-0000-00003E070000}"/>
    <cellStyle name="Normal 10 3" xfId="255" xr:uid="{00000000-0005-0000-0000-00003F070000}"/>
    <cellStyle name="Normal 11" xfId="256" xr:uid="{00000000-0005-0000-0000-000040070000}"/>
    <cellStyle name="Normal 11 2" xfId="257" xr:uid="{00000000-0005-0000-0000-000041070000}"/>
    <cellStyle name="Normal 11 2 3" xfId="570" xr:uid="{00000000-0005-0000-0000-000042070000}"/>
    <cellStyle name="Normal 11 3" xfId="258" xr:uid="{00000000-0005-0000-0000-000043070000}"/>
    <cellStyle name="Normal 11 3 2" xfId="760" xr:uid="{00000000-0005-0000-0000-000044070000}"/>
    <cellStyle name="Normal 12" xfId="259" xr:uid="{00000000-0005-0000-0000-000045070000}"/>
    <cellStyle name="Normal 12 10" xfId="2448" xr:uid="{00000000-0005-0000-0000-000046070000}"/>
    <cellStyle name="Normal 12 10 2" xfId="10932" xr:uid="{66DA2B63-0017-4FA5-A3DB-2146187CEDDD}"/>
    <cellStyle name="Normal 12 10 3" xfId="6721" xr:uid="{DBB55187-81A3-4198-AFF6-4AE4780AEAAD}"/>
    <cellStyle name="Normal 12 11" xfId="8866" xr:uid="{2EB7C81A-9627-445E-9EB7-58AA6B352F50}"/>
    <cellStyle name="Normal 12 12" xfId="4655" xr:uid="{683AF3A0-8854-4A5C-B7DC-23F81BFCA475}"/>
    <cellStyle name="Normal 12 2" xfId="260" xr:uid="{00000000-0005-0000-0000-000047070000}"/>
    <cellStyle name="Normal 12 2 10" xfId="4656" xr:uid="{05C51105-E141-4B12-B350-E2221FD0CF99}"/>
    <cellStyle name="Normal 12 2 2" xfId="261" xr:uid="{00000000-0005-0000-0000-000048070000}"/>
    <cellStyle name="Normal 12 2 2 2" xfId="262" xr:uid="{00000000-0005-0000-0000-000049070000}"/>
    <cellStyle name="Normal 12 2 2 2 2" xfId="764" xr:uid="{00000000-0005-0000-0000-00004A070000}"/>
    <cellStyle name="Normal 12 2 2 2 2 2" xfId="3005" xr:uid="{00000000-0005-0000-0000-00004B070000}"/>
    <cellStyle name="Normal 12 2 2 2 2 2 2" xfId="11428" xr:uid="{EFCE4262-D09F-491A-80F4-A79EF0C17D46}"/>
    <cellStyle name="Normal 12 2 2 2 2 2 3" xfId="7217" xr:uid="{355A0D8C-E739-4481-86EE-1DCA291E89B9}"/>
    <cellStyle name="Normal 12 2 2 2 2 3" xfId="9283" xr:uid="{9C708E61-86D0-445E-9C09-39CE498F0721}"/>
    <cellStyle name="Normal 12 2 2 2 2 4" xfId="5072" xr:uid="{B0BFC9EF-2B98-42E7-BC55-F249C8DA71F8}"/>
    <cellStyle name="Normal 12 2 2 2 3" xfId="1187" xr:uid="{00000000-0005-0000-0000-00004C070000}"/>
    <cellStyle name="Normal 12 2 2 2 3 2" xfId="3418" xr:uid="{00000000-0005-0000-0000-00004D070000}"/>
    <cellStyle name="Normal 12 2 2 2 3 2 2" xfId="11841" xr:uid="{93F4BBC1-8B9E-4CDE-8653-C07C2F63AD52}"/>
    <cellStyle name="Normal 12 2 2 2 3 2 3" xfId="7630" xr:uid="{9CD885F6-A02C-4689-9B06-F5D51B9432C3}"/>
    <cellStyle name="Normal 12 2 2 2 3 3" xfId="9696" xr:uid="{B658735A-A53F-4205-B4F6-C71EB5C0F4AE}"/>
    <cellStyle name="Normal 12 2 2 2 3 4" xfId="5485" xr:uid="{0B218B83-D283-4DE3-8EA9-F73C48F5E7C1}"/>
    <cellStyle name="Normal 12 2 2 2 4" xfId="1601" xr:uid="{00000000-0005-0000-0000-00004E070000}"/>
    <cellStyle name="Normal 12 2 2 2 4 2" xfId="3831" xr:uid="{00000000-0005-0000-0000-00004F070000}"/>
    <cellStyle name="Normal 12 2 2 2 4 2 2" xfId="12254" xr:uid="{3CADE26C-978F-4E47-B96D-F061D7246305}"/>
    <cellStyle name="Normal 12 2 2 2 4 2 3" xfId="8043" xr:uid="{551433C4-76D4-4B47-A55A-B2DFD3A3FA41}"/>
    <cellStyle name="Normal 12 2 2 2 4 3" xfId="10109" xr:uid="{62D8866B-0754-4B79-9B18-26E1216253C4}"/>
    <cellStyle name="Normal 12 2 2 2 4 4" xfId="5898" xr:uid="{381D87C4-8E20-49F1-BD20-B9D3225012D0}"/>
    <cellStyle name="Normal 12 2 2 2 5" xfId="2015" xr:uid="{00000000-0005-0000-0000-000050070000}"/>
    <cellStyle name="Normal 12 2 2 2 5 2" xfId="4244" xr:uid="{00000000-0005-0000-0000-000051070000}"/>
    <cellStyle name="Normal 12 2 2 2 5 2 2" xfId="12667" xr:uid="{9306B01B-929F-4F8D-9DF1-699BAFA4788A}"/>
    <cellStyle name="Normal 12 2 2 2 5 2 3" xfId="8456" xr:uid="{FEAF31E1-9706-49C6-86F6-48C89BAFCDA4}"/>
    <cellStyle name="Normal 12 2 2 2 5 3" xfId="10522" xr:uid="{12C89030-AECD-4F29-BF2D-9918A84338C8}"/>
    <cellStyle name="Normal 12 2 2 2 5 4" xfId="6311" xr:uid="{F0EDEE89-7312-4D49-ACA3-6A1D16E8EE8E}"/>
    <cellStyle name="Normal 12 2 2 2 6" xfId="2451" xr:uid="{00000000-0005-0000-0000-000052070000}"/>
    <cellStyle name="Normal 12 2 2 2 6 2" xfId="10935" xr:uid="{B107CE78-0FEC-4E5A-86E3-1530A6AA2A0D}"/>
    <cellStyle name="Normal 12 2 2 2 6 3" xfId="6724" xr:uid="{D883467B-3E14-4839-918A-BE19885C8E79}"/>
    <cellStyle name="Normal 12 2 2 2 7" xfId="8869" xr:uid="{6CF4B06D-F0E2-4108-974C-6B56C54A6FFF}"/>
    <cellStyle name="Normal 12 2 2 2 8" xfId="4658" xr:uid="{EC797A6C-D699-47E2-8311-A96ABE6C1746}"/>
    <cellStyle name="Normal 12 2 2 3" xfId="763" xr:uid="{00000000-0005-0000-0000-000053070000}"/>
    <cellStyle name="Normal 12 2 2 3 2" xfId="3004" xr:uid="{00000000-0005-0000-0000-000054070000}"/>
    <cellStyle name="Normal 12 2 2 3 2 2" xfId="11427" xr:uid="{C5F20666-630D-4559-BE33-B062A621C59F}"/>
    <cellStyle name="Normal 12 2 2 3 2 3" xfId="7216" xr:uid="{4C8CA7CE-14A1-484B-92AF-5FA0233DBD20}"/>
    <cellStyle name="Normal 12 2 2 3 3" xfId="9282" xr:uid="{046FC46C-58F5-4BFE-B10B-B90F4A611A6D}"/>
    <cellStyle name="Normal 12 2 2 3 4" xfId="5071" xr:uid="{0B38037B-2FE5-4B74-AD64-0575083EAE21}"/>
    <cellStyle name="Normal 12 2 2 4" xfId="1186" xr:uid="{00000000-0005-0000-0000-000055070000}"/>
    <cellStyle name="Normal 12 2 2 4 2" xfId="3417" xr:uid="{00000000-0005-0000-0000-000056070000}"/>
    <cellStyle name="Normal 12 2 2 4 2 2" xfId="11840" xr:uid="{A677B9FE-F739-4135-8A61-2AD6F7404932}"/>
    <cellStyle name="Normal 12 2 2 4 2 3" xfId="7629" xr:uid="{563D3FA4-7767-49E9-A882-862C841C27BB}"/>
    <cellStyle name="Normal 12 2 2 4 3" xfId="9695" xr:uid="{59BE96E1-8598-4FC4-A7B3-F98EA294EED4}"/>
    <cellStyle name="Normal 12 2 2 4 4" xfId="5484" xr:uid="{F6D14B92-1C89-4699-8CA0-2BBF6B1BAD35}"/>
    <cellStyle name="Normal 12 2 2 5" xfId="1600" xr:uid="{00000000-0005-0000-0000-000057070000}"/>
    <cellStyle name="Normal 12 2 2 5 2" xfId="3830" xr:uid="{00000000-0005-0000-0000-000058070000}"/>
    <cellStyle name="Normal 12 2 2 5 2 2" xfId="12253" xr:uid="{63CFCE89-2D84-45BF-BD70-1FBE6747D50C}"/>
    <cellStyle name="Normal 12 2 2 5 2 3" xfId="8042" xr:uid="{E2179BB4-37AB-4A91-95B2-57DBCCEF6C8F}"/>
    <cellStyle name="Normal 12 2 2 5 3" xfId="10108" xr:uid="{707F4B07-5AE4-49D3-92E5-ED29843BFA48}"/>
    <cellStyle name="Normal 12 2 2 5 4" xfId="5897" xr:uid="{3BCACBD7-0DE9-4BBD-AA76-E69ED29B444B}"/>
    <cellStyle name="Normal 12 2 2 6" xfId="2014" xr:uid="{00000000-0005-0000-0000-000059070000}"/>
    <cellStyle name="Normal 12 2 2 6 2" xfId="4243" xr:uid="{00000000-0005-0000-0000-00005A070000}"/>
    <cellStyle name="Normal 12 2 2 6 2 2" xfId="12666" xr:uid="{1D2260B8-59E4-4980-A1AF-EFECADA2AC35}"/>
    <cellStyle name="Normal 12 2 2 6 2 3" xfId="8455" xr:uid="{32EC647E-DDA3-4D9A-BD1D-EDE4CEA4F90A}"/>
    <cellStyle name="Normal 12 2 2 6 3" xfId="10521" xr:uid="{3BB8DB48-6867-42E0-A484-63A63E80AA56}"/>
    <cellStyle name="Normal 12 2 2 6 4" xfId="6310" xr:uid="{70BE9BB4-F725-48DA-BEB7-F09600F3F551}"/>
    <cellStyle name="Normal 12 2 2 7" xfId="2450" xr:uid="{00000000-0005-0000-0000-00005B070000}"/>
    <cellStyle name="Normal 12 2 2 7 2" xfId="10934" xr:uid="{00F9595A-D936-4955-B0B6-2F6B2F7F4A2E}"/>
    <cellStyle name="Normal 12 2 2 7 3" xfId="6723" xr:uid="{F076AD7F-E69D-446C-AA4F-47A5A6D51467}"/>
    <cellStyle name="Normal 12 2 2 8" xfId="8868" xr:uid="{1C0ADF94-7510-4316-8D4C-92F0EF242A01}"/>
    <cellStyle name="Normal 12 2 2 9" xfId="4657" xr:uid="{6FBBAC27-3084-4B65-9C49-A46B695F4136}"/>
    <cellStyle name="Normal 12 2 3" xfId="263" xr:uid="{00000000-0005-0000-0000-00005C070000}"/>
    <cellStyle name="Normal 12 2 3 2" xfId="765" xr:uid="{00000000-0005-0000-0000-00005D070000}"/>
    <cellStyle name="Normal 12 2 3 2 2" xfId="3006" xr:uid="{00000000-0005-0000-0000-00005E070000}"/>
    <cellStyle name="Normal 12 2 3 2 2 2" xfId="11429" xr:uid="{60C7F5D3-ABCB-4D28-B3D5-A134DA9CA83D}"/>
    <cellStyle name="Normal 12 2 3 2 2 3" xfId="7218" xr:uid="{4DDF153A-63C1-4E45-B9EA-CEE77ACBF5B3}"/>
    <cellStyle name="Normal 12 2 3 2 3" xfId="9284" xr:uid="{C94C3E40-F5BA-4939-B985-9CA5E6CA04BF}"/>
    <cellStyle name="Normal 12 2 3 2 4" xfId="5073" xr:uid="{18DFACE5-8371-46B5-8DCB-99C36317E97F}"/>
    <cellStyle name="Normal 12 2 3 3" xfId="1188" xr:uid="{00000000-0005-0000-0000-00005F070000}"/>
    <cellStyle name="Normal 12 2 3 3 2" xfId="3419" xr:uid="{00000000-0005-0000-0000-000060070000}"/>
    <cellStyle name="Normal 12 2 3 3 2 2" xfId="11842" xr:uid="{17143E9B-8E72-4F35-B4B6-9615C4B83F46}"/>
    <cellStyle name="Normal 12 2 3 3 2 3" xfId="7631" xr:uid="{71CBF2B5-EA9F-445F-8099-9852FF18CBC3}"/>
    <cellStyle name="Normal 12 2 3 3 3" xfId="9697" xr:uid="{CE91A2D2-013E-4005-B0DB-9E7BF0268F1C}"/>
    <cellStyle name="Normal 12 2 3 3 4" xfId="5486" xr:uid="{165E4EB3-62EB-4334-A9D7-A116B77EA9C2}"/>
    <cellStyle name="Normal 12 2 3 4" xfId="1602" xr:uid="{00000000-0005-0000-0000-000061070000}"/>
    <cellStyle name="Normal 12 2 3 4 2" xfId="3832" xr:uid="{00000000-0005-0000-0000-000062070000}"/>
    <cellStyle name="Normal 12 2 3 4 2 2" xfId="12255" xr:uid="{D4B4D7B8-7735-4AB5-B81A-689872EF78F0}"/>
    <cellStyle name="Normal 12 2 3 4 2 3" xfId="8044" xr:uid="{C5B4C0E0-4F09-4E46-A4DE-CE8E19278033}"/>
    <cellStyle name="Normal 12 2 3 4 3" xfId="10110" xr:uid="{E6C9EB38-4F64-4F41-B70A-4A9CE4220B19}"/>
    <cellStyle name="Normal 12 2 3 4 4" xfId="5899" xr:uid="{2FB8E295-EE60-4037-A29F-52D5846327D7}"/>
    <cellStyle name="Normal 12 2 3 5" xfId="2016" xr:uid="{00000000-0005-0000-0000-000063070000}"/>
    <cellStyle name="Normal 12 2 3 5 2" xfId="4245" xr:uid="{00000000-0005-0000-0000-000064070000}"/>
    <cellStyle name="Normal 12 2 3 5 2 2" xfId="12668" xr:uid="{9EA61E7F-B47B-42A5-8367-C2240BFC74D2}"/>
    <cellStyle name="Normal 12 2 3 5 2 3" xfId="8457" xr:uid="{0A9B377B-3A5A-4B42-A91A-2CF7639A085E}"/>
    <cellStyle name="Normal 12 2 3 5 3" xfId="10523" xr:uid="{EE00A738-F686-48AC-AAAE-C96D64B118C6}"/>
    <cellStyle name="Normal 12 2 3 5 4" xfId="6312" xr:uid="{88A99D1C-417A-4611-8B3E-FEF6860314E6}"/>
    <cellStyle name="Normal 12 2 3 6" xfId="2452" xr:uid="{00000000-0005-0000-0000-000065070000}"/>
    <cellStyle name="Normal 12 2 3 6 2" xfId="10936" xr:uid="{7BA98E28-14A3-42A6-8E03-CDF872835B7A}"/>
    <cellStyle name="Normal 12 2 3 6 3" xfId="6725" xr:uid="{4F176B9F-6570-4616-8760-75B3199E773C}"/>
    <cellStyle name="Normal 12 2 3 7" xfId="8870" xr:uid="{0EF34213-1A34-4C07-9470-27C97D4EE2BA}"/>
    <cellStyle name="Normal 12 2 3 8" xfId="4659" xr:uid="{2530CE9F-8F3F-4747-9325-316270665FDB}"/>
    <cellStyle name="Normal 12 2 4" xfId="762" xr:uid="{00000000-0005-0000-0000-000066070000}"/>
    <cellStyle name="Normal 12 2 4 2" xfId="3003" xr:uid="{00000000-0005-0000-0000-000067070000}"/>
    <cellStyle name="Normal 12 2 4 2 2" xfId="11426" xr:uid="{E43C923A-FD44-4AB1-A10D-7DB30379C0B6}"/>
    <cellStyle name="Normal 12 2 4 2 3" xfId="7215" xr:uid="{25F55D3A-D530-48A8-BC6A-991A135023E0}"/>
    <cellStyle name="Normal 12 2 4 3" xfId="9281" xr:uid="{C88A7509-1A85-44C4-BEA8-0FD17DB22AFB}"/>
    <cellStyle name="Normal 12 2 4 4" xfId="5070" xr:uid="{E7E19222-BD25-46BD-8407-7041F4F95B3D}"/>
    <cellStyle name="Normal 12 2 5" xfId="1185" xr:uid="{00000000-0005-0000-0000-000068070000}"/>
    <cellStyle name="Normal 12 2 5 2" xfId="3416" xr:uid="{00000000-0005-0000-0000-000069070000}"/>
    <cellStyle name="Normal 12 2 5 2 2" xfId="11839" xr:uid="{ED1423EC-8445-4DD4-A043-365DD24F1931}"/>
    <cellStyle name="Normal 12 2 5 2 3" xfId="7628" xr:uid="{AB165943-AA2E-4BEF-ABF5-540307BA0FA9}"/>
    <cellStyle name="Normal 12 2 5 3" xfId="9694" xr:uid="{EC280DA3-E828-4A54-B894-6D28EAAC1A62}"/>
    <cellStyle name="Normal 12 2 5 4" xfId="5483" xr:uid="{F5F30A3C-BDF7-4231-A726-FCC142574ACE}"/>
    <cellStyle name="Normal 12 2 6" xfId="1599" xr:uid="{00000000-0005-0000-0000-00006A070000}"/>
    <cellStyle name="Normal 12 2 6 2" xfId="3829" xr:uid="{00000000-0005-0000-0000-00006B070000}"/>
    <cellStyle name="Normal 12 2 6 2 2" xfId="12252" xr:uid="{F3ABCBC3-94F2-4A25-B67C-34CF9AA4B12C}"/>
    <cellStyle name="Normal 12 2 6 2 3" xfId="8041" xr:uid="{FA8CC99F-CE5A-4F0E-A3DB-D5BE7580D449}"/>
    <cellStyle name="Normal 12 2 6 3" xfId="10107" xr:uid="{C02D3F74-939A-4E12-A754-A029D25D858D}"/>
    <cellStyle name="Normal 12 2 6 4" xfId="5896" xr:uid="{BE8CC162-A08A-44D9-9AA7-4C1C8EBA805B}"/>
    <cellStyle name="Normal 12 2 7" xfId="2013" xr:uid="{00000000-0005-0000-0000-00006C070000}"/>
    <cellStyle name="Normal 12 2 7 2" xfId="4242" xr:uid="{00000000-0005-0000-0000-00006D070000}"/>
    <cellStyle name="Normal 12 2 7 2 2" xfId="12665" xr:uid="{3929D347-479B-4625-AB5D-7BD763D0DC7E}"/>
    <cellStyle name="Normal 12 2 7 2 3" xfId="8454" xr:uid="{48552655-4504-48A0-93E7-A09B032872FB}"/>
    <cellStyle name="Normal 12 2 7 3" xfId="10520" xr:uid="{735C621B-4F88-4530-8AAD-DDD13F5E948E}"/>
    <cellStyle name="Normal 12 2 7 4" xfId="6309" xr:uid="{B9018083-887E-4452-8DAE-2A06728B54A0}"/>
    <cellStyle name="Normal 12 2 8" xfId="2449" xr:uid="{00000000-0005-0000-0000-00006E070000}"/>
    <cellStyle name="Normal 12 2 8 2" xfId="10933" xr:uid="{1257969B-53F9-4853-9BAA-716016CF916D}"/>
    <cellStyle name="Normal 12 2 8 3" xfId="6722" xr:uid="{CDBF5D16-0804-4077-B62D-F63B69ECBEAD}"/>
    <cellStyle name="Normal 12 2 9" xfId="8867" xr:uid="{63712214-9583-4AD7-AB84-93C22E2FBDAD}"/>
    <cellStyle name="Normal 12 3" xfId="264" xr:uid="{00000000-0005-0000-0000-00006F070000}"/>
    <cellStyle name="Normal 12 3 2" xfId="265" xr:uid="{00000000-0005-0000-0000-000070070000}"/>
    <cellStyle name="Normal 12 3 2 2" xfId="767" xr:uid="{00000000-0005-0000-0000-000071070000}"/>
    <cellStyle name="Normal 12 3 2 2 2" xfId="3008" xr:uid="{00000000-0005-0000-0000-000072070000}"/>
    <cellStyle name="Normal 12 3 2 2 2 2" xfId="11431" xr:uid="{241D3E3D-9D76-4E45-AB95-A740241A8205}"/>
    <cellStyle name="Normal 12 3 2 2 2 3" xfId="7220" xr:uid="{4E401298-92AD-419D-9174-4D037C834D70}"/>
    <cellStyle name="Normal 12 3 2 2 3" xfId="9286" xr:uid="{261BB513-266A-451C-8E7C-7BF4015EEE50}"/>
    <cellStyle name="Normal 12 3 2 2 4" xfId="5075" xr:uid="{64FEF4F9-A10B-40A5-A2E3-7010A9F3075E}"/>
    <cellStyle name="Normal 12 3 2 3" xfId="1190" xr:uid="{00000000-0005-0000-0000-000073070000}"/>
    <cellStyle name="Normal 12 3 2 3 2" xfId="3421" xr:uid="{00000000-0005-0000-0000-000074070000}"/>
    <cellStyle name="Normal 12 3 2 3 2 2" xfId="11844" xr:uid="{A499DE4F-BCEF-41FE-B1E0-9FEFF4AEC233}"/>
    <cellStyle name="Normal 12 3 2 3 2 3" xfId="7633" xr:uid="{B7455BB2-BF47-4FD9-908C-A34E97367F52}"/>
    <cellStyle name="Normal 12 3 2 3 3" xfId="9699" xr:uid="{E77735FD-1B0E-41C2-B1DB-7D5DA60DCC28}"/>
    <cellStyle name="Normal 12 3 2 3 4" xfId="5488" xr:uid="{EC0C765A-374B-45EC-AB61-B7B923CE9A81}"/>
    <cellStyle name="Normal 12 3 2 4" xfId="1604" xr:uid="{00000000-0005-0000-0000-000075070000}"/>
    <cellStyle name="Normal 12 3 2 4 2" xfId="3834" xr:uid="{00000000-0005-0000-0000-000076070000}"/>
    <cellStyle name="Normal 12 3 2 4 2 2" xfId="12257" xr:uid="{E0048E99-75F3-4425-B784-17BC4A2A37F7}"/>
    <cellStyle name="Normal 12 3 2 4 2 3" xfId="8046" xr:uid="{2B9CE020-F60C-4EDE-8422-181DB68A0CBE}"/>
    <cellStyle name="Normal 12 3 2 4 3" xfId="10112" xr:uid="{F73EAE08-1DFB-4158-B566-BD723ADAD855}"/>
    <cellStyle name="Normal 12 3 2 4 4" xfId="5901" xr:uid="{5FDD5822-66E0-4150-B7D0-03A34E9F52F3}"/>
    <cellStyle name="Normal 12 3 2 5" xfId="2018" xr:uid="{00000000-0005-0000-0000-000077070000}"/>
    <cellStyle name="Normal 12 3 2 5 2" xfId="4247" xr:uid="{00000000-0005-0000-0000-000078070000}"/>
    <cellStyle name="Normal 12 3 2 5 2 2" xfId="12670" xr:uid="{C6132F8C-9C51-41FB-869F-B6B3C1C8E9B4}"/>
    <cellStyle name="Normal 12 3 2 5 2 3" xfId="8459" xr:uid="{D0D275D1-888A-4036-A6E4-35F2AEC0889D}"/>
    <cellStyle name="Normal 12 3 2 5 3" xfId="10525" xr:uid="{2DBC7DEF-3CBB-49D3-93F5-501C08A4D664}"/>
    <cellStyle name="Normal 12 3 2 5 4" xfId="6314" xr:uid="{6397CDD9-DE5C-4A3C-B07A-DAF080EE029E}"/>
    <cellStyle name="Normal 12 3 2 6" xfId="2454" xr:uid="{00000000-0005-0000-0000-000079070000}"/>
    <cellStyle name="Normal 12 3 2 6 2" xfId="10938" xr:uid="{40D55499-FE1E-47C8-AABF-E33758A8BD65}"/>
    <cellStyle name="Normal 12 3 2 6 3" xfId="6727" xr:uid="{FFFE5AE1-94DC-44E1-ABE3-51E025A2D06D}"/>
    <cellStyle name="Normal 12 3 2 7" xfId="8872" xr:uid="{B5D68B58-1CB6-4933-AF8C-1DC0FAF7A428}"/>
    <cellStyle name="Normal 12 3 2 8" xfId="4661" xr:uid="{CEE623ED-C913-4D22-B4CD-B1F8C757D91E}"/>
    <cellStyle name="Normal 12 3 3" xfId="766" xr:uid="{00000000-0005-0000-0000-00007A070000}"/>
    <cellStyle name="Normal 12 3 3 2" xfId="3007" xr:uid="{00000000-0005-0000-0000-00007B070000}"/>
    <cellStyle name="Normal 12 3 3 2 2" xfId="11430" xr:uid="{A2078468-6387-4D05-B081-822DD1645022}"/>
    <cellStyle name="Normal 12 3 3 2 3" xfId="7219" xr:uid="{208367C2-A053-4F27-B4A5-31231CA9F6CC}"/>
    <cellStyle name="Normal 12 3 3 3" xfId="9285" xr:uid="{C2AC7F82-0388-4D6C-A37C-DA6474456752}"/>
    <cellStyle name="Normal 12 3 3 4" xfId="5074" xr:uid="{CAD0CD17-1F87-4733-8E28-0A14A120246A}"/>
    <cellStyle name="Normal 12 3 4" xfId="1189" xr:uid="{00000000-0005-0000-0000-00007C070000}"/>
    <cellStyle name="Normal 12 3 4 2" xfId="3420" xr:uid="{00000000-0005-0000-0000-00007D070000}"/>
    <cellStyle name="Normal 12 3 4 2 2" xfId="11843" xr:uid="{65C744C3-DF33-4516-ADC6-B2B9AF801900}"/>
    <cellStyle name="Normal 12 3 4 2 3" xfId="7632" xr:uid="{A1C984BC-8FA3-4BC0-9AE4-84E615ADDEFB}"/>
    <cellStyle name="Normal 12 3 4 3" xfId="9698" xr:uid="{8E39087D-550A-4DA1-8D5F-CB44036514EF}"/>
    <cellStyle name="Normal 12 3 4 4" xfId="5487" xr:uid="{67C8681C-DAAD-458B-AED0-E98C6C3067D5}"/>
    <cellStyle name="Normal 12 3 5" xfId="1603" xr:uid="{00000000-0005-0000-0000-00007E070000}"/>
    <cellStyle name="Normal 12 3 5 2" xfId="3833" xr:uid="{00000000-0005-0000-0000-00007F070000}"/>
    <cellStyle name="Normal 12 3 5 2 2" xfId="12256" xr:uid="{4E247166-5154-4A48-BCD5-3633A1ABF0D8}"/>
    <cellStyle name="Normal 12 3 5 2 3" xfId="8045" xr:uid="{9FDCBC11-4A58-4647-882D-2ECF9FDE053C}"/>
    <cellStyle name="Normal 12 3 5 3" xfId="10111" xr:uid="{0328D36A-D88F-4B20-BAAD-14601FECCE38}"/>
    <cellStyle name="Normal 12 3 5 4" xfId="5900" xr:uid="{F4E43FF6-5EB4-4EA6-8681-15154690286A}"/>
    <cellStyle name="Normal 12 3 6" xfId="2017" xr:uid="{00000000-0005-0000-0000-000080070000}"/>
    <cellStyle name="Normal 12 3 6 2" xfId="4246" xr:uid="{00000000-0005-0000-0000-000081070000}"/>
    <cellStyle name="Normal 12 3 6 2 2" xfId="12669" xr:uid="{0C86E0C4-8C82-417C-BC21-939EF2C3136B}"/>
    <cellStyle name="Normal 12 3 6 2 3" xfId="8458" xr:uid="{E5F60E63-3A98-43C2-A18B-CE3433124689}"/>
    <cellStyle name="Normal 12 3 6 3" xfId="10524" xr:uid="{C20975E7-50CA-4911-8002-BEF94BC87917}"/>
    <cellStyle name="Normal 12 3 6 4" xfId="6313" xr:uid="{249C37FD-0BE1-48DF-880D-A328ED3F9076}"/>
    <cellStyle name="Normal 12 3 7" xfId="2453" xr:uid="{00000000-0005-0000-0000-000082070000}"/>
    <cellStyle name="Normal 12 3 7 2" xfId="10937" xr:uid="{E105A08A-720A-4F29-8865-DE7A5A5F92D7}"/>
    <cellStyle name="Normal 12 3 7 3" xfId="6726" xr:uid="{E66447F0-A596-420E-BE2B-5B1A7C3CD235}"/>
    <cellStyle name="Normal 12 3 8" xfId="8871" xr:uid="{0B4F8741-415F-43BC-943A-BED28B34167B}"/>
    <cellStyle name="Normal 12 3 9" xfId="4660" xr:uid="{4368129B-3BF7-431B-9FE2-F50B6BD65B95}"/>
    <cellStyle name="Normal 12 4" xfId="266" xr:uid="{00000000-0005-0000-0000-000083070000}"/>
    <cellStyle name="Normal 12 4 2" xfId="768" xr:uid="{00000000-0005-0000-0000-000084070000}"/>
    <cellStyle name="Normal 12 4 2 2" xfId="3009" xr:uid="{00000000-0005-0000-0000-000085070000}"/>
    <cellStyle name="Normal 12 4 2 2 2" xfId="11432" xr:uid="{1B296F53-9CB0-4C3E-BF3E-B921F335BD8A}"/>
    <cellStyle name="Normal 12 4 2 2 3" xfId="7221" xr:uid="{935421A1-A0AA-4366-AA98-5202C1D303C4}"/>
    <cellStyle name="Normal 12 4 2 3" xfId="9287" xr:uid="{57A9A0AA-7F1B-4F41-901D-15924C065E25}"/>
    <cellStyle name="Normal 12 4 2 4" xfId="5076" xr:uid="{27B6B1AF-6E08-4B7F-97E3-D69CEAF65166}"/>
    <cellStyle name="Normal 12 4 3" xfId="1191" xr:uid="{00000000-0005-0000-0000-000086070000}"/>
    <cellStyle name="Normal 12 4 3 2" xfId="3422" xr:uid="{00000000-0005-0000-0000-000087070000}"/>
    <cellStyle name="Normal 12 4 3 2 2" xfId="11845" xr:uid="{AC7093D0-7B16-41EB-BB04-A4B5FAB9B8ED}"/>
    <cellStyle name="Normal 12 4 3 2 3" xfId="7634" xr:uid="{3BCBFF0C-678D-4965-BF87-3A3D38F9D332}"/>
    <cellStyle name="Normal 12 4 3 3" xfId="9700" xr:uid="{54B37632-053D-4DFF-BA74-3171EF037231}"/>
    <cellStyle name="Normal 12 4 3 4" xfId="5489" xr:uid="{BEE2045B-85AF-4D83-BCF1-813160310D77}"/>
    <cellStyle name="Normal 12 4 4" xfId="1605" xr:uid="{00000000-0005-0000-0000-000088070000}"/>
    <cellStyle name="Normal 12 4 4 2" xfId="3835" xr:uid="{00000000-0005-0000-0000-000089070000}"/>
    <cellStyle name="Normal 12 4 4 2 2" xfId="12258" xr:uid="{0C976B14-F8D6-497C-8EB2-7576F6589A80}"/>
    <cellStyle name="Normal 12 4 4 2 3" xfId="8047" xr:uid="{6484AEED-3300-477B-9D7B-718E0ED7538F}"/>
    <cellStyle name="Normal 12 4 4 3" xfId="10113" xr:uid="{3B619A8A-0676-459F-BB25-9E4B72EA9817}"/>
    <cellStyle name="Normal 12 4 4 4" xfId="5902" xr:uid="{44665AE5-4A4D-4ECF-A81A-B88FD151D98C}"/>
    <cellStyle name="Normal 12 4 5" xfId="2019" xr:uid="{00000000-0005-0000-0000-00008A070000}"/>
    <cellStyle name="Normal 12 4 5 2" xfId="4248" xr:uid="{00000000-0005-0000-0000-00008B070000}"/>
    <cellStyle name="Normal 12 4 5 2 2" xfId="12671" xr:uid="{3638AAC1-9D57-4EE4-90A3-47A16835A29A}"/>
    <cellStyle name="Normal 12 4 5 2 3" xfId="8460" xr:uid="{A4EB11C5-A50B-4D54-A6B0-D163A55B3CAC}"/>
    <cellStyle name="Normal 12 4 5 3" xfId="10526" xr:uid="{8DF6B071-63C5-4216-A2D9-A83F5A624170}"/>
    <cellStyle name="Normal 12 4 5 4" xfId="6315" xr:uid="{42578B4A-34F9-44CB-8F89-F9509ADF115C}"/>
    <cellStyle name="Normal 12 4 6" xfId="2455" xr:uid="{00000000-0005-0000-0000-00008C070000}"/>
    <cellStyle name="Normal 12 4 6 2" xfId="10939" xr:uid="{8D77AE07-78DB-44D8-8BF7-D59E778D7911}"/>
    <cellStyle name="Normal 12 4 6 3" xfId="6728" xr:uid="{24D9A65D-8500-4D08-BC50-05D2F8BEA749}"/>
    <cellStyle name="Normal 12 4 7" xfId="8873" xr:uid="{A8B4657B-70CD-4579-A923-0E4A27FE1DDD}"/>
    <cellStyle name="Normal 12 4 8" xfId="4662" xr:uid="{56A28932-A3DA-415A-A348-C6E3F9669F13}"/>
    <cellStyle name="Normal 12 5" xfId="267" xr:uid="{00000000-0005-0000-0000-00008D070000}"/>
    <cellStyle name="Normal 12 6" xfId="761" xr:uid="{00000000-0005-0000-0000-00008E070000}"/>
    <cellStyle name="Normal 12 6 2" xfId="3002" xr:uid="{00000000-0005-0000-0000-00008F070000}"/>
    <cellStyle name="Normal 12 6 2 2" xfId="11425" xr:uid="{4A3C7A2A-2932-4660-82C0-EF61D215FDAC}"/>
    <cellStyle name="Normal 12 6 2 3" xfId="7214" xr:uid="{9E751B66-D034-4B73-A8AC-E736D509ED51}"/>
    <cellStyle name="Normal 12 6 3" xfId="9280" xr:uid="{1DE22D7F-1C2C-40BC-BE3F-695796B325F4}"/>
    <cellStyle name="Normal 12 6 4" xfId="5069" xr:uid="{7E3CA9B9-F72A-4D8F-9CD6-0D990FD8402B}"/>
    <cellStyle name="Normal 12 7" xfId="1184" xr:uid="{00000000-0005-0000-0000-000090070000}"/>
    <cellStyle name="Normal 12 7 2" xfId="3415" xr:uid="{00000000-0005-0000-0000-000091070000}"/>
    <cellStyle name="Normal 12 7 2 2" xfId="11838" xr:uid="{355ECC9F-0345-48F4-86E0-7A4FC3BE3768}"/>
    <cellStyle name="Normal 12 7 2 3" xfId="7627" xr:uid="{ACFF7405-0A02-49E4-BEDD-4EE44C5F709F}"/>
    <cellStyle name="Normal 12 7 3" xfId="9693" xr:uid="{A3F18D24-5987-4C25-93B8-7771B48C5229}"/>
    <cellStyle name="Normal 12 7 4" xfId="5482" xr:uid="{B88A4ECD-8DD6-437B-AE2C-811DBF2627EE}"/>
    <cellStyle name="Normal 12 8" xfId="1598" xr:uid="{00000000-0005-0000-0000-000092070000}"/>
    <cellStyle name="Normal 12 8 2" xfId="3828" xr:uid="{00000000-0005-0000-0000-000093070000}"/>
    <cellStyle name="Normal 12 8 2 2" xfId="12251" xr:uid="{97E3DB03-BAB8-4DDB-A780-CE6478773164}"/>
    <cellStyle name="Normal 12 8 2 3" xfId="8040" xr:uid="{908DA6EC-679A-4A1C-A6F9-A8AE7B85EABA}"/>
    <cellStyle name="Normal 12 8 3" xfId="10106" xr:uid="{AE5C9CD4-C678-4908-AF9E-BD8E9DE68811}"/>
    <cellStyle name="Normal 12 8 4" xfId="5895" xr:uid="{ADAC9347-0F04-4A1A-B1D4-B2D1C2FDB84B}"/>
    <cellStyle name="Normal 12 9" xfId="2012" xr:uid="{00000000-0005-0000-0000-000094070000}"/>
    <cellStyle name="Normal 12 9 2" xfId="4241" xr:uid="{00000000-0005-0000-0000-000095070000}"/>
    <cellStyle name="Normal 12 9 2 2" xfId="12664" xr:uid="{318E7F68-B32E-467F-B1D4-DE1EE6A28F1B}"/>
    <cellStyle name="Normal 12 9 2 3" xfId="8453" xr:uid="{EA6A847E-0BE1-4057-B625-13F7ED5DAA51}"/>
    <cellStyle name="Normal 12 9 3" xfId="10519" xr:uid="{7C7D8B9C-D845-4C03-91E4-EFA87F725CDD}"/>
    <cellStyle name="Normal 12 9 4" xfId="6308" xr:uid="{7F28597C-E78D-4B44-A3AE-BD5565F92CB0}"/>
    <cellStyle name="Normal 13" xfId="268" xr:uid="{00000000-0005-0000-0000-000096070000}"/>
    <cellStyle name="Normal 13 2" xfId="269" xr:uid="{00000000-0005-0000-0000-000097070000}"/>
    <cellStyle name="Normal 14" xfId="270" xr:uid="{00000000-0005-0000-0000-000098070000}"/>
    <cellStyle name="Normal 14 2" xfId="769" xr:uid="{00000000-0005-0000-0000-000099070000}"/>
    <cellStyle name="Normal 14 2 2" xfId="3010" xr:uid="{00000000-0005-0000-0000-00009A070000}"/>
    <cellStyle name="Normal 14 2 2 2" xfId="11433" xr:uid="{04F5A726-EB58-49FA-9B5C-236855CE48F7}"/>
    <cellStyle name="Normal 14 2 2 3" xfId="7222" xr:uid="{E9C5F527-65E4-4141-9026-45C29E450E2B}"/>
    <cellStyle name="Normal 14 2 3" xfId="9288" xr:uid="{C38224CB-037C-4653-B02D-872947A91FFE}"/>
    <cellStyle name="Normal 14 2 4" xfId="5077" xr:uid="{81469FF5-CDBA-4893-8DEC-5E8C29132BA0}"/>
    <cellStyle name="Normal 14 3" xfId="1192" xr:uid="{00000000-0005-0000-0000-00009B070000}"/>
    <cellStyle name="Normal 14 3 2" xfId="3423" xr:uid="{00000000-0005-0000-0000-00009C070000}"/>
    <cellStyle name="Normal 14 3 2 2" xfId="11846" xr:uid="{E2524B67-3549-4801-80BF-0A5B5746FF97}"/>
    <cellStyle name="Normal 14 3 2 3" xfId="7635" xr:uid="{67BD355F-FC23-4228-98BE-83389B843F34}"/>
    <cellStyle name="Normal 14 3 3" xfId="9701" xr:uid="{96EED553-69AC-4499-A093-6207491FBCCD}"/>
    <cellStyle name="Normal 14 3 4" xfId="5490" xr:uid="{609495AE-87D8-4C7B-A83A-DC016DE4417B}"/>
    <cellStyle name="Normal 14 4" xfId="1606" xr:uid="{00000000-0005-0000-0000-00009D070000}"/>
    <cellStyle name="Normal 14 4 2" xfId="3836" xr:uid="{00000000-0005-0000-0000-00009E070000}"/>
    <cellStyle name="Normal 14 4 2 2" xfId="12259" xr:uid="{824B0739-CC3B-4EC4-A6CE-1474189192C6}"/>
    <cellStyle name="Normal 14 4 2 3" xfId="8048" xr:uid="{60E84851-0B46-446F-AB46-05632EFAB064}"/>
    <cellStyle name="Normal 14 4 3" xfId="10114" xr:uid="{FF5CE736-98A6-4120-B932-8170DDC753ED}"/>
    <cellStyle name="Normal 14 4 4" xfId="5903" xr:uid="{6824462F-CADF-43CA-92D9-EE91C63DDEDD}"/>
    <cellStyle name="Normal 14 5" xfId="2020" xr:uid="{00000000-0005-0000-0000-00009F070000}"/>
    <cellStyle name="Normal 14 5 2" xfId="4249" xr:uid="{00000000-0005-0000-0000-0000A0070000}"/>
    <cellStyle name="Normal 14 5 2 2" xfId="12672" xr:uid="{8A9500BF-A046-4B6D-A16B-106D13A0D590}"/>
    <cellStyle name="Normal 14 5 2 3" xfId="8461" xr:uid="{A2DE7A92-6903-4A9A-9AF0-B76B3B7623C7}"/>
    <cellStyle name="Normal 14 5 3" xfId="10527" xr:uid="{7A83BD3B-DBD3-4679-9074-CFC5AEB72B91}"/>
    <cellStyle name="Normal 14 5 4" xfId="6316" xr:uid="{973C1F82-DF7B-4C9D-A52F-3919BB3B1A3D}"/>
    <cellStyle name="Normal 14 6" xfId="2456" xr:uid="{00000000-0005-0000-0000-0000A1070000}"/>
    <cellStyle name="Normal 14 6 2" xfId="10940" xr:uid="{58C7E03C-5199-40C6-AFCE-64D299664A72}"/>
    <cellStyle name="Normal 14 6 3" xfId="6729" xr:uid="{C2CEAFCE-09F0-4110-BF51-CED7629C70AC}"/>
    <cellStyle name="Normal 14 7" xfId="8874" xr:uid="{C3D6CE00-9A17-4AE2-AC37-B1F2DA40DBC6}"/>
    <cellStyle name="Normal 14 8" xfId="4663" xr:uid="{F933D4AE-5BC7-4528-83BC-59090710F7DD}"/>
    <cellStyle name="Normal 2" xfId="271" xr:uid="{00000000-0005-0000-0000-0000A2070000}"/>
    <cellStyle name="Normal 2 2" xfId="272" xr:uid="{00000000-0005-0000-0000-0000A3070000}"/>
    <cellStyle name="Normal 2 2 2" xfId="273" xr:uid="{00000000-0005-0000-0000-0000A4070000}"/>
    <cellStyle name="Normal 2 2 2 2" xfId="274" xr:uid="{00000000-0005-0000-0000-0000A5070000}"/>
    <cellStyle name="Normal 2 2 2 3" xfId="275" xr:uid="{00000000-0005-0000-0000-0000A6070000}"/>
    <cellStyle name="Normal 2 2 2 4" xfId="1193" xr:uid="{00000000-0005-0000-0000-0000A7070000}"/>
    <cellStyle name="Normal 2 2 3" xfId="771" xr:uid="{00000000-0005-0000-0000-0000A8070000}"/>
    <cellStyle name="Normal 2 3" xfId="276" xr:uid="{00000000-0005-0000-0000-0000A9070000}"/>
    <cellStyle name="Normal 2 3 2" xfId="277" xr:uid="{00000000-0005-0000-0000-0000AA070000}"/>
    <cellStyle name="Normal 2 4" xfId="278" xr:uid="{00000000-0005-0000-0000-0000AB070000}"/>
    <cellStyle name="Normal 2 4 2" xfId="279" xr:uid="{00000000-0005-0000-0000-0000AC070000}"/>
    <cellStyle name="Normal 2 4 2 10" xfId="2021" xr:uid="{00000000-0005-0000-0000-0000AD070000}"/>
    <cellStyle name="Normal 2 4 2 10 2" xfId="4250" xr:uid="{00000000-0005-0000-0000-0000AE070000}"/>
    <cellStyle name="Normal 2 4 2 10 2 2" xfId="12673" xr:uid="{6E70A149-BBDE-4B60-A83D-56FD194A6B6B}"/>
    <cellStyle name="Normal 2 4 2 10 2 3" xfId="8462" xr:uid="{4EF900E9-64D6-4222-AFD8-BBF71207D540}"/>
    <cellStyle name="Normal 2 4 2 10 3" xfId="10528" xr:uid="{1A67D8E0-0D51-4800-A104-F8B2D7A74E22}"/>
    <cellStyle name="Normal 2 4 2 10 4" xfId="6317" xr:uid="{F544C2F7-CA10-465B-93E0-2E9C1FD93350}"/>
    <cellStyle name="Normal 2 4 2 11" xfId="2457" xr:uid="{00000000-0005-0000-0000-0000AF070000}"/>
    <cellStyle name="Normal 2 4 2 11 2" xfId="10941" xr:uid="{719DADD4-50AA-4439-BD40-1616328AFC98}"/>
    <cellStyle name="Normal 2 4 2 11 3" xfId="6730" xr:uid="{C4120E5F-3C59-4101-9538-A40E89BB571F}"/>
    <cellStyle name="Normal 2 4 2 12" xfId="8875" xr:uid="{BE7AAB8D-6455-4757-AB05-9FD6B6A2CE1F}"/>
    <cellStyle name="Normal 2 4 2 13" xfId="4664" xr:uid="{1E617DF4-21C4-4CFF-873F-06AA8733A998}"/>
    <cellStyle name="Normal 2 4 2 2" xfId="280" xr:uid="{00000000-0005-0000-0000-0000B0070000}"/>
    <cellStyle name="Normal 2 4 2 3" xfId="281" xr:uid="{00000000-0005-0000-0000-0000B1070000}"/>
    <cellStyle name="Normal 2 4 2 3 10" xfId="8876" xr:uid="{0D0DBACC-4F42-4E8B-B540-43B2F4874F6F}"/>
    <cellStyle name="Normal 2 4 2 3 11" xfId="4665" xr:uid="{ACFCEBD1-0BC7-4361-B7C7-3C6BC59CDF7C}"/>
    <cellStyle name="Normal 2 4 2 3 2" xfId="282" xr:uid="{00000000-0005-0000-0000-0000B2070000}"/>
    <cellStyle name="Normal 2 4 2 3 2 10" xfId="4666" xr:uid="{5A554BB5-6A5D-4995-AE48-16C76FB5B793}"/>
    <cellStyle name="Normal 2 4 2 3 2 2" xfId="283" xr:uid="{00000000-0005-0000-0000-0000B3070000}"/>
    <cellStyle name="Normal 2 4 2 3 2 2 2" xfId="284" xr:uid="{00000000-0005-0000-0000-0000B4070000}"/>
    <cellStyle name="Normal 2 4 2 3 2 2 2 2" xfId="776" xr:uid="{00000000-0005-0000-0000-0000B5070000}"/>
    <cellStyle name="Normal 2 4 2 3 2 2 2 2 2" xfId="3015" xr:uid="{00000000-0005-0000-0000-0000B6070000}"/>
    <cellStyle name="Normal 2 4 2 3 2 2 2 2 2 2" xfId="11438" xr:uid="{8F1BE272-9FBA-4C47-8D80-BE6DD497A4EE}"/>
    <cellStyle name="Normal 2 4 2 3 2 2 2 2 2 3" xfId="7227" xr:uid="{DF1999B6-F572-4EF6-B2DF-2814ECB4B57E}"/>
    <cellStyle name="Normal 2 4 2 3 2 2 2 2 3" xfId="9293" xr:uid="{C8EFCC0A-CD7D-45F5-9883-3F1FA9F3111C}"/>
    <cellStyle name="Normal 2 4 2 3 2 2 2 2 4" xfId="5082" xr:uid="{FE023F3A-FDA8-4470-A5A8-873DB1771BCA}"/>
    <cellStyle name="Normal 2 4 2 3 2 2 2 3" xfId="1198" xr:uid="{00000000-0005-0000-0000-0000B7070000}"/>
    <cellStyle name="Normal 2 4 2 3 2 2 2 3 2" xfId="3428" xr:uid="{00000000-0005-0000-0000-0000B8070000}"/>
    <cellStyle name="Normal 2 4 2 3 2 2 2 3 2 2" xfId="11851" xr:uid="{B872965C-254F-4633-9E9D-C1CB9C0ED2D7}"/>
    <cellStyle name="Normal 2 4 2 3 2 2 2 3 2 3" xfId="7640" xr:uid="{3F233F65-CC68-4301-BA27-87968A8EF1FF}"/>
    <cellStyle name="Normal 2 4 2 3 2 2 2 3 3" xfId="9706" xr:uid="{D37B8CFC-3C94-4137-9213-31A67978304B}"/>
    <cellStyle name="Normal 2 4 2 3 2 2 2 3 4" xfId="5495" xr:uid="{0FA3201A-8405-4574-8B39-8E93A6574642}"/>
    <cellStyle name="Normal 2 4 2 3 2 2 2 4" xfId="1611" xr:uid="{00000000-0005-0000-0000-0000B9070000}"/>
    <cellStyle name="Normal 2 4 2 3 2 2 2 4 2" xfId="3841" xr:uid="{00000000-0005-0000-0000-0000BA070000}"/>
    <cellStyle name="Normal 2 4 2 3 2 2 2 4 2 2" xfId="12264" xr:uid="{A0B19E7F-ECDD-4752-95E1-139472B415C1}"/>
    <cellStyle name="Normal 2 4 2 3 2 2 2 4 2 3" xfId="8053" xr:uid="{A855E492-2CFC-4F14-8AD3-EBB6D012A2FD}"/>
    <cellStyle name="Normal 2 4 2 3 2 2 2 4 3" xfId="10119" xr:uid="{3422C8B1-C14F-432C-8D4A-0E6DA1392297}"/>
    <cellStyle name="Normal 2 4 2 3 2 2 2 4 4" xfId="5908" xr:uid="{79C928B7-FBDA-4D8A-A851-B8CCD5D202F1}"/>
    <cellStyle name="Normal 2 4 2 3 2 2 2 5" xfId="2025" xr:uid="{00000000-0005-0000-0000-0000BB070000}"/>
    <cellStyle name="Normal 2 4 2 3 2 2 2 5 2" xfId="4254" xr:uid="{00000000-0005-0000-0000-0000BC070000}"/>
    <cellStyle name="Normal 2 4 2 3 2 2 2 5 2 2" xfId="12677" xr:uid="{5A255BCC-BBA4-4EAB-80CB-100E523297D4}"/>
    <cellStyle name="Normal 2 4 2 3 2 2 2 5 2 3" xfId="8466" xr:uid="{10EE596B-9245-424D-BADB-65D1918B2682}"/>
    <cellStyle name="Normal 2 4 2 3 2 2 2 5 3" xfId="10532" xr:uid="{CAA27F55-772D-4435-8B41-A2A062AAF8A4}"/>
    <cellStyle name="Normal 2 4 2 3 2 2 2 5 4" xfId="6321" xr:uid="{0321DBF7-B854-4997-B603-81A0186061A4}"/>
    <cellStyle name="Normal 2 4 2 3 2 2 2 6" xfId="2461" xr:uid="{00000000-0005-0000-0000-0000BD070000}"/>
    <cellStyle name="Normal 2 4 2 3 2 2 2 6 2" xfId="10945" xr:uid="{6041AC34-8F67-4FCE-87F2-251AD56603A2}"/>
    <cellStyle name="Normal 2 4 2 3 2 2 2 6 3" xfId="6734" xr:uid="{4F3CA482-3A86-4440-A0B8-03DC893DDC9B}"/>
    <cellStyle name="Normal 2 4 2 3 2 2 2 7" xfId="8879" xr:uid="{DE47F8D1-A825-42A0-B8F8-C711CDCD402E}"/>
    <cellStyle name="Normal 2 4 2 3 2 2 2 8" xfId="4668" xr:uid="{D0E3A56B-A0D6-4B89-81AE-66025138591D}"/>
    <cellStyle name="Normal 2 4 2 3 2 2 3" xfId="775" xr:uid="{00000000-0005-0000-0000-0000BE070000}"/>
    <cellStyle name="Normal 2 4 2 3 2 2 3 2" xfId="3014" xr:uid="{00000000-0005-0000-0000-0000BF070000}"/>
    <cellStyle name="Normal 2 4 2 3 2 2 3 2 2" xfId="11437" xr:uid="{C03E9C3A-ED30-4706-BCF0-06BABB85A37C}"/>
    <cellStyle name="Normal 2 4 2 3 2 2 3 2 3" xfId="7226" xr:uid="{351E2890-C916-403C-B221-5952C3E134B0}"/>
    <cellStyle name="Normal 2 4 2 3 2 2 3 3" xfId="9292" xr:uid="{B9F5B1B1-1E78-4A43-BBA0-06395CDE607B}"/>
    <cellStyle name="Normal 2 4 2 3 2 2 3 4" xfId="5081" xr:uid="{3910E4B3-D0F1-4F97-8034-48CBB29AB74D}"/>
    <cellStyle name="Normal 2 4 2 3 2 2 4" xfId="1197" xr:uid="{00000000-0005-0000-0000-0000C0070000}"/>
    <cellStyle name="Normal 2 4 2 3 2 2 4 2" xfId="3427" xr:uid="{00000000-0005-0000-0000-0000C1070000}"/>
    <cellStyle name="Normal 2 4 2 3 2 2 4 2 2" xfId="11850" xr:uid="{43671428-E774-45DA-8403-0C86DFDD48FF}"/>
    <cellStyle name="Normal 2 4 2 3 2 2 4 2 3" xfId="7639" xr:uid="{CC130DD9-0E2D-4FD5-B413-2D47EF4FA381}"/>
    <cellStyle name="Normal 2 4 2 3 2 2 4 3" xfId="9705" xr:uid="{2F849C9A-ED04-4B02-AA7C-912CB6336D29}"/>
    <cellStyle name="Normal 2 4 2 3 2 2 4 4" xfId="5494" xr:uid="{8DFFB8E1-44BE-419E-803E-B6EF1622EDD9}"/>
    <cellStyle name="Normal 2 4 2 3 2 2 5" xfId="1610" xr:uid="{00000000-0005-0000-0000-0000C2070000}"/>
    <cellStyle name="Normal 2 4 2 3 2 2 5 2" xfId="3840" xr:uid="{00000000-0005-0000-0000-0000C3070000}"/>
    <cellStyle name="Normal 2 4 2 3 2 2 5 2 2" xfId="12263" xr:uid="{D21EF157-853C-410A-AF0F-4DB3E9299779}"/>
    <cellStyle name="Normal 2 4 2 3 2 2 5 2 3" xfId="8052" xr:uid="{B73A4973-A4EE-46C9-A0A3-CF14E6C5E85E}"/>
    <cellStyle name="Normal 2 4 2 3 2 2 5 3" xfId="10118" xr:uid="{AF520526-A03D-4190-8638-27F0B56E6586}"/>
    <cellStyle name="Normal 2 4 2 3 2 2 5 4" xfId="5907" xr:uid="{4489BD85-90D3-4CCD-AC24-F7B27855C115}"/>
    <cellStyle name="Normal 2 4 2 3 2 2 6" xfId="2024" xr:uid="{00000000-0005-0000-0000-0000C4070000}"/>
    <cellStyle name="Normal 2 4 2 3 2 2 6 2" xfId="4253" xr:uid="{00000000-0005-0000-0000-0000C5070000}"/>
    <cellStyle name="Normal 2 4 2 3 2 2 6 2 2" xfId="12676" xr:uid="{DEF532E7-F037-4C74-8009-6F70A19AF93B}"/>
    <cellStyle name="Normal 2 4 2 3 2 2 6 2 3" xfId="8465" xr:uid="{396648FB-CDA7-40F7-AD8E-EB0FE77B5B0F}"/>
    <cellStyle name="Normal 2 4 2 3 2 2 6 3" xfId="10531" xr:uid="{9D28011D-4268-465F-B33D-BABBA633B253}"/>
    <cellStyle name="Normal 2 4 2 3 2 2 6 4" xfId="6320" xr:uid="{8CCD9CF3-DCCC-4D4A-BF3F-8414825F19DE}"/>
    <cellStyle name="Normal 2 4 2 3 2 2 7" xfId="2460" xr:uid="{00000000-0005-0000-0000-0000C6070000}"/>
    <cellStyle name="Normal 2 4 2 3 2 2 7 2" xfId="10944" xr:uid="{6F93FA34-0FBA-4357-86ED-089E42D6F8E1}"/>
    <cellStyle name="Normal 2 4 2 3 2 2 7 3" xfId="6733" xr:uid="{93EA3089-C7AD-4AC2-A51F-39D1FFB66816}"/>
    <cellStyle name="Normal 2 4 2 3 2 2 8" xfId="8878" xr:uid="{5328F5A9-42EF-456B-887B-057C40FD8BB4}"/>
    <cellStyle name="Normal 2 4 2 3 2 2 9" xfId="4667" xr:uid="{CABA51B6-F20D-420B-8B59-44BD1D123F7F}"/>
    <cellStyle name="Normal 2 4 2 3 2 3" xfId="285" xr:uid="{00000000-0005-0000-0000-0000C7070000}"/>
    <cellStyle name="Normal 2 4 2 3 2 3 2" xfId="777" xr:uid="{00000000-0005-0000-0000-0000C8070000}"/>
    <cellStyle name="Normal 2 4 2 3 2 3 2 2" xfId="3016" xr:uid="{00000000-0005-0000-0000-0000C9070000}"/>
    <cellStyle name="Normal 2 4 2 3 2 3 2 2 2" xfId="11439" xr:uid="{384F0B7A-1D6B-4780-907E-550AE388233F}"/>
    <cellStyle name="Normal 2 4 2 3 2 3 2 2 3" xfId="7228" xr:uid="{01ACE963-B20A-45D6-AE3B-1DAFDA7F75C0}"/>
    <cellStyle name="Normal 2 4 2 3 2 3 2 3" xfId="9294" xr:uid="{E57568E9-CDB0-4757-9C36-F052963EA645}"/>
    <cellStyle name="Normal 2 4 2 3 2 3 2 4" xfId="5083" xr:uid="{A198FED2-2D7A-4466-9E38-00E5221A8137}"/>
    <cellStyle name="Normal 2 4 2 3 2 3 3" xfId="1199" xr:uid="{00000000-0005-0000-0000-0000CA070000}"/>
    <cellStyle name="Normal 2 4 2 3 2 3 3 2" xfId="3429" xr:uid="{00000000-0005-0000-0000-0000CB070000}"/>
    <cellStyle name="Normal 2 4 2 3 2 3 3 2 2" xfId="11852" xr:uid="{BD500F44-A3A5-4FB8-8EEB-EDEDCA0AD4E4}"/>
    <cellStyle name="Normal 2 4 2 3 2 3 3 2 3" xfId="7641" xr:uid="{06F0947E-632E-414F-84E5-34D6E5DBBD33}"/>
    <cellStyle name="Normal 2 4 2 3 2 3 3 3" xfId="9707" xr:uid="{AF0802FF-9355-41A5-82D3-57A66B95F255}"/>
    <cellStyle name="Normal 2 4 2 3 2 3 3 4" xfId="5496" xr:uid="{F58F8D40-9E88-46C3-951E-B295036274F7}"/>
    <cellStyle name="Normal 2 4 2 3 2 3 4" xfId="1612" xr:uid="{00000000-0005-0000-0000-0000CC070000}"/>
    <cellStyle name="Normal 2 4 2 3 2 3 4 2" xfId="3842" xr:uid="{00000000-0005-0000-0000-0000CD070000}"/>
    <cellStyle name="Normal 2 4 2 3 2 3 4 2 2" xfId="12265" xr:uid="{3C20A4E4-5303-4FD6-A77A-D0C9E2BBA877}"/>
    <cellStyle name="Normal 2 4 2 3 2 3 4 2 3" xfId="8054" xr:uid="{104B4143-D005-4F2D-8C9D-3359FAE1AFEB}"/>
    <cellStyle name="Normal 2 4 2 3 2 3 4 3" xfId="10120" xr:uid="{D59315D1-FDA1-4FD2-B7F3-AB85CB036128}"/>
    <cellStyle name="Normal 2 4 2 3 2 3 4 4" xfId="5909" xr:uid="{55508BA6-332E-404C-B964-5AB3A4A78C33}"/>
    <cellStyle name="Normal 2 4 2 3 2 3 5" xfId="2026" xr:uid="{00000000-0005-0000-0000-0000CE070000}"/>
    <cellStyle name="Normal 2 4 2 3 2 3 5 2" xfId="4255" xr:uid="{00000000-0005-0000-0000-0000CF070000}"/>
    <cellStyle name="Normal 2 4 2 3 2 3 5 2 2" xfId="12678" xr:uid="{68AA4FA5-3708-46AA-84C3-1682E3E8FD60}"/>
    <cellStyle name="Normal 2 4 2 3 2 3 5 2 3" xfId="8467" xr:uid="{CC35AA7D-CEAF-463D-A53F-93B004FABE40}"/>
    <cellStyle name="Normal 2 4 2 3 2 3 5 3" xfId="10533" xr:uid="{1EB9E8F9-83F9-4FA1-A0B8-9FDB1D4AD27F}"/>
    <cellStyle name="Normal 2 4 2 3 2 3 5 4" xfId="6322" xr:uid="{DBB53A57-5CF7-4B3E-8689-0F16EDE7BDBD}"/>
    <cellStyle name="Normal 2 4 2 3 2 3 6" xfId="2462" xr:uid="{00000000-0005-0000-0000-0000D0070000}"/>
    <cellStyle name="Normal 2 4 2 3 2 3 6 2" xfId="10946" xr:uid="{D2A1EA6A-6235-464B-92EE-60D871CCDF61}"/>
    <cellStyle name="Normal 2 4 2 3 2 3 6 3" xfId="6735" xr:uid="{043085D0-600D-4869-89F2-71055CB6C966}"/>
    <cellStyle name="Normal 2 4 2 3 2 3 7" xfId="8880" xr:uid="{A2E4DB95-8302-4AA3-966C-42089B9E3143}"/>
    <cellStyle name="Normal 2 4 2 3 2 3 8" xfId="4669" xr:uid="{4AADBFB9-9B72-40FE-9BC5-BC5CBFF95E7A}"/>
    <cellStyle name="Normal 2 4 2 3 2 4" xfId="774" xr:uid="{00000000-0005-0000-0000-0000D1070000}"/>
    <cellStyle name="Normal 2 4 2 3 2 4 2" xfId="3013" xr:uid="{00000000-0005-0000-0000-0000D2070000}"/>
    <cellStyle name="Normal 2 4 2 3 2 4 2 2" xfId="11436" xr:uid="{A50FE7C5-98A2-4E1A-AE63-A8F013C00A67}"/>
    <cellStyle name="Normal 2 4 2 3 2 4 2 3" xfId="7225" xr:uid="{7B0A69AB-33E3-458B-A84E-AD9B3AC8E692}"/>
    <cellStyle name="Normal 2 4 2 3 2 4 3" xfId="9291" xr:uid="{C7307C88-EEFD-403A-9F3D-9BB4CC3511FD}"/>
    <cellStyle name="Normal 2 4 2 3 2 4 4" xfId="5080" xr:uid="{B4358F67-0EA7-42CE-84A8-9574A0394099}"/>
    <cellStyle name="Normal 2 4 2 3 2 5" xfId="1196" xr:uid="{00000000-0005-0000-0000-0000D3070000}"/>
    <cellStyle name="Normal 2 4 2 3 2 5 2" xfId="3426" xr:uid="{00000000-0005-0000-0000-0000D4070000}"/>
    <cellStyle name="Normal 2 4 2 3 2 5 2 2" xfId="11849" xr:uid="{A9C71EEA-631C-4D1A-9308-A9B951725A09}"/>
    <cellStyle name="Normal 2 4 2 3 2 5 2 3" xfId="7638" xr:uid="{1FC59C22-C7D9-4057-8382-BAB2323A57EA}"/>
    <cellStyle name="Normal 2 4 2 3 2 5 3" xfId="9704" xr:uid="{2745DED0-60AC-45F6-9033-70A54F93BA01}"/>
    <cellStyle name="Normal 2 4 2 3 2 5 4" xfId="5493" xr:uid="{75335721-1BA1-41D6-B19B-2F12E6CFF120}"/>
    <cellStyle name="Normal 2 4 2 3 2 6" xfId="1609" xr:uid="{00000000-0005-0000-0000-0000D5070000}"/>
    <cellStyle name="Normal 2 4 2 3 2 6 2" xfId="3839" xr:uid="{00000000-0005-0000-0000-0000D6070000}"/>
    <cellStyle name="Normal 2 4 2 3 2 6 2 2" xfId="12262" xr:uid="{8846B2D5-CE51-47D1-9BA5-BDFE868ED750}"/>
    <cellStyle name="Normal 2 4 2 3 2 6 2 3" xfId="8051" xr:uid="{4AAC296A-8C0D-4631-B98E-7D7BDD1C587B}"/>
    <cellStyle name="Normal 2 4 2 3 2 6 3" xfId="10117" xr:uid="{DFFF17F4-A2CF-49E6-905B-C2468B4D3726}"/>
    <cellStyle name="Normal 2 4 2 3 2 6 4" xfId="5906" xr:uid="{B8B16303-8A96-4246-B085-25E5D8EBBECA}"/>
    <cellStyle name="Normal 2 4 2 3 2 7" xfId="2023" xr:uid="{00000000-0005-0000-0000-0000D7070000}"/>
    <cellStyle name="Normal 2 4 2 3 2 7 2" xfId="4252" xr:uid="{00000000-0005-0000-0000-0000D8070000}"/>
    <cellStyle name="Normal 2 4 2 3 2 7 2 2" xfId="12675" xr:uid="{F3243299-2750-4334-B7A1-D261AA381113}"/>
    <cellStyle name="Normal 2 4 2 3 2 7 2 3" xfId="8464" xr:uid="{0F72469E-C7E5-4E5B-B288-03892E970472}"/>
    <cellStyle name="Normal 2 4 2 3 2 7 3" xfId="10530" xr:uid="{A5830473-2AB7-4354-9421-A746E3EE2130}"/>
    <cellStyle name="Normal 2 4 2 3 2 7 4" xfId="6319" xr:uid="{F5B7989F-3A58-4987-81BF-B0404434A075}"/>
    <cellStyle name="Normal 2 4 2 3 2 8" xfId="2459" xr:uid="{00000000-0005-0000-0000-0000D9070000}"/>
    <cellStyle name="Normal 2 4 2 3 2 8 2" xfId="10943" xr:uid="{6E5C9599-07B9-4C15-B0D5-A4B8E7F295A3}"/>
    <cellStyle name="Normal 2 4 2 3 2 8 3" xfId="6732" xr:uid="{69777056-C7C3-40BE-8DAB-560A09754F71}"/>
    <cellStyle name="Normal 2 4 2 3 2 9" xfId="8877" xr:uid="{6E65CEED-9230-4D3A-B4D4-A5F96C9AE3AA}"/>
    <cellStyle name="Normal 2 4 2 3 3" xfId="286" xr:uid="{00000000-0005-0000-0000-0000DA070000}"/>
    <cellStyle name="Normal 2 4 2 3 3 2" xfId="287" xr:uid="{00000000-0005-0000-0000-0000DB070000}"/>
    <cellStyle name="Normal 2 4 2 3 3 2 2" xfId="779" xr:uid="{00000000-0005-0000-0000-0000DC070000}"/>
    <cellStyle name="Normal 2 4 2 3 3 2 2 2" xfId="3018" xr:uid="{00000000-0005-0000-0000-0000DD070000}"/>
    <cellStyle name="Normal 2 4 2 3 3 2 2 2 2" xfId="11441" xr:uid="{A0E3F628-E475-4DF5-9FEF-C6F26C0F0056}"/>
    <cellStyle name="Normal 2 4 2 3 3 2 2 2 3" xfId="7230" xr:uid="{30AB84F7-7552-4255-A4F7-4932E4D6C6F3}"/>
    <cellStyle name="Normal 2 4 2 3 3 2 2 3" xfId="9296" xr:uid="{6C6DBFB3-7611-476F-8A71-D46882D4A680}"/>
    <cellStyle name="Normal 2 4 2 3 3 2 2 4" xfId="5085" xr:uid="{E56E73DC-77D3-4F09-912B-C13622F3741F}"/>
    <cellStyle name="Normal 2 4 2 3 3 2 3" xfId="1201" xr:uid="{00000000-0005-0000-0000-0000DE070000}"/>
    <cellStyle name="Normal 2 4 2 3 3 2 3 2" xfId="3431" xr:uid="{00000000-0005-0000-0000-0000DF070000}"/>
    <cellStyle name="Normal 2 4 2 3 3 2 3 2 2" xfId="11854" xr:uid="{611FD6FB-4FB1-43B3-AD38-02AE4A70241B}"/>
    <cellStyle name="Normal 2 4 2 3 3 2 3 2 3" xfId="7643" xr:uid="{D107F969-DA03-4BED-9283-BE4B32016C8C}"/>
    <cellStyle name="Normal 2 4 2 3 3 2 3 3" xfId="9709" xr:uid="{B39980F2-CB87-475D-B18E-20281BFB621E}"/>
    <cellStyle name="Normal 2 4 2 3 3 2 3 4" xfId="5498" xr:uid="{CE7CC67A-B3EB-4F87-B747-9A49148A8D9D}"/>
    <cellStyle name="Normal 2 4 2 3 3 2 4" xfId="1614" xr:uid="{00000000-0005-0000-0000-0000E0070000}"/>
    <cellStyle name="Normal 2 4 2 3 3 2 4 2" xfId="3844" xr:uid="{00000000-0005-0000-0000-0000E1070000}"/>
    <cellStyle name="Normal 2 4 2 3 3 2 4 2 2" xfId="12267" xr:uid="{41D10BEA-BB41-4D85-B226-5BEC7F60BE34}"/>
    <cellStyle name="Normal 2 4 2 3 3 2 4 2 3" xfId="8056" xr:uid="{F2B5B654-649D-4BA3-82C5-74EC0ADF0898}"/>
    <cellStyle name="Normal 2 4 2 3 3 2 4 3" xfId="10122" xr:uid="{E051D679-7692-4321-A4A3-65571F125E61}"/>
    <cellStyle name="Normal 2 4 2 3 3 2 4 4" xfId="5911" xr:uid="{866B4D9B-0E6E-4AC6-BC5D-0D82E75EF99F}"/>
    <cellStyle name="Normal 2 4 2 3 3 2 5" xfId="2028" xr:uid="{00000000-0005-0000-0000-0000E2070000}"/>
    <cellStyle name="Normal 2 4 2 3 3 2 5 2" xfId="4257" xr:uid="{00000000-0005-0000-0000-0000E3070000}"/>
    <cellStyle name="Normal 2 4 2 3 3 2 5 2 2" xfId="12680" xr:uid="{1720FC16-4E9A-4C09-9AC5-572EA25BC478}"/>
    <cellStyle name="Normal 2 4 2 3 3 2 5 2 3" xfId="8469" xr:uid="{FFFBB2F9-4A59-49AB-A95D-AA00AE5E4CBD}"/>
    <cellStyle name="Normal 2 4 2 3 3 2 5 3" xfId="10535" xr:uid="{DCAB51D7-6E7B-4B41-B84B-E85A2EA2BAD9}"/>
    <cellStyle name="Normal 2 4 2 3 3 2 5 4" xfId="6324" xr:uid="{525F0CAC-84E2-4525-A751-C6DD0DF464E2}"/>
    <cellStyle name="Normal 2 4 2 3 3 2 6" xfId="2464" xr:uid="{00000000-0005-0000-0000-0000E4070000}"/>
    <cellStyle name="Normal 2 4 2 3 3 2 6 2" xfId="10948" xr:uid="{D2187A4B-5168-40A2-B63B-E9CE0736336A}"/>
    <cellStyle name="Normal 2 4 2 3 3 2 6 3" xfId="6737" xr:uid="{D9C6C3CB-0588-4BE2-AAD7-2FB69C67E4D1}"/>
    <cellStyle name="Normal 2 4 2 3 3 2 7" xfId="8882" xr:uid="{4567BAED-F4E5-4FA9-B8B3-FA1CE7ABAE94}"/>
    <cellStyle name="Normal 2 4 2 3 3 2 8" xfId="4671" xr:uid="{0B3F6378-A921-4363-A3BE-DCCF641A3EDB}"/>
    <cellStyle name="Normal 2 4 2 3 3 3" xfId="778" xr:uid="{00000000-0005-0000-0000-0000E5070000}"/>
    <cellStyle name="Normal 2 4 2 3 3 3 2" xfId="3017" xr:uid="{00000000-0005-0000-0000-0000E6070000}"/>
    <cellStyle name="Normal 2 4 2 3 3 3 2 2" xfId="11440" xr:uid="{EB7EC871-0DD1-495D-A7A3-31CCAD4AE79D}"/>
    <cellStyle name="Normal 2 4 2 3 3 3 2 3" xfId="7229" xr:uid="{8D6BB6D9-A694-4218-A43F-AB8E85AF4B00}"/>
    <cellStyle name="Normal 2 4 2 3 3 3 3" xfId="9295" xr:uid="{5E908822-96FB-4FA0-B7B6-2848DB9741F4}"/>
    <cellStyle name="Normal 2 4 2 3 3 3 4" xfId="5084" xr:uid="{350483A9-D9E7-409A-A21E-239385A98F79}"/>
    <cellStyle name="Normal 2 4 2 3 3 4" xfId="1200" xr:uid="{00000000-0005-0000-0000-0000E7070000}"/>
    <cellStyle name="Normal 2 4 2 3 3 4 2" xfId="3430" xr:uid="{00000000-0005-0000-0000-0000E8070000}"/>
    <cellStyle name="Normal 2 4 2 3 3 4 2 2" xfId="11853" xr:uid="{6102B139-54ED-4C98-9F32-84269EA6678A}"/>
    <cellStyle name="Normal 2 4 2 3 3 4 2 3" xfId="7642" xr:uid="{E71E3127-6F73-47B3-9014-F8D059A850F3}"/>
    <cellStyle name="Normal 2 4 2 3 3 4 3" xfId="9708" xr:uid="{E559C6C5-4096-427D-BFB4-1BD5DCA6953E}"/>
    <cellStyle name="Normal 2 4 2 3 3 4 4" xfId="5497" xr:uid="{1C6943B3-608B-4A30-A4EA-9348D3D9A746}"/>
    <cellStyle name="Normal 2 4 2 3 3 5" xfId="1613" xr:uid="{00000000-0005-0000-0000-0000E9070000}"/>
    <cellStyle name="Normal 2 4 2 3 3 5 2" xfId="3843" xr:uid="{00000000-0005-0000-0000-0000EA070000}"/>
    <cellStyle name="Normal 2 4 2 3 3 5 2 2" xfId="12266" xr:uid="{5DCB0698-EB2D-4AE1-9C63-AA7DCDBD1A5F}"/>
    <cellStyle name="Normal 2 4 2 3 3 5 2 3" xfId="8055" xr:uid="{9286F1A0-9FA3-4053-B758-11913542CA7C}"/>
    <cellStyle name="Normal 2 4 2 3 3 5 3" xfId="10121" xr:uid="{D72E1D19-60BB-451C-AAE2-7CBF5B36B36E}"/>
    <cellStyle name="Normal 2 4 2 3 3 5 4" xfId="5910" xr:uid="{969D47FE-B2DA-4D63-848B-C4BDEC7E428B}"/>
    <cellStyle name="Normal 2 4 2 3 3 6" xfId="2027" xr:uid="{00000000-0005-0000-0000-0000EB070000}"/>
    <cellStyle name="Normal 2 4 2 3 3 6 2" xfId="4256" xr:uid="{00000000-0005-0000-0000-0000EC070000}"/>
    <cellStyle name="Normal 2 4 2 3 3 6 2 2" xfId="12679" xr:uid="{6A6A99DF-2039-474C-A479-ADC90931804D}"/>
    <cellStyle name="Normal 2 4 2 3 3 6 2 3" xfId="8468" xr:uid="{0203BA4E-14E2-4DE8-808D-011F73F4A26D}"/>
    <cellStyle name="Normal 2 4 2 3 3 6 3" xfId="10534" xr:uid="{E5F3AB21-1287-4020-858F-93323A42853E}"/>
    <cellStyle name="Normal 2 4 2 3 3 6 4" xfId="6323" xr:uid="{8C13D2EE-478C-4180-BAFE-F75152AF9B5B}"/>
    <cellStyle name="Normal 2 4 2 3 3 7" xfId="2463" xr:uid="{00000000-0005-0000-0000-0000ED070000}"/>
    <cellStyle name="Normal 2 4 2 3 3 7 2" xfId="10947" xr:uid="{61938B69-60AE-44AF-BEE8-D0A28C4177E6}"/>
    <cellStyle name="Normal 2 4 2 3 3 7 3" xfId="6736" xr:uid="{BA433FC9-2AEE-420F-903F-565AC13B218E}"/>
    <cellStyle name="Normal 2 4 2 3 3 8" xfId="8881" xr:uid="{AF07623D-7211-4877-9C6C-32CFACD847EB}"/>
    <cellStyle name="Normal 2 4 2 3 3 9" xfId="4670" xr:uid="{F4C4A5AB-2C54-411E-9973-E0D244029B99}"/>
    <cellStyle name="Normal 2 4 2 3 4" xfId="288" xr:uid="{00000000-0005-0000-0000-0000EE070000}"/>
    <cellStyle name="Normal 2 4 2 3 4 2" xfId="780" xr:uid="{00000000-0005-0000-0000-0000EF070000}"/>
    <cellStyle name="Normal 2 4 2 3 4 2 2" xfId="3019" xr:uid="{00000000-0005-0000-0000-0000F0070000}"/>
    <cellStyle name="Normal 2 4 2 3 4 2 2 2" xfId="11442" xr:uid="{1F0FD646-90B8-4906-B8AC-756954479050}"/>
    <cellStyle name="Normal 2 4 2 3 4 2 2 3" xfId="7231" xr:uid="{C8627AD9-8B6C-4519-842D-E9E4C04B0C09}"/>
    <cellStyle name="Normal 2 4 2 3 4 2 3" xfId="9297" xr:uid="{DCB3145E-78D3-4B92-A10C-987D7FDD6235}"/>
    <cellStyle name="Normal 2 4 2 3 4 2 4" xfId="5086" xr:uid="{074644B6-7233-40B3-9234-EDEEA0714122}"/>
    <cellStyle name="Normal 2 4 2 3 4 3" xfId="1202" xr:uid="{00000000-0005-0000-0000-0000F1070000}"/>
    <cellStyle name="Normal 2 4 2 3 4 3 2" xfId="3432" xr:uid="{00000000-0005-0000-0000-0000F2070000}"/>
    <cellStyle name="Normal 2 4 2 3 4 3 2 2" xfId="11855" xr:uid="{ADA93A5D-A1C7-49FD-803D-D5CA746F3B3A}"/>
    <cellStyle name="Normal 2 4 2 3 4 3 2 3" xfId="7644" xr:uid="{9D603B7B-FF19-404D-93F4-3C8E7FF56CCD}"/>
    <cellStyle name="Normal 2 4 2 3 4 3 3" xfId="9710" xr:uid="{8BC00F85-E926-446D-A788-B1064425FA08}"/>
    <cellStyle name="Normal 2 4 2 3 4 3 4" xfId="5499" xr:uid="{E74A6B87-21B1-4102-B271-89218FE9CE96}"/>
    <cellStyle name="Normal 2 4 2 3 4 4" xfId="1615" xr:uid="{00000000-0005-0000-0000-0000F3070000}"/>
    <cellStyle name="Normal 2 4 2 3 4 4 2" xfId="3845" xr:uid="{00000000-0005-0000-0000-0000F4070000}"/>
    <cellStyle name="Normal 2 4 2 3 4 4 2 2" xfId="12268" xr:uid="{DDFD65EF-5B86-4C4A-9E08-8440019D49F6}"/>
    <cellStyle name="Normal 2 4 2 3 4 4 2 3" xfId="8057" xr:uid="{ED7CE4C7-03A1-4C26-BCEF-B726494B1CF5}"/>
    <cellStyle name="Normal 2 4 2 3 4 4 3" xfId="10123" xr:uid="{3841B04F-1130-4FCA-872D-A0A58C03C95B}"/>
    <cellStyle name="Normal 2 4 2 3 4 4 4" xfId="5912" xr:uid="{F6695D89-A381-4299-A9ED-FA626A738EC5}"/>
    <cellStyle name="Normal 2 4 2 3 4 5" xfId="2029" xr:uid="{00000000-0005-0000-0000-0000F5070000}"/>
    <cellStyle name="Normal 2 4 2 3 4 5 2" xfId="4258" xr:uid="{00000000-0005-0000-0000-0000F6070000}"/>
    <cellStyle name="Normal 2 4 2 3 4 5 2 2" xfId="12681" xr:uid="{1045E1A2-AED8-451F-8B10-88C9140B3D5F}"/>
    <cellStyle name="Normal 2 4 2 3 4 5 2 3" xfId="8470" xr:uid="{687B314C-FB06-431E-B26F-EFDB40931B16}"/>
    <cellStyle name="Normal 2 4 2 3 4 5 3" xfId="10536" xr:uid="{58E62BB8-D3F8-4477-AF88-E2B84EC2615A}"/>
    <cellStyle name="Normal 2 4 2 3 4 5 4" xfId="6325" xr:uid="{7A1B6F26-2EA5-4228-B2D8-2FBB8042A77C}"/>
    <cellStyle name="Normal 2 4 2 3 4 6" xfId="2465" xr:uid="{00000000-0005-0000-0000-0000F7070000}"/>
    <cellStyle name="Normal 2 4 2 3 4 6 2" xfId="10949" xr:uid="{E1D2CDE6-CEC4-4AFC-92AA-B9E8DDEB4F91}"/>
    <cellStyle name="Normal 2 4 2 3 4 6 3" xfId="6738" xr:uid="{06DB4B4F-39A3-4F53-8889-291BD5EC1523}"/>
    <cellStyle name="Normal 2 4 2 3 4 7" xfId="8883" xr:uid="{36BB9A01-390B-4486-A7F8-997CED81977C}"/>
    <cellStyle name="Normal 2 4 2 3 4 8" xfId="4672" xr:uid="{AFD2F94A-CB94-4833-B74A-0F20C9F8635E}"/>
    <cellStyle name="Normal 2 4 2 3 5" xfId="773" xr:uid="{00000000-0005-0000-0000-0000F8070000}"/>
    <cellStyle name="Normal 2 4 2 3 5 2" xfId="3012" xr:uid="{00000000-0005-0000-0000-0000F9070000}"/>
    <cellStyle name="Normal 2 4 2 3 5 2 2" xfId="11435" xr:uid="{D3E8E065-7357-4B24-AF32-17B822C21D5C}"/>
    <cellStyle name="Normal 2 4 2 3 5 2 3" xfId="7224" xr:uid="{EBBD6256-2ABE-4CF5-96F7-527A98EB574E}"/>
    <cellStyle name="Normal 2 4 2 3 5 3" xfId="9290" xr:uid="{4EBBB451-E2CC-42E8-B19B-CD865CA5D5EB}"/>
    <cellStyle name="Normal 2 4 2 3 5 4" xfId="5079" xr:uid="{CD146F39-F0F1-4EE4-A8B4-9A4AFEE5F54A}"/>
    <cellStyle name="Normal 2 4 2 3 6" xfId="1195" xr:uid="{00000000-0005-0000-0000-0000FA070000}"/>
    <cellStyle name="Normal 2 4 2 3 6 2" xfId="3425" xr:uid="{00000000-0005-0000-0000-0000FB070000}"/>
    <cellStyle name="Normal 2 4 2 3 6 2 2" xfId="11848" xr:uid="{0D65EC80-5A73-4D77-B82D-FBAC5BEEA797}"/>
    <cellStyle name="Normal 2 4 2 3 6 2 3" xfId="7637" xr:uid="{32234015-1C89-48F0-9F0D-A9263C87EED2}"/>
    <cellStyle name="Normal 2 4 2 3 6 3" xfId="9703" xr:uid="{0A0663B5-8F83-4CDD-AA6B-56F20BC77CC6}"/>
    <cellStyle name="Normal 2 4 2 3 6 4" xfId="5492" xr:uid="{46C4DBB6-3DA9-4AD3-A12B-28DB5AB1332C}"/>
    <cellStyle name="Normal 2 4 2 3 7" xfId="1608" xr:uid="{00000000-0005-0000-0000-0000FC070000}"/>
    <cellStyle name="Normal 2 4 2 3 7 2" xfId="3838" xr:uid="{00000000-0005-0000-0000-0000FD070000}"/>
    <cellStyle name="Normal 2 4 2 3 7 2 2" xfId="12261" xr:uid="{C5FD9519-EDA9-4155-AA2B-6ACCCEAF8F20}"/>
    <cellStyle name="Normal 2 4 2 3 7 2 3" xfId="8050" xr:uid="{CEE23850-2300-4911-81A2-CFF2C80CDCAB}"/>
    <cellStyle name="Normal 2 4 2 3 7 3" xfId="10116" xr:uid="{B597DC51-F2BE-47C7-B4F9-8869BDE02E28}"/>
    <cellStyle name="Normal 2 4 2 3 7 4" xfId="5905" xr:uid="{5C8ECE34-1E2B-4C67-9FE7-D808A9E35219}"/>
    <cellStyle name="Normal 2 4 2 3 8" xfId="2022" xr:uid="{00000000-0005-0000-0000-0000FE070000}"/>
    <cellStyle name="Normal 2 4 2 3 8 2" xfId="4251" xr:uid="{00000000-0005-0000-0000-0000FF070000}"/>
    <cellStyle name="Normal 2 4 2 3 8 2 2" xfId="12674" xr:uid="{3B0CED18-7459-4B72-AB9A-994D74B4469B}"/>
    <cellStyle name="Normal 2 4 2 3 8 2 3" xfId="8463" xr:uid="{3005041E-A494-4CC1-A4FA-3EAF1DD4DB39}"/>
    <cellStyle name="Normal 2 4 2 3 8 3" xfId="10529" xr:uid="{C5DA904A-0886-4122-8AE4-16E940B9B00E}"/>
    <cellStyle name="Normal 2 4 2 3 8 4" xfId="6318" xr:uid="{3DE0F6DF-D997-4624-98B0-020A3B66E512}"/>
    <cellStyle name="Normal 2 4 2 3 9" xfId="2458" xr:uid="{00000000-0005-0000-0000-000000080000}"/>
    <cellStyle name="Normal 2 4 2 3 9 2" xfId="10942" xr:uid="{F3E9A7FE-2F53-43E8-A2D4-3659CBEBAC7C}"/>
    <cellStyle name="Normal 2 4 2 3 9 3" xfId="6731" xr:uid="{69DCF0A1-B8A3-42B8-A6CB-77E57A2A3702}"/>
    <cellStyle name="Normal 2 4 2 4" xfId="289" xr:uid="{00000000-0005-0000-0000-000001080000}"/>
    <cellStyle name="Normal 2 4 2 4 10" xfId="4673" xr:uid="{CD0C559B-3E6D-4B22-AC72-E11DF5EF9E62}"/>
    <cellStyle name="Normal 2 4 2 4 2" xfId="290" xr:uid="{00000000-0005-0000-0000-000002080000}"/>
    <cellStyle name="Normal 2 4 2 4 2 2" xfId="291" xr:uid="{00000000-0005-0000-0000-000003080000}"/>
    <cellStyle name="Normal 2 4 2 4 2 2 2" xfId="783" xr:uid="{00000000-0005-0000-0000-000004080000}"/>
    <cellStyle name="Normal 2 4 2 4 2 2 2 2" xfId="3022" xr:uid="{00000000-0005-0000-0000-000005080000}"/>
    <cellStyle name="Normal 2 4 2 4 2 2 2 2 2" xfId="11445" xr:uid="{F674C9B9-5853-42CB-96B8-EC58200DA3E3}"/>
    <cellStyle name="Normal 2 4 2 4 2 2 2 2 3" xfId="7234" xr:uid="{3F8AF403-CD3B-497E-9900-1F6699A2BB60}"/>
    <cellStyle name="Normal 2 4 2 4 2 2 2 3" xfId="9300" xr:uid="{830B6D98-1D85-4FE1-BB5B-824A56AA5F03}"/>
    <cellStyle name="Normal 2 4 2 4 2 2 2 4" xfId="5089" xr:uid="{0DE3A1EC-2F3F-4D81-BE8A-5C81320407E7}"/>
    <cellStyle name="Normal 2 4 2 4 2 2 3" xfId="1205" xr:uid="{00000000-0005-0000-0000-000006080000}"/>
    <cellStyle name="Normal 2 4 2 4 2 2 3 2" xfId="3435" xr:uid="{00000000-0005-0000-0000-000007080000}"/>
    <cellStyle name="Normal 2 4 2 4 2 2 3 2 2" xfId="11858" xr:uid="{6717C94E-15BD-42E4-AB94-8E3D0541FCF6}"/>
    <cellStyle name="Normal 2 4 2 4 2 2 3 2 3" xfId="7647" xr:uid="{BE189C77-C94A-4627-9818-475DBE3D00B4}"/>
    <cellStyle name="Normal 2 4 2 4 2 2 3 3" xfId="9713" xr:uid="{A8D716EE-D81C-4730-8479-696B95CCD7D6}"/>
    <cellStyle name="Normal 2 4 2 4 2 2 3 4" xfId="5502" xr:uid="{07CF3EEA-F80B-411B-8FF0-D0132736A08C}"/>
    <cellStyle name="Normal 2 4 2 4 2 2 4" xfId="1618" xr:uid="{00000000-0005-0000-0000-000008080000}"/>
    <cellStyle name="Normal 2 4 2 4 2 2 4 2" xfId="3848" xr:uid="{00000000-0005-0000-0000-000009080000}"/>
    <cellStyle name="Normal 2 4 2 4 2 2 4 2 2" xfId="12271" xr:uid="{668D6B2F-0C43-4276-969B-7C0279B34421}"/>
    <cellStyle name="Normal 2 4 2 4 2 2 4 2 3" xfId="8060" xr:uid="{373B969C-E527-4BA2-8A22-9070720EB80B}"/>
    <cellStyle name="Normal 2 4 2 4 2 2 4 3" xfId="10126" xr:uid="{6D2EC14C-270B-4E43-9FFA-287D3CE17F0A}"/>
    <cellStyle name="Normal 2 4 2 4 2 2 4 4" xfId="5915" xr:uid="{A8CA881A-A8E0-4D4D-9C02-FBFA28B3E993}"/>
    <cellStyle name="Normal 2 4 2 4 2 2 5" xfId="2032" xr:uid="{00000000-0005-0000-0000-00000A080000}"/>
    <cellStyle name="Normal 2 4 2 4 2 2 5 2" xfId="4261" xr:uid="{00000000-0005-0000-0000-00000B080000}"/>
    <cellStyle name="Normal 2 4 2 4 2 2 5 2 2" xfId="12684" xr:uid="{76F68488-FCCB-4466-A3C2-D0203C6B2657}"/>
    <cellStyle name="Normal 2 4 2 4 2 2 5 2 3" xfId="8473" xr:uid="{90D17CB5-011A-4F8F-A4B4-FD8A3FA1B38D}"/>
    <cellStyle name="Normal 2 4 2 4 2 2 5 3" xfId="10539" xr:uid="{DFF746F2-CFE3-490A-8E6E-E31A4CA00DDD}"/>
    <cellStyle name="Normal 2 4 2 4 2 2 5 4" xfId="6328" xr:uid="{CC701E85-8377-46AE-A7D0-0D070A681E94}"/>
    <cellStyle name="Normal 2 4 2 4 2 2 6" xfId="2468" xr:uid="{00000000-0005-0000-0000-00000C080000}"/>
    <cellStyle name="Normal 2 4 2 4 2 2 6 2" xfId="10952" xr:uid="{19313130-E457-4A27-B386-6E5031577DC9}"/>
    <cellStyle name="Normal 2 4 2 4 2 2 6 3" xfId="6741" xr:uid="{C82C1F1A-30B9-4A49-9179-B851F9DC57CA}"/>
    <cellStyle name="Normal 2 4 2 4 2 2 7" xfId="8886" xr:uid="{5F4FDB6F-5766-4ECC-A8C9-284867BB6D27}"/>
    <cellStyle name="Normal 2 4 2 4 2 2 8" xfId="4675" xr:uid="{E0D89516-A8E0-4EC2-9F8D-83FE7A6487B4}"/>
    <cellStyle name="Normal 2 4 2 4 2 3" xfId="782" xr:uid="{00000000-0005-0000-0000-00000D080000}"/>
    <cellStyle name="Normal 2 4 2 4 2 3 2" xfId="3021" xr:uid="{00000000-0005-0000-0000-00000E080000}"/>
    <cellStyle name="Normal 2 4 2 4 2 3 2 2" xfId="11444" xr:uid="{3A39B5D7-2C48-4214-A9ED-9AD59F3BEF44}"/>
    <cellStyle name="Normal 2 4 2 4 2 3 2 3" xfId="7233" xr:uid="{14002612-70E9-44D1-A2AF-A7CB104B0026}"/>
    <cellStyle name="Normal 2 4 2 4 2 3 3" xfId="9299" xr:uid="{5EBF21B1-D6CA-40FF-99F0-8357D8480754}"/>
    <cellStyle name="Normal 2 4 2 4 2 3 4" xfId="5088" xr:uid="{EEFBF241-F5AA-4E06-8AFF-92C0EF296888}"/>
    <cellStyle name="Normal 2 4 2 4 2 4" xfId="1204" xr:uid="{00000000-0005-0000-0000-00000F080000}"/>
    <cellStyle name="Normal 2 4 2 4 2 4 2" xfId="3434" xr:uid="{00000000-0005-0000-0000-000010080000}"/>
    <cellStyle name="Normal 2 4 2 4 2 4 2 2" xfId="11857" xr:uid="{0AAE1EC5-B565-4531-83C6-2926768A6991}"/>
    <cellStyle name="Normal 2 4 2 4 2 4 2 3" xfId="7646" xr:uid="{64244EF3-6C2F-4BFB-93F4-45FD8E4B94EF}"/>
    <cellStyle name="Normal 2 4 2 4 2 4 3" xfId="9712" xr:uid="{A111FD92-2E4A-448C-86CA-412AB1FAF15C}"/>
    <cellStyle name="Normal 2 4 2 4 2 4 4" xfId="5501" xr:uid="{E4B60988-51A3-4ACA-AA5D-C6F94FC3F600}"/>
    <cellStyle name="Normal 2 4 2 4 2 5" xfId="1617" xr:uid="{00000000-0005-0000-0000-000011080000}"/>
    <cellStyle name="Normal 2 4 2 4 2 5 2" xfId="3847" xr:uid="{00000000-0005-0000-0000-000012080000}"/>
    <cellStyle name="Normal 2 4 2 4 2 5 2 2" xfId="12270" xr:uid="{BF05EDD1-CADA-406E-9186-9F7BE64B49C4}"/>
    <cellStyle name="Normal 2 4 2 4 2 5 2 3" xfId="8059" xr:uid="{C56BE534-B430-4B94-89B0-0EB1AA733EF3}"/>
    <cellStyle name="Normal 2 4 2 4 2 5 3" xfId="10125" xr:uid="{5CB81FB7-B814-40F1-BA67-2569B12DD668}"/>
    <cellStyle name="Normal 2 4 2 4 2 5 4" xfId="5914" xr:uid="{363F2640-3C01-43D1-9520-3F242C09F8B9}"/>
    <cellStyle name="Normal 2 4 2 4 2 6" xfId="2031" xr:uid="{00000000-0005-0000-0000-000013080000}"/>
    <cellStyle name="Normal 2 4 2 4 2 6 2" xfId="4260" xr:uid="{00000000-0005-0000-0000-000014080000}"/>
    <cellStyle name="Normal 2 4 2 4 2 6 2 2" xfId="12683" xr:uid="{9BC16765-A3A2-4CD0-B310-A0C67FE1F07E}"/>
    <cellStyle name="Normal 2 4 2 4 2 6 2 3" xfId="8472" xr:uid="{2D2122EC-B224-4CE9-A91C-2E25E3153932}"/>
    <cellStyle name="Normal 2 4 2 4 2 6 3" xfId="10538" xr:uid="{C2548E59-02F9-41F6-A16D-1B6CA5C0AB59}"/>
    <cellStyle name="Normal 2 4 2 4 2 6 4" xfId="6327" xr:uid="{42363B27-DC52-493D-8FA2-A1207252087D}"/>
    <cellStyle name="Normal 2 4 2 4 2 7" xfId="2467" xr:uid="{00000000-0005-0000-0000-000015080000}"/>
    <cellStyle name="Normal 2 4 2 4 2 7 2" xfId="10951" xr:uid="{114F5CC2-A6B7-41DF-B2CE-D83768149FE4}"/>
    <cellStyle name="Normal 2 4 2 4 2 7 3" xfId="6740" xr:uid="{97F8D41A-8AA2-4C33-81D6-456C572FB3EB}"/>
    <cellStyle name="Normal 2 4 2 4 2 8" xfId="8885" xr:uid="{8A1254FD-01EA-4AE8-9235-797C389B9B29}"/>
    <cellStyle name="Normal 2 4 2 4 2 9" xfId="4674" xr:uid="{97587013-DF82-4090-813B-E2370BD5661D}"/>
    <cellStyle name="Normal 2 4 2 4 3" xfId="292" xr:uid="{00000000-0005-0000-0000-000016080000}"/>
    <cellStyle name="Normal 2 4 2 4 3 2" xfId="784" xr:uid="{00000000-0005-0000-0000-000017080000}"/>
    <cellStyle name="Normal 2 4 2 4 3 2 2" xfId="3023" xr:uid="{00000000-0005-0000-0000-000018080000}"/>
    <cellStyle name="Normal 2 4 2 4 3 2 2 2" xfId="11446" xr:uid="{C8DBB24F-E3AC-4EDF-B590-DC33ACA85E4D}"/>
    <cellStyle name="Normal 2 4 2 4 3 2 2 3" xfId="7235" xr:uid="{7F7D5B3C-9FFC-4DBD-A0D4-A5D4B699C9D2}"/>
    <cellStyle name="Normal 2 4 2 4 3 2 3" xfId="9301" xr:uid="{81E8CD3D-2E64-48EF-9450-0244FF6968E1}"/>
    <cellStyle name="Normal 2 4 2 4 3 2 4" xfId="5090" xr:uid="{F8782F3F-F1F9-44BB-945C-3CABE6CB7A11}"/>
    <cellStyle name="Normal 2 4 2 4 3 3" xfId="1206" xr:uid="{00000000-0005-0000-0000-000019080000}"/>
    <cellStyle name="Normal 2 4 2 4 3 3 2" xfId="3436" xr:uid="{00000000-0005-0000-0000-00001A080000}"/>
    <cellStyle name="Normal 2 4 2 4 3 3 2 2" xfId="11859" xr:uid="{B043E0FA-550C-4869-8B56-842860E423D2}"/>
    <cellStyle name="Normal 2 4 2 4 3 3 2 3" xfId="7648" xr:uid="{E17CDF02-7BE8-402A-AD96-F393701A8C8F}"/>
    <cellStyle name="Normal 2 4 2 4 3 3 3" xfId="9714" xr:uid="{0EC0B816-15F0-49FD-88A2-A777577BF754}"/>
    <cellStyle name="Normal 2 4 2 4 3 3 4" xfId="5503" xr:uid="{41E1AEBC-F8A9-453E-929B-DCFE29C68B6B}"/>
    <cellStyle name="Normal 2 4 2 4 3 4" xfId="1619" xr:uid="{00000000-0005-0000-0000-00001B080000}"/>
    <cellStyle name="Normal 2 4 2 4 3 4 2" xfId="3849" xr:uid="{00000000-0005-0000-0000-00001C080000}"/>
    <cellStyle name="Normal 2 4 2 4 3 4 2 2" xfId="12272" xr:uid="{4B183D7F-8D2E-4DAD-B39B-BD8C3E32EFDB}"/>
    <cellStyle name="Normal 2 4 2 4 3 4 2 3" xfId="8061" xr:uid="{EB28F4DD-C57D-4F33-BF7C-3FD86B9E518D}"/>
    <cellStyle name="Normal 2 4 2 4 3 4 3" xfId="10127" xr:uid="{56718CF8-483B-4445-BCC1-509A0D08D826}"/>
    <cellStyle name="Normal 2 4 2 4 3 4 4" xfId="5916" xr:uid="{446948F3-1A70-456B-996F-5955B644427E}"/>
    <cellStyle name="Normal 2 4 2 4 3 5" xfId="2033" xr:uid="{00000000-0005-0000-0000-00001D080000}"/>
    <cellStyle name="Normal 2 4 2 4 3 5 2" xfId="4262" xr:uid="{00000000-0005-0000-0000-00001E080000}"/>
    <cellStyle name="Normal 2 4 2 4 3 5 2 2" xfId="12685" xr:uid="{DA618E13-528B-4671-812B-EB644BB3DB62}"/>
    <cellStyle name="Normal 2 4 2 4 3 5 2 3" xfId="8474" xr:uid="{1819D283-7374-499F-B720-4185EACF0F27}"/>
    <cellStyle name="Normal 2 4 2 4 3 5 3" xfId="10540" xr:uid="{C64F9E3E-7FC8-4B1F-A7C0-661C19C015DB}"/>
    <cellStyle name="Normal 2 4 2 4 3 5 4" xfId="6329" xr:uid="{B7AA52DD-80D6-45B7-A375-F8C9496833CC}"/>
    <cellStyle name="Normal 2 4 2 4 3 6" xfId="2469" xr:uid="{00000000-0005-0000-0000-00001F080000}"/>
    <cellStyle name="Normal 2 4 2 4 3 6 2" xfId="10953" xr:uid="{E51AD521-9FDF-4DAD-9E68-20A3E6722293}"/>
    <cellStyle name="Normal 2 4 2 4 3 6 3" xfId="6742" xr:uid="{919DF360-F343-4BE9-BB49-2ED65E26BF73}"/>
    <cellStyle name="Normal 2 4 2 4 3 7" xfId="8887" xr:uid="{31080EBE-A319-46F5-9ECB-C89B83E0E8C0}"/>
    <cellStyle name="Normal 2 4 2 4 3 8" xfId="4676" xr:uid="{508B04C1-F100-43DE-BB3C-C8301F929E8C}"/>
    <cellStyle name="Normal 2 4 2 4 4" xfId="781" xr:uid="{00000000-0005-0000-0000-000020080000}"/>
    <cellStyle name="Normal 2 4 2 4 4 2" xfId="3020" xr:uid="{00000000-0005-0000-0000-000021080000}"/>
    <cellStyle name="Normal 2 4 2 4 4 2 2" xfId="11443" xr:uid="{24E12E3F-E7F3-47DC-B9CD-76D751E10239}"/>
    <cellStyle name="Normal 2 4 2 4 4 2 3" xfId="7232" xr:uid="{C8DCFEA9-9B94-43F9-8E97-7364F91AF1CD}"/>
    <cellStyle name="Normal 2 4 2 4 4 3" xfId="9298" xr:uid="{CF16D38E-6AC8-4F7D-9D44-B79E5C20E189}"/>
    <cellStyle name="Normal 2 4 2 4 4 4" xfId="5087" xr:uid="{21C09AD1-1B47-478D-B548-EA986A3AD927}"/>
    <cellStyle name="Normal 2 4 2 4 5" xfId="1203" xr:uid="{00000000-0005-0000-0000-000022080000}"/>
    <cellStyle name="Normal 2 4 2 4 5 2" xfId="3433" xr:uid="{00000000-0005-0000-0000-000023080000}"/>
    <cellStyle name="Normal 2 4 2 4 5 2 2" xfId="11856" xr:uid="{8E4F8760-0C64-4B5A-BDD3-C4F98D3F9975}"/>
    <cellStyle name="Normal 2 4 2 4 5 2 3" xfId="7645" xr:uid="{75FCB8DD-D963-4DCC-9D62-4B686F08DE08}"/>
    <cellStyle name="Normal 2 4 2 4 5 3" xfId="9711" xr:uid="{D5D42931-75D8-4E04-89BE-644F46A7E118}"/>
    <cellStyle name="Normal 2 4 2 4 5 4" xfId="5500" xr:uid="{9ADAAB8A-B7C7-4464-A5D5-BF777E1E551E}"/>
    <cellStyle name="Normal 2 4 2 4 6" xfId="1616" xr:uid="{00000000-0005-0000-0000-000024080000}"/>
    <cellStyle name="Normal 2 4 2 4 6 2" xfId="3846" xr:uid="{00000000-0005-0000-0000-000025080000}"/>
    <cellStyle name="Normal 2 4 2 4 6 2 2" xfId="12269" xr:uid="{7C698641-47E7-4D4A-8F15-719B489EA813}"/>
    <cellStyle name="Normal 2 4 2 4 6 2 3" xfId="8058" xr:uid="{52687C25-315D-4B46-A91F-355A3F7E005F}"/>
    <cellStyle name="Normal 2 4 2 4 6 3" xfId="10124" xr:uid="{2E506170-C851-4651-BBC1-8887646C6FF7}"/>
    <cellStyle name="Normal 2 4 2 4 6 4" xfId="5913" xr:uid="{03D970D6-DD55-4F79-9B02-6BF945775912}"/>
    <cellStyle name="Normal 2 4 2 4 7" xfId="2030" xr:uid="{00000000-0005-0000-0000-000026080000}"/>
    <cellStyle name="Normal 2 4 2 4 7 2" xfId="4259" xr:uid="{00000000-0005-0000-0000-000027080000}"/>
    <cellStyle name="Normal 2 4 2 4 7 2 2" xfId="12682" xr:uid="{E100DA22-0D0F-408E-8D20-B945C8954538}"/>
    <cellStyle name="Normal 2 4 2 4 7 2 3" xfId="8471" xr:uid="{996591DD-9648-4E52-A4C2-429EC6EDBDB0}"/>
    <cellStyle name="Normal 2 4 2 4 7 3" xfId="10537" xr:uid="{968313C3-5639-40BD-9F20-E6C48E5E4A03}"/>
    <cellStyle name="Normal 2 4 2 4 7 4" xfId="6326" xr:uid="{6BB292D5-D5AE-46DA-A44E-43999E0B36C8}"/>
    <cellStyle name="Normal 2 4 2 4 8" xfId="2466" xr:uid="{00000000-0005-0000-0000-000028080000}"/>
    <cellStyle name="Normal 2 4 2 4 8 2" xfId="10950" xr:uid="{5390BC29-1654-4916-85DE-FDC7F68437C3}"/>
    <cellStyle name="Normal 2 4 2 4 8 3" xfId="6739" xr:uid="{1786838B-265E-4EAB-B2F3-741FE2F235F5}"/>
    <cellStyle name="Normal 2 4 2 4 9" xfId="8884" xr:uid="{1A39549F-35D9-46CA-993E-F0ECBD7E3680}"/>
    <cellStyle name="Normal 2 4 2 5" xfId="293" xr:uid="{00000000-0005-0000-0000-000029080000}"/>
    <cellStyle name="Normal 2 4 2 5 2" xfId="294" xr:uid="{00000000-0005-0000-0000-00002A080000}"/>
    <cellStyle name="Normal 2 4 2 5 2 2" xfId="786" xr:uid="{00000000-0005-0000-0000-00002B080000}"/>
    <cellStyle name="Normal 2 4 2 5 2 2 2" xfId="3025" xr:uid="{00000000-0005-0000-0000-00002C080000}"/>
    <cellStyle name="Normal 2 4 2 5 2 2 2 2" xfId="11448" xr:uid="{1B02A376-EEFA-47BD-B45D-4451FEE58F42}"/>
    <cellStyle name="Normal 2 4 2 5 2 2 2 3" xfId="7237" xr:uid="{FBAA37F8-D18E-43AA-9006-63D343F581D0}"/>
    <cellStyle name="Normal 2 4 2 5 2 2 3" xfId="9303" xr:uid="{F15DBFBD-81B1-428C-BA41-37704236A90F}"/>
    <cellStyle name="Normal 2 4 2 5 2 2 4" xfId="5092" xr:uid="{846A15FD-9054-4867-9588-3A5757C81B1F}"/>
    <cellStyle name="Normal 2 4 2 5 2 3" xfId="1208" xr:uid="{00000000-0005-0000-0000-00002D080000}"/>
    <cellStyle name="Normal 2 4 2 5 2 3 2" xfId="3438" xr:uid="{00000000-0005-0000-0000-00002E080000}"/>
    <cellStyle name="Normal 2 4 2 5 2 3 2 2" xfId="11861" xr:uid="{DE7CA89E-362F-4155-AC53-39B2F4529047}"/>
    <cellStyle name="Normal 2 4 2 5 2 3 2 3" xfId="7650" xr:uid="{D96F6895-AD92-4026-A698-9C065B11F848}"/>
    <cellStyle name="Normal 2 4 2 5 2 3 3" xfId="9716" xr:uid="{9A5DE2ED-8B4A-4CBD-A934-AE6A9E236D19}"/>
    <cellStyle name="Normal 2 4 2 5 2 3 4" xfId="5505" xr:uid="{6904A7A3-E18E-4B55-87AC-626424C79FD5}"/>
    <cellStyle name="Normal 2 4 2 5 2 4" xfId="1621" xr:uid="{00000000-0005-0000-0000-00002F080000}"/>
    <cellStyle name="Normal 2 4 2 5 2 4 2" xfId="3851" xr:uid="{00000000-0005-0000-0000-000030080000}"/>
    <cellStyle name="Normal 2 4 2 5 2 4 2 2" xfId="12274" xr:uid="{B8BE8EA3-DA86-43CF-8209-993789D4CAD7}"/>
    <cellStyle name="Normal 2 4 2 5 2 4 2 3" xfId="8063" xr:uid="{E9FD7A36-FA62-43A1-BDE4-5C05F193D091}"/>
    <cellStyle name="Normal 2 4 2 5 2 4 3" xfId="10129" xr:uid="{2A08A54C-E376-4642-8505-EE83D47AD06C}"/>
    <cellStyle name="Normal 2 4 2 5 2 4 4" xfId="5918" xr:uid="{190E9414-823F-47AC-8ABF-7AF5A9F00DC7}"/>
    <cellStyle name="Normal 2 4 2 5 2 5" xfId="2035" xr:uid="{00000000-0005-0000-0000-000031080000}"/>
    <cellStyle name="Normal 2 4 2 5 2 5 2" xfId="4264" xr:uid="{00000000-0005-0000-0000-000032080000}"/>
    <cellStyle name="Normal 2 4 2 5 2 5 2 2" xfId="12687" xr:uid="{695F992A-B63B-4BCB-A667-65D5C5A30890}"/>
    <cellStyle name="Normal 2 4 2 5 2 5 2 3" xfId="8476" xr:uid="{88B3DA13-6B9F-4A99-BF81-7F47D280CE24}"/>
    <cellStyle name="Normal 2 4 2 5 2 5 3" xfId="10542" xr:uid="{7BB7131C-5127-4A09-8E45-ECBD1889B249}"/>
    <cellStyle name="Normal 2 4 2 5 2 5 4" xfId="6331" xr:uid="{4330E464-67A8-4B2B-98E0-4FDC3A7C6383}"/>
    <cellStyle name="Normal 2 4 2 5 2 6" xfId="2471" xr:uid="{00000000-0005-0000-0000-000033080000}"/>
    <cellStyle name="Normal 2 4 2 5 2 6 2" xfId="10955" xr:uid="{92A5B7C8-2BFB-4E59-8810-5C70B8D2BF1A}"/>
    <cellStyle name="Normal 2 4 2 5 2 6 3" xfId="6744" xr:uid="{CB190593-1620-4654-A057-EB8E59D8E25C}"/>
    <cellStyle name="Normal 2 4 2 5 2 7" xfId="8889" xr:uid="{9B66FB02-AEFB-4B91-8276-9303DEFAD039}"/>
    <cellStyle name="Normal 2 4 2 5 2 8" xfId="4678" xr:uid="{E6B1F6A4-24A4-41F0-B582-2BAA39D661A5}"/>
    <cellStyle name="Normal 2 4 2 5 3" xfId="785" xr:uid="{00000000-0005-0000-0000-000034080000}"/>
    <cellStyle name="Normal 2 4 2 5 3 2" xfId="3024" xr:uid="{00000000-0005-0000-0000-000035080000}"/>
    <cellStyle name="Normal 2 4 2 5 3 2 2" xfId="11447" xr:uid="{9C77EDC6-9001-4025-BD6A-E1B34E785457}"/>
    <cellStyle name="Normal 2 4 2 5 3 2 3" xfId="7236" xr:uid="{83693C10-0AE8-4A26-A26E-38A69039CBDA}"/>
    <cellStyle name="Normal 2 4 2 5 3 3" xfId="9302" xr:uid="{B450A1E4-BE23-482B-8FE7-EC9C2FBF27C5}"/>
    <cellStyle name="Normal 2 4 2 5 3 4" xfId="5091" xr:uid="{9F70EB9D-7997-4BD9-B9E6-B4B0144AB3CB}"/>
    <cellStyle name="Normal 2 4 2 5 4" xfId="1207" xr:uid="{00000000-0005-0000-0000-000036080000}"/>
    <cellStyle name="Normal 2 4 2 5 4 2" xfId="3437" xr:uid="{00000000-0005-0000-0000-000037080000}"/>
    <cellStyle name="Normal 2 4 2 5 4 2 2" xfId="11860" xr:uid="{58B42C58-DEFB-49F6-A0AB-3942C6E38C84}"/>
    <cellStyle name="Normal 2 4 2 5 4 2 3" xfId="7649" xr:uid="{0D76B54B-A5CC-49D1-A565-6A13B08B4F19}"/>
    <cellStyle name="Normal 2 4 2 5 4 3" xfId="9715" xr:uid="{69E8D408-A278-410D-9159-FF69E0370380}"/>
    <cellStyle name="Normal 2 4 2 5 4 4" xfId="5504" xr:uid="{5F79B398-4A1D-41A6-90E5-5CBD18400F66}"/>
    <cellStyle name="Normal 2 4 2 5 5" xfId="1620" xr:uid="{00000000-0005-0000-0000-000038080000}"/>
    <cellStyle name="Normal 2 4 2 5 5 2" xfId="3850" xr:uid="{00000000-0005-0000-0000-000039080000}"/>
    <cellStyle name="Normal 2 4 2 5 5 2 2" xfId="12273" xr:uid="{8AD44586-86D0-4948-95E4-6C36AFC565B5}"/>
    <cellStyle name="Normal 2 4 2 5 5 2 3" xfId="8062" xr:uid="{51DA26E9-4DC3-4424-B33C-4D5961635D8A}"/>
    <cellStyle name="Normal 2 4 2 5 5 3" xfId="10128" xr:uid="{A475F429-AACA-47AF-AC71-09E65A67CCDB}"/>
    <cellStyle name="Normal 2 4 2 5 5 4" xfId="5917" xr:uid="{24AC80F9-5A6D-41D8-AE74-2B3EA576787F}"/>
    <cellStyle name="Normal 2 4 2 5 6" xfId="2034" xr:uid="{00000000-0005-0000-0000-00003A080000}"/>
    <cellStyle name="Normal 2 4 2 5 6 2" xfId="4263" xr:uid="{00000000-0005-0000-0000-00003B080000}"/>
    <cellStyle name="Normal 2 4 2 5 6 2 2" xfId="12686" xr:uid="{CDD67334-82B8-46F2-B383-A3D225BA3833}"/>
    <cellStyle name="Normal 2 4 2 5 6 2 3" xfId="8475" xr:uid="{FF213D9F-9849-4C1D-A53F-2A73868B1844}"/>
    <cellStyle name="Normal 2 4 2 5 6 3" xfId="10541" xr:uid="{6BBD9562-6ACF-498D-9371-76B983ECA828}"/>
    <cellStyle name="Normal 2 4 2 5 6 4" xfId="6330" xr:uid="{7699CB5C-B59C-4DA3-8DC7-4AD113B1A881}"/>
    <cellStyle name="Normal 2 4 2 5 7" xfId="2470" xr:uid="{00000000-0005-0000-0000-00003C080000}"/>
    <cellStyle name="Normal 2 4 2 5 7 2" xfId="10954" xr:uid="{227AA55C-916B-4D32-A4EB-281FB5E7657C}"/>
    <cellStyle name="Normal 2 4 2 5 7 3" xfId="6743" xr:uid="{B9A0DDCE-8468-4A4B-AAF9-54C965DC0BD8}"/>
    <cellStyle name="Normal 2 4 2 5 8" xfId="8888" xr:uid="{D29CDF8C-E97F-4DD0-B717-D1B01CE2E739}"/>
    <cellStyle name="Normal 2 4 2 5 9" xfId="4677" xr:uid="{2E996C9A-44C5-4AB9-9D98-D014B7E10AB8}"/>
    <cellStyle name="Normal 2 4 2 6" xfId="295" xr:uid="{00000000-0005-0000-0000-00003D080000}"/>
    <cellStyle name="Normal 2 4 2 6 2" xfId="787" xr:uid="{00000000-0005-0000-0000-00003E080000}"/>
    <cellStyle name="Normal 2 4 2 6 2 2" xfId="3026" xr:uid="{00000000-0005-0000-0000-00003F080000}"/>
    <cellStyle name="Normal 2 4 2 6 2 2 2" xfId="11449" xr:uid="{F858CA5C-BD78-40DC-8DFA-DA6DB68BFDC2}"/>
    <cellStyle name="Normal 2 4 2 6 2 2 3" xfId="7238" xr:uid="{6DB6606C-BF2D-478D-9046-420E79FFE50D}"/>
    <cellStyle name="Normal 2 4 2 6 2 3" xfId="9304" xr:uid="{9B8B10EE-0845-4441-A2C6-4B9B9C1CDF98}"/>
    <cellStyle name="Normal 2 4 2 6 2 4" xfId="5093" xr:uid="{D8C96443-9C0C-44B7-8FB9-8041F8A80E68}"/>
    <cellStyle name="Normal 2 4 2 6 3" xfId="1209" xr:uid="{00000000-0005-0000-0000-000040080000}"/>
    <cellStyle name="Normal 2 4 2 6 3 2" xfId="3439" xr:uid="{00000000-0005-0000-0000-000041080000}"/>
    <cellStyle name="Normal 2 4 2 6 3 2 2" xfId="11862" xr:uid="{8536AD3C-64DF-4FC9-A0B9-67772BC33E15}"/>
    <cellStyle name="Normal 2 4 2 6 3 2 3" xfId="7651" xr:uid="{03AF2836-E711-4860-AA14-5638AF2B9B7A}"/>
    <cellStyle name="Normal 2 4 2 6 3 3" xfId="9717" xr:uid="{8E082A53-DA46-4B8F-833F-72C1189CBEAB}"/>
    <cellStyle name="Normal 2 4 2 6 3 4" xfId="5506" xr:uid="{43022E7F-19ED-40AC-89F4-EE01ED3B3725}"/>
    <cellStyle name="Normal 2 4 2 6 4" xfId="1622" xr:uid="{00000000-0005-0000-0000-000042080000}"/>
    <cellStyle name="Normal 2 4 2 6 4 2" xfId="3852" xr:uid="{00000000-0005-0000-0000-000043080000}"/>
    <cellStyle name="Normal 2 4 2 6 4 2 2" xfId="12275" xr:uid="{0B3C5ED7-8057-4A16-B9F4-70D44FCEB8EF}"/>
    <cellStyle name="Normal 2 4 2 6 4 2 3" xfId="8064" xr:uid="{C9FF84DA-B097-4503-AA13-750BB2594B32}"/>
    <cellStyle name="Normal 2 4 2 6 4 3" xfId="10130" xr:uid="{257D182C-C2C0-4BD9-9393-826F4FBFAA15}"/>
    <cellStyle name="Normal 2 4 2 6 4 4" xfId="5919" xr:uid="{AAC0A526-75FD-4D40-844F-E47A415458F9}"/>
    <cellStyle name="Normal 2 4 2 6 5" xfId="2036" xr:uid="{00000000-0005-0000-0000-000044080000}"/>
    <cellStyle name="Normal 2 4 2 6 5 2" xfId="4265" xr:uid="{00000000-0005-0000-0000-000045080000}"/>
    <cellStyle name="Normal 2 4 2 6 5 2 2" xfId="12688" xr:uid="{A727C888-D7AF-4D6C-88FA-5567BC42E5DE}"/>
    <cellStyle name="Normal 2 4 2 6 5 2 3" xfId="8477" xr:uid="{7502948A-1D5D-4B95-81E7-2EE67471B82F}"/>
    <cellStyle name="Normal 2 4 2 6 5 3" xfId="10543" xr:uid="{0DD18E64-58A2-42C3-81DB-2544881A3329}"/>
    <cellStyle name="Normal 2 4 2 6 5 4" xfId="6332" xr:uid="{61A1F33F-FC3D-4680-93C6-A738C7E1C77E}"/>
    <cellStyle name="Normal 2 4 2 6 6" xfId="2472" xr:uid="{00000000-0005-0000-0000-000046080000}"/>
    <cellStyle name="Normal 2 4 2 6 6 2" xfId="10956" xr:uid="{DA198B0C-65FB-48E5-8F49-5F5CE3000725}"/>
    <cellStyle name="Normal 2 4 2 6 6 3" xfId="6745" xr:uid="{1B2E8024-AE6E-4BDA-8C8A-5D30EEF8688E}"/>
    <cellStyle name="Normal 2 4 2 6 7" xfId="8890" xr:uid="{5902401B-AAEE-4450-BBF4-C1CFCC2A891A}"/>
    <cellStyle name="Normal 2 4 2 6 8" xfId="4679" xr:uid="{AE9CDCC8-BA2A-45E5-941F-13C41E7BCF07}"/>
    <cellStyle name="Normal 2 4 2 7" xfId="772" xr:uid="{00000000-0005-0000-0000-000047080000}"/>
    <cellStyle name="Normal 2 4 2 7 2" xfId="3011" xr:uid="{00000000-0005-0000-0000-000048080000}"/>
    <cellStyle name="Normal 2 4 2 7 2 2" xfId="11434" xr:uid="{696B3CC4-CD81-4E6B-A824-631F3EB0D708}"/>
    <cellStyle name="Normal 2 4 2 7 2 3" xfId="7223" xr:uid="{1154E915-B744-4573-8E50-501DC7759307}"/>
    <cellStyle name="Normal 2 4 2 7 3" xfId="9289" xr:uid="{1CBC489E-9DB0-4D06-82FB-8633AB5160D8}"/>
    <cellStyle name="Normal 2 4 2 7 4" xfId="5078" xr:uid="{5E50BF09-EDD2-4737-9391-9E43A868FC1C}"/>
    <cellStyle name="Normal 2 4 2 8" xfId="1194" xr:uid="{00000000-0005-0000-0000-000049080000}"/>
    <cellStyle name="Normal 2 4 2 8 2" xfId="3424" xr:uid="{00000000-0005-0000-0000-00004A080000}"/>
    <cellStyle name="Normal 2 4 2 8 2 2" xfId="11847" xr:uid="{DB002C07-9063-482A-998E-A6F5F266E422}"/>
    <cellStyle name="Normal 2 4 2 8 2 3" xfId="7636" xr:uid="{515C5DE7-28D1-4248-9A36-0EB109D8ADD0}"/>
    <cellStyle name="Normal 2 4 2 8 3" xfId="9702" xr:uid="{D5B22594-8C53-44AB-9062-50F357EC6EF6}"/>
    <cellStyle name="Normal 2 4 2 8 4" xfId="5491" xr:uid="{4A60F1EC-8424-4D0D-A4A0-C6649CFCBE55}"/>
    <cellStyle name="Normal 2 4 2 9" xfId="1607" xr:uid="{00000000-0005-0000-0000-00004B080000}"/>
    <cellStyle name="Normal 2 4 2 9 2" xfId="3837" xr:uid="{00000000-0005-0000-0000-00004C080000}"/>
    <cellStyle name="Normal 2 4 2 9 2 2" xfId="12260" xr:uid="{F9A2245B-676C-4B37-9712-10E22E21FFF4}"/>
    <cellStyle name="Normal 2 4 2 9 2 3" xfId="8049" xr:uid="{BFBF5B5D-9F67-4CCB-B8D2-B1F299D59270}"/>
    <cellStyle name="Normal 2 4 2 9 3" xfId="10115" xr:uid="{5E11E75D-03C8-4602-9DE9-91014CB59B8D}"/>
    <cellStyle name="Normal 2 4 2 9 4" xfId="5904" xr:uid="{A9A89DA9-AA23-4DAF-B7DB-37FAC34BFE9D}"/>
    <cellStyle name="Normal 2 4 3" xfId="296" xr:uid="{00000000-0005-0000-0000-00004D080000}"/>
    <cellStyle name="Normal 2 4 3 10" xfId="4680" xr:uid="{86CD36FC-079D-4404-817A-E4D87D21B5BD}"/>
    <cellStyle name="Normal 2 4 3 2" xfId="297" xr:uid="{00000000-0005-0000-0000-00004E080000}"/>
    <cellStyle name="Normal 2 4 3 3" xfId="298" xr:uid="{00000000-0005-0000-0000-00004F080000}"/>
    <cellStyle name="Normal 2 4 3 3 10" xfId="4681" xr:uid="{CF78E0C6-18AD-4BFC-8955-E29C685E5468}"/>
    <cellStyle name="Normal 2 4 3 3 2" xfId="299" xr:uid="{00000000-0005-0000-0000-000050080000}"/>
    <cellStyle name="Normal 2 4 3 3 2 2" xfId="300" xr:uid="{00000000-0005-0000-0000-000051080000}"/>
    <cellStyle name="Normal 2 4 3 3 2 2 2" xfId="791" xr:uid="{00000000-0005-0000-0000-000052080000}"/>
    <cellStyle name="Normal 2 4 3 3 2 2 2 2" xfId="3030" xr:uid="{00000000-0005-0000-0000-000053080000}"/>
    <cellStyle name="Normal 2 4 3 3 2 2 2 2 2" xfId="11453" xr:uid="{6F372E38-A0C0-4DCF-BAE4-4D0BFDF77ACD}"/>
    <cellStyle name="Normal 2 4 3 3 2 2 2 2 3" xfId="7242" xr:uid="{E2208745-94B5-43B5-AB02-C2EEF4254788}"/>
    <cellStyle name="Normal 2 4 3 3 2 2 2 3" xfId="9308" xr:uid="{6229407A-1E64-4D20-AC63-7B803CEC6B78}"/>
    <cellStyle name="Normal 2 4 3 3 2 2 2 4" xfId="5097" xr:uid="{9CDA938F-F627-4A71-8AFD-92E26FD3F279}"/>
    <cellStyle name="Normal 2 4 3 3 2 2 3" xfId="1213" xr:uid="{00000000-0005-0000-0000-000054080000}"/>
    <cellStyle name="Normal 2 4 3 3 2 2 3 2" xfId="3443" xr:uid="{00000000-0005-0000-0000-000055080000}"/>
    <cellStyle name="Normal 2 4 3 3 2 2 3 2 2" xfId="11866" xr:uid="{244CBCBF-7B48-470F-8265-F94299DC39F8}"/>
    <cellStyle name="Normal 2 4 3 3 2 2 3 2 3" xfId="7655" xr:uid="{7FE750F3-B6DA-43E7-970A-79E3A992E332}"/>
    <cellStyle name="Normal 2 4 3 3 2 2 3 3" xfId="9721" xr:uid="{FBF2A7A1-A945-42C8-9108-2F8F2EFAB9AD}"/>
    <cellStyle name="Normal 2 4 3 3 2 2 3 4" xfId="5510" xr:uid="{2894713C-2841-4C11-8628-EDABC028C374}"/>
    <cellStyle name="Normal 2 4 3 3 2 2 4" xfId="1626" xr:uid="{00000000-0005-0000-0000-000056080000}"/>
    <cellStyle name="Normal 2 4 3 3 2 2 4 2" xfId="3856" xr:uid="{00000000-0005-0000-0000-000057080000}"/>
    <cellStyle name="Normal 2 4 3 3 2 2 4 2 2" xfId="12279" xr:uid="{0AFCBA20-E0BD-493E-8895-0F200C7E765B}"/>
    <cellStyle name="Normal 2 4 3 3 2 2 4 2 3" xfId="8068" xr:uid="{D97D865A-EC76-4AD9-9D58-13AF2ECF05A2}"/>
    <cellStyle name="Normal 2 4 3 3 2 2 4 3" xfId="10134" xr:uid="{7FCC6EDB-E9C3-4E16-9CDE-9F10C5DAD7CF}"/>
    <cellStyle name="Normal 2 4 3 3 2 2 4 4" xfId="5923" xr:uid="{7C99185A-61BD-4C68-AE89-208A817C0528}"/>
    <cellStyle name="Normal 2 4 3 3 2 2 5" xfId="2040" xr:uid="{00000000-0005-0000-0000-000058080000}"/>
    <cellStyle name="Normal 2 4 3 3 2 2 5 2" xfId="4269" xr:uid="{00000000-0005-0000-0000-000059080000}"/>
    <cellStyle name="Normal 2 4 3 3 2 2 5 2 2" xfId="12692" xr:uid="{38EBC4BF-7077-453C-B7E8-124FE36205CF}"/>
    <cellStyle name="Normal 2 4 3 3 2 2 5 2 3" xfId="8481" xr:uid="{14C0F20A-7B74-49A7-BFD6-43852DA6EBC5}"/>
    <cellStyle name="Normal 2 4 3 3 2 2 5 3" xfId="10547" xr:uid="{2869E320-AEF3-440F-94B3-E61095A8F749}"/>
    <cellStyle name="Normal 2 4 3 3 2 2 5 4" xfId="6336" xr:uid="{DA8863F1-C0BC-4B07-B2FA-D3F4D86B7BA8}"/>
    <cellStyle name="Normal 2 4 3 3 2 2 6" xfId="2476" xr:uid="{00000000-0005-0000-0000-00005A080000}"/>
    <cellStyle name="Normal 2 4 3 3 2 2 6 2" xfId="10960" xr:uid="{F033CDD0-E7A0-4A7D-9253-C5FBEBECBCE9}"/>
    <cellStyle name="Normal 2 4 3 3 2 2 6 3" xfId="6749" xr:uid="{022C3956-014E-43F8-958A-BB696A855F6F}"/>
    <cellStyle name="Normal 2 4 3 3 2 2 7" xfId="8894" xr:uid="{5F2CF16E-DAAE-4312-B0C8-9DB34EA01338}"/>
    <cellStyle name="Normal 2 4 3 3 2 2 8" xfId="4683" xr:uid="{339F3631-363A-40C0-9358-3CBE704FAF2A}"/>
    <cellStyle name="Normal 2 4 3 3 2 3" xfId="790" xr:uid="{00000000-0005-0000-0000-00005B080000}"/>
    <cellStyle name="Normal 2 4 3 3 2 3 2" xfId="3029" xr:uid="{00000000-0005-0000-0000-00005C080000}"/>
    <cellStyle name="Normal 2 4 3 3 2 3 2 2" xfId="11452" xr:uid="{45F80FEF-4E77-4549-AF41-584E7B9093D3}"/>
    <cellStyle name="Normal 2 4 3 3 2 3 2 3" xfId="7241" xr:uid="{07970B5A-3E83-40DF-A7D1-3F0B39B2C6D9}"/>
    <cellStyle name="Normal 2 4 3 3 2 3 3" xfId="9307" xr:uid="{02D6F72A-8919-4F4B-B5E4-EACA14E0971F}"/>
    <cellStyle name="Normal 2 4 3 3 2 3 4" xfId="5096" xr:uid="{FE7249B3-5EFC-48FE-BEA0-E7026B80BC09}"/>
    <cellStyle name="Normal 2 4 3 3 2 4" xfId="1212" xr:uid="{00000000-0005-0000-0000-00005D080000}"/>
    <cellStyle name="Normal 2 4 3 3 2 4 2" xfId="3442" xr:uid="{00000000-0005-0000-0000-00005E080000}"/>
    <cellStyle name="Normal 2 4 3 3 2 4 2 2" xfId="11865" xr:uid="{FC910422-037D-4B42-A5EB-BB6B2930E114}"/>
    <cellStyle name="Normal 2 4 3 3 2 4 2 3" xfId="7654" xr:uid="{B71BC476-08C1-48EA-9596-334966A48A5E}"/>
    <cellStyle name="Normal 2 4 3 3 2 4 3" xfId="9720" xr:uid="{5FF5C248-93CE-4DE9-828E-B0F7CBE26321}"/>
    <cellStyle name="Normal 2 4 3 3 2 4 4" xfId="5509" xr:uid="{0C2077E3-3CC9-4877-AFDD-47F63A6CF907}"/>
    <cellStyle name="Normal 2 4 3 3 2 5" xfId="1625" xr:uid="{00000000-0005-0000-0000-00005F080000}"/>
    <cellStyle name="Normal 2 4 3 3 2 5 2" xfId="3855" xr:uid="{00000000-0005-0000-0000-000060080000}"/>
    <cellStyle name="Normal 2 4 3 3 2 5 2 2" xfId="12278" xr:uid="{3F2938B3-974A-4631-B43B-2A994A3CF4A1}"/>
    <cellStyle name="Normal 2 4 3 3 2 5 2 3" xfId="8067" xr:uid="{792B2A43-C7D3-45D2-BC99-9AEA17024025}"/>
    <cellStyle name="Normal 2 4 3 3 2 5 3" xfId="10133" xr:uid="{09217013-5683-4E90-88DA-DF3500F27820}"/>
    <cellStyle name="Normal 2 4 3 3 2 5 4" xfId="5922" xr:uid="{10F09CE3-12E4-4F17-8776-6B4E86762829}"/>
    <cellStyle name="Normal 2 4 3 3 2 6" xfId="2039" xr:uid="{00000000-0005-0000-0000-000061080000}"/>
    <cellStyle name="Normal 2 4 3 3 2 6 2" xfId="4268" xr:uid="{00000000-0005-0000-0000-000062080000}"/>
    <cellStyle name="Normal 2 4 3 3 2 6 2 2" xfId="12691" xr:uid="{11ECDCB8-6300-412C-A1F0-CF0EF0E48322}"/>
    <cellStyle name="Normal 2 4 3 3 2 6 2 3" xfId="8480" xr:uid="{1D7964C1-EFAE-490C-B066-7E4A8719EC6A}"/>
    <cellStyle name="Normal 2 4 3 3 2 6 3" xfId="10546" xr:uid="{CA423D59-8913-4982-8EF0-9A489CD35861}"/>
    <cellStyle name="Normal 2 4 3 3 2 6 4" xfId="6335" xr:uid="{81EC4BE2-C019-4D46-A476-441B445FF6CF}"/>
    <cellStyle name="Normal 2 4 3 3 2 7" xfId="2475" xr:uid="{00000000-0005-0000-0000-000063080000}"/>
    <cellStyle name="Normal 2 4 3 3 2 7 2" xfId="10959" xr:uid="{F25C02AA-8CCA-49B2-A5D3-B92AA10C59FF}"/>
    <cellStyle name="Normal 2 4 3 3 2 7 3" xfId="6748" xr:uid="{97ABA714-FA7D-42C0-98CA-5C6D75D6B991}"/>
    <cellStyle name="Normal 2 4 3 3 2 8" xfId="8893" xr:uid="{7F026B21-B2FB-4075-8B53-3BE93AE1A365}"/>
    <cellStyle name="Normal 2 4 3 3 2 9" xfId="4682" xr:uid="{D126FFF7-E6E1-4D81-9D1D-36ABC62CE366}"/>
    <cellStyle name="Normal 2 4 3 3 3" xfId="301" xr:uid="{00000000-0005-0000-0000-000064080000}"/>
    <cellStyle name="Normal 2 4 3 3 3 2" xfId="792" xr:uid="{00000000-0005-0000-0000-000065080000}"/>
    <cellStyle name="Normal 2 4 3 3 3 2 2" xfId="3031" xr:uid="{00000000-0005-0000-0000-000066080000}"/>
    <cellStyle name="Normal 2 4 3 3 3 2 2 2" xfId="11454" xr:uid="{0C8DDC3D-D28D-4A68-BEF8-7024CE7984D3}"/>
    <cellStyle name="Normal 2 4 3 3 3 2 2 3" xfId="7243" xr:uid="{925904F3-F988-4B39-97DD-0EE9BE9227A7}"/>
    <cellStyle name="Normal 2 4 3 3 3 2 3" xfId="9309" xr:uid="{C4D184B9-D4FE-4A12-BF25-30A94CFACEDE}"/>
    <cellStyle name="Normal 2 4 3 3 3 2 4" xfId="5098" xr:uid="{69896A5F-BC0B-44A2-8084-1E9D64A8A4CD}"/>
    <cellStyle name="Normal 2 4 3 3 3 3" xfId="1214" xr:uid="{00000000-0005-0000-0000-000067080000}"/>
    <cellStyle name="Normal 2 4 3 3 3 3 2" xfId="3444" xr:uid="{00000000-0005-0000-0000-000068080000}"/>
    <cellStyle name="Normal 2 4 3 3 3 3 2 2" xfId="11867" xr:uid="{CC892694-35B3-4F0B-AE19-6FD0668A8C62}"/>
    <cellStyle name="Normal 2 4 3 3 3 3 2 3" xfId="7656" xr:uid="{B8FE8D3F-C4D9-4B70-9627-B9CFAA4BC99F}"/>
    <cellStyle name="Normal 2 4 3 3 3 3 3" xfId="9722" xr:uid="{314806FE-2114-4CE7-9571-1A0EADF2C35E}"/>
    <cellStyle name="Normal 2 4 3 3 3 3 4" xfId="5511" xr:uid="{B5F8F53B-A836-4E83-AC46-A7D8438DF514}"/>
    <cellStyle name="Normal 2 4 3 3 3 4" xfId="1627" xr:uid="{00000000-0005-0000-0000-000069080000}"/>
    <cellStyle name="Normal 2 4 3 3 3 4 2" xfId="3857" xr:uid="{00000000-0005-0000-0000-00006A080000}"/>
    <cellStyle name="Normal 2 4 3 3 3 4 2 2" xfId="12280" xr:uid="{464A4B99-734A-49DC-9AFA-1B316EAA0953}"/>
    <cellStyle name="Normal 2 4 3 3 3 4 2 3" xfId="8069" xr:uid="{ED1BA020-E006-492C-BEA6-3ED1D3D96987}"/>
    <cellStyle name="Normal 2 4 3 3 3 4 3" xfId="10135" xr:uid="{DCCD4243-C251-4E5A-8AE2-A36D0BB61F1B}"/>
    <cellStyle name="Normal 2 4 3 3 3 4 4" xfId="5924" xr:uid="{09268FAB-9BCA-49CC-93DE-3F02F814C7CD}"/>
    <cellStyle name="Normal 2 4 3 3 3 5" xfId="2041" xr:uid="{00000000-0005-0000-0000-00006B080000}"/>
    <cellStyle name="Normal 2 4 3 3 3 5 2" xfId="4270" xr:uid="{00000000-0005-0000-0000-00006C080000}"/>
    <cellStyle name="Normal 2 4 3 3 3 5 2 2" xfId="12693" xr:uid="{7483AE58-4D39-4042-9FF6-698DA33FE43C}"/>
    <cellStyle name="Normal 2 4 3 3 3 5 2 3" xfId="8482" xr:uid="{A4A27F03-ABB2-4247-9181-11E61AB453B2}"/>
    <cellStyle name="Normal 2 4 3 3 3 5 3" xfId="10548" xr:uid="{D25257FB-BAB6-4BEB-B297-9C953D878BFE}"/>
    <cellStyle name="Normal 2 4 3 3 3 5 4" xfId="6337" xr:uid="{EBBAC72F-6654-4CF4-8D34-D01DC26EB2DE}"/>
    <cellStyle name="Normal 2 4 3 3 3 6" xfId="2477" xr:uid="{00000000-0005-0000-0000-00006D080000}"/>
    <cellStyle name="Normal 2 4 3 3 3 6 2" xfId="10961" xr:uid="{35FE4AD8-27F7-4F82-B0C4-9C028E181CDC}"/>
    <cellStyle name="Normal 2 4 3 3 3 6 3" xfId="6750" xr:uid="{0903B491-698C-42B4-874F-E95C068302CF}"/>
    <cellStyle name="Normal 2 4 3 3 3 7" xfId="8895" xr:uid="{E803D500-D9D7-4E74-80D7-1F8C6FD2AF5F}"/>
    <cellStyle name="Normal 2 4 3 3 3 8" xfId="4684" xr:uid="{67968681-088F-4C8C-A4F6-23B428808FBB}"/>
    <cellStyle name="Normal 2 4 3 3 4" xfId="789" xr:uid="{00000000-0005-0000-0000-00006E080000}"/>
    <cellStyle name="Normal 2 4 3 3 4 2" xfId="3028" xr:uid="{00000000-0005-0000-0000-00006F080000}"/>
    <cellStyle name="Normal 2 4 3 3 4 2 2" xfId="11451" xr:uid="{74670F7C-0CFD-48D3-B3F5-CD630A2099B7}"/>
    <cellStyle name="Normal 2 4 3 3 4 2 3" xfId="7240" xr:uid="{BC32197B-7F35-4A55-B6C0-54245931FE9C}"/>
    <cellStyle name="Normal 2 4 3 3 4 3" xfId="9306" xr:uid="{B44FAAB9-0EC4-4B02-B344-6D8C8FE6494C}"/>
    <cellStyle name="Normal 2 4 3 3 4 4" xfId="5095" xr:uid="{5D37D8CF-B509-4D13-B4EB-75648E973B0B}"/>
    <cellStyle name="Normal 2 4 3 3 5" xfId="1211" xr:uid="{00000000-0005-0000-0000-000070080000}"/>
    <cellStyle name="Normal 2 4 3 3 5 2" xfId="3441" xr:uid="{00000000-0005-0000-0000-000071080000}"/>
    <cellStyle name="Normal 2 4 3 3 5 2 2" xfId="11864" xr:uid="{6C0D9739-7123-43FD-B9F6-EE792A0F4468}"/>
    <cellStyle name="Normal 2 4 3 3 5 2 3" xfId="7653" xr:uid="{298D3E77-2AB8-416B-864B-79B5DA284817}"/>
    <cellStyle name="Normal 2 4 3 3 5 3" xfId="9719" xr:uid="{14C79932-8AE2-4C9F-BAD9-D124010940A0}"/>
    <cellStyle name="Normal 2 4 3 3 5 4" xfId="5508" xr:uid="{B25F26F2-3359-4C09-8A1C-9D21DF4B799B}"/>
    <cellStyle name="Normal 2 4 3 3 6" xfId="1624" xr:uid="{00000000-0005-0000-0000-000072080000}"/>
    <cellStyle name="Normal 2 4 3 3 6 2" xfId="3854" xr:uid="{00000000-0005-0000-0000-000073080000}"/>
    <cellStyle name="Normal 2 4 3 3 6 2 2" xfId="12277" xr:uid="{D28C5D42-B9CD-48D1-8BAE-48173A2DF4AF}"/>
    <cellStyle name="Normal 2 4 3 3 6 2 3" xfId="8066" xr:uid="{883A2A7D-40C7-46BF-B9EA-9F043A0AABCE}"/>
    <cellStyle name="Normal 2 4 3 3 6 3" xfId="10132" xr:uid="{120ED416-6801-4DA8-886A-A6B25F524FBA}"/>
    <cellStyle name="Normal 2 4 3 3 6 4" xfId="5921" xr:uid="{A96863FE-25BB-4433-BE50-8678E863739F}"/>
    <cellStyle name="Normal 2 4 3 3 7" xfId="2038" xr:uid="{00000000-0005-0000-0000-000074080000}"/>
    <cellStyle name="Normal 2 4 3 3 7 2" xfId="4267" xr:uid="{00000000-0005-0000-0000-000075080000}"/>
    <cellStyle name="Normal 2 4 3 3 7 2 2" xfId="12690" xr:uid="{0188A7E2-8ABA-4426-AE3A-8F66394ED31D}"/>
    <cellStyle name="Normal 2 4 3 3 7 2 3" xfId="8479" xr:uid="{0011029B-EAAB-4FD2-9DB0-B7DDB033C9C6}"/>
    <cellStyle name="Normal 2 4 3 3 7 3" xfId="10545" xr:uid="{D0157035-1DE0-4C84-8CD2-99286B58700F}"/>
    <cellStyle name="Normal 2 4 3 3 7 4" xfId="6334" xr:uid="{AA4DCE4A-950C-4115-BE52-33C5F4BB09EF}"/>
    <cellStyle name="Normal 2 4 3 3 8" xfId="2474" xr:uid="{00000000-0005-0000-0000-000076080000}"/>
    <cellStyle name="Normal 2 4 3 3 8 2" xfId="10958" xr:uid="{364F5C23-663C-4530-96A9-06789B8B5573}"/>
    <cellStyle name="Normal 2 4 3 3 8 3" xfId="6747" xr:uid="{13E1923D-03C8-430E-93C6-052EDBE7CA9F}"/>
    <cellStyle name="Normal 2 4 3 3 9" xfId="8892" xr:uid="{8DAE421F-0F21-4CDB-92FB-2F78087FA266}"/>
    <cellStyle name="Normal 2 4 3 4" xfId="788" xr:uid="{00000000-0005-0000-0000-000077080000}"/>
    <cellStyle name="Normal 2 4 3 4 2" xfId="3027" xr:uid="{00000000-0005-0000-0000-000078080000}"/>
    <cellStyle name="Normal 2 4 3 4 2 2" xfId="11450" xr:uid="{73EC4B79-DFB4-4317-AB24-7A3F69A94623}"/>
    <cellStyle name="Normal 2 4 3 4 2 3" xfId="7239" xr:uid="{2142C49D-ECB7-460F-9490-7CA8FDAE1B18}"/>
    <cellStyle name="Normal 2 4 3 4 3" xfId="9305" xr:uid="{C2A37B3D-F3C4-4E33-8683-9B15BEF5F686}"/>
    <cellStyle name="Normal 2 4 3 4 4" xfId="5094" xr:uid="{A66509E2-0EC2-4E31-9DB2-98653AB26443}"/>
    <cellStyle name="Normal 2 4 3 5" xfId="1210" xr:uid="{00000000-0005-0000-0000-000079080000}"/>
    <cellStyle name="Normal 2 4 3 5 2" xfId="3440" xr:uid="{00000000-0005-0000-0000-00007A080000}"/>
    <cellStyle name="Normal 2 4 3 5 2 2" xfId="11863" xr:uid="{6442AB04-8E6C-458E-9948-E63B955534C3}"/>
    <cellStyle name="Normal 2 4 3 5 2 3" xfId="7652" xr:uid="{A7D80A09-AA55-45D6-9615-610259A3CB9C}"/>
    <cellStyle name="Normal 2 4 3 5 3" xfId="9718" xr:uid="{EA05ADE5-985F-42C4-99E7-AAA515A45D2E}"/>
    <cellStyle name="Normal 2 4 3 5 4" xfId="5507" xr:uid="{93C05C1A-D8F0-4C4F-9042-9C98C82B03D4}"/>
    <cellStyle name="Normal 2 4 3 6" xfId="1623" xr:uid="{00000000-0005-0000-0000-00007B080000}"/>
    <cellStyle name="Normal 2 4 3 6 2" xfId="3853" xr:uid="{00000000-0005-0000-0000-00007C080000}"/>
    <cellStyle name="Normal 2 4 3 6 2 2" xfId="12276" xr:uid="{203749DF-1E84-4BD3-AE79-E6ED9F183A67}"/>
    <cellStyle name="Normal 2 4 3 6 2 3" xfId="8065" xr:uid="{4C1D7060-37FB-45E0-B5B5-F0839A9C090A}"/>
    <cellStyle name="Normal 2 4 3 6 3" xfId="10131" xr:uid="{5CC27D77-7E92-420B-B624-DAB81D0B94FC}"/>
    <cellStyle name="Normal 2 4 3 6 4" xfId="5920" xr:uid="{C455D3B9-D0E1-4049-B6D2-6AA91455E552}"/>
    <cellStyle name="Normal 2 4 3 7" xfId="2037" xr:uid="{00000000-0005-0000-0000-00007D080000}"/>
    <cellStyle name="Normal 2 4 3 7 2" xfId="4266" xr:uid="{00000000-0005-0000-0000-00007E080000}"/>
    <cellStyle name="Normal 2 4 3 7 2 2" xfId="12689" xr:uid="{8747E087-55A6-449A-8E32-7E70712CCF3A}"/>
    <cellStyle name="Normal 2 4 3 7 2 3" xfId="8478" xr:uid="{060EDA0A-E4ED-4F84-A797-06D906C4D951}"/>
    <cellStyle name="Normal 2 4 3 7 3" xfId="10544" xr:uid="{16F5ACFA-1B5A-4579-B33D-C6C8CFDEEDD8}"/>
    <cellStyle name="Normal 2 4 3 7 4" xfId="6333" xr:uid="{6C5752DA-94A8-4286-B1BE-106E316231F2}"/>
    <cellStyle name="Normal 2 4 3 8" xfId="2473" xr:uid="{00000000-0005-0000-0000-00007F080000}"/>
    <cellStyle name="Normal 2 4 3 8 2" xfId="10957" xr:uid="{EB554996-A3E7-424C-AA1E-725DE92B2808}"/>
    <cellStyle name="Normal 2 4 3 8 3" xfId="6746" xr:uid="{610C63B9-A0EE-4B00-9245-3DD9197ED94D}"/>
    <cellStyle name="Normal 2 4 3 9" xfId="8891" xr:uid="{8A229ED9-70ED-4307-B3E3-41C7E015554C}"/>
    <cellStyle name="Normal 2 4 4" xfId="302" xr:uid="{00000000-0005-0000-0000-000080080000}"/>
    <cellStyle name="Normal 2 4 5" xfId="303" xr:uid="{00000000-0005-0000-0000-000081080000}"/>
    <cellStyle name="Normal 2 4 5 10" xfId="8896" xr:uid="{8D6837B0-9999-4B60-A0A7-90D6D6242C3D}"/>
    <cellStyle name="Normal 2 4 5 11" xfId="4685" xr:uid="{4BEF5FEC-2B26-4287-8852-4490903D8F53}"/>
    <cellStyle name="Normal 2 4 5 2" xfId="304" xr:uid="{00000000-0005-0000-0000-000082080000}"/>
    <cellStyle name="Normal 2 4 5 2 10" xfId="4686" xr:uid="{1F174F9E-D9B0-4450-85CB-618550C9606C}"/>
    <cellStyle name="Normal 2 4 5 2 2" xfId="305" xr:uid="{00000000-0005-0000-0000-000083080000}"/>
    <cellStyle name="Normal 2 4 5 2 2 2" xfId="306" xr:uid="{00000000-0005-0000-0000-000084080000}"/>
    <cellStyle name="Normal 2 4 5 2 2 2 2" xfId="796" xr:uid="{00000000-0005-0000-0000-000085080000}"/>
    <cellStyle name="Normal 2 4 5 2 2 2 2 2" xfId="3035" xr:uid="{00000000-0005-0000-0000-000086080000}"/>
    <cellStyle name="Normal 2 4 5 2 2 2 2 2 2" xfId="11458" xr:uid="{5CD76CA7-9605-4F82-AD12-17661C487527}"/>
    <cellStyle name="Normal 2 4 5 2 2 2 2 2 3" xfId="7247" xr:uid="{D16728A8-71FD-4743-9C35-9A60B30144FE}"/>
    <cellStyle name="Normal 2 4 5 2 2 2 2 3" xfId="9313" xr:uid="{164C6AF6-6D6D-4E48-82FF-0DF72D206196}"/>
    <cellStyle name="Normal 2 4 5 2 2 2 2 4" xfId="5102" xr:uid="{FB91C90C-28E1-48DC-8561-CBE80075BF61}"/>
    <cellStyle name="Normal 2 4 5 2 2 2 3" xfId="1218" xr:uid="{00000000-0005-0000-0000-000087080000}"/>
    <cellStyle name="Normal 2 4 5 2 2 2 3 2" xfId="3448" xr:uid="{00000000-0005-0000-0000-000088080000}"/>
    <cellStyle name="Normal 2 4 5 2 2 2 3 2 2" xfId="11871" xr:uid="{BAD4117C-7FD1-4E96-AFB1-8AB0B0191220}"/>
    <cellStyle name="Normal 2 4 5 2 2 2 3 2 3" xfId="7660" xr:uid="{79730A97-FF6B-49B8-AB4E-8E94D8098801}"/>
    <cellStyle name="Normal 2 4 5 2 2 2 3 3" xfId="9726" xr:uid="{FED01051-B310-4A78-9762-885B884E971D}"/>
    <cellStyle name="Normal 2 4 5 2 2 2 3 4" xfId="5515" xr:uid="{C69FE008-0F5D-425C-98C4-4029624F2857}"/>
    <cellStyle name="Normal 2 4 5 2 2 2 4" xfId="1631" xr:uid="{00000000-0005-0000-0000-000089080000}"/>
    <cellStyle name="Normal 2 4 5 2 2 2 4 2" xfId="3861" xr:uid="{00000000-0005-0000-0000-00008A080000}"/>
    <cellStyle name="Normal 2 4 5 2 2 2 4 2 2" xfId="12284" xr:uid="{BBFE839C-BCD3-476E-A462-E0B5AD64CF18}"/>
    <cellStyle name="Normal 2 4 5 2 2 2 4 2 3" xfId="8073" xr:uid="{6E7954C4-9FD0-448F-9F47-3FFA089AEE62}"/>
    <cellStyle name="Normal 2 4 5 2 2 2 4 3" xfId="10139" xr:uid="{AC01ED1D-AF4F-4184-903D-FB92550FFFF9}"/>
    <cellStyle name="Normal 2 4 5 2 2 2 4 4" xfId="5928" xr:uid="{C12A83AA-2C5C-43AE-8948-A712CE532E74}"/>
    <cellStyle name="Normal 2 4 5 2 2 2 5" xfId="2045" xr:uid="{00000000-0005-0000-0000-00008B080000}"/>
    <cellStyle name="Normal 2 4 5 2 2 2 5 2" xfId="4274" xr:uid="{00000000-0005-0000-0000-00008C080000}"/>
    <cellStyle name="Normal 2 4 5 2 2 2 5 2 2" xfId="12697" xr:uid="{771260DB-04BD-426A-B563-5F934FE1DAC5}"/>
    <cellStyle name="Normal 2 4 5 2 2 2 5 2 3" xfId="8486" xr:uid="{2D4CBB0C-4E79-4827-A468-D64F2E608E49}"/>
    <cellStyle name="Normal 2 4 5 2 2 2 5 3" xfId="10552" xr:uid="{8EFB83C7-20AE-42A0-9743-AE9437E98BAC}"/>
    <cellStyle name="Normal 2 4 5 2 2 2 5 4" xfId="6341" xr:uid="{5A7AF0A0-DD10-44F3-8336-541363DFFD2A}"/>
    <cellStyle name="Normal 2 4 5 2 2 2 6" xfId="2481" xr:uid="{00000000-0005-0000-0000-00008D080000}"/>
    <cellStyle name="Normal 2 4 5 2 2 2 6 2" xfId="10965" xr:uid="{6DA8A1AB-94BE-45EA-942A-FA8C6F0CBD9F}"/>
    <cellStyle name="Normal 2 4 5 2 2 2 6 3" xfId="6754" xr:uid="{5A30B2AF-2F3E-41D4-A48D-8191232DCDB0}"/>
    <cellStyle name="Normal 2 4 5 2 2 2 7" xfId="8899" xr:uid="{C2D662B4-1D52-4EBE-B0DA-559EBBAC6563}"/>
    <cellStyle name="Normal 2 4 5 2 2 2 8" xfId="4688" xr:uid="{FF671835-23D5-4E1A-92A5-C1D32272276A}"/>
    <cellStyle name="Normal 2 4 5 2 2 3" xfId="795" xr:uid="{00000000-0005-0000-0000-00008E080000}"/>
    <cellStyle name="Normal 2 4 5 2 2 3 2" xfId="3034" xr:uid="{00000000-0005-0000-0000-00008F080000}"/>
    <cellStyle name="Normal 2 4 5 2 2 3 2 2" xfId="11457" xr:uid="{53D055F8-FA56-4B01-A1E8-197412E98EBF}"/>
    <cellStyle name="Normal 2 4 5 2 2 3 2 3" xfId="7246" xr:uid="{FF98E17E-7C9D-48E8-9667-C165CC8E0A79}"/>
    <cellStyle name="Normal 2 4 5 2 2 3 3" xfId="9312" xr:uid="{73906B6E-B55B-45D9-84B8-3161F0BD06B6}"/>
    <cellStyle name="Normal 2 4 5 2 2 3 4" xfId="5101" xr:uid="{A5BD0036-35D8-49B5-9EAB-DEC31B82D7A0}"/>
    <cellStyle name="Normal 2 4 5 2 2 4" xfId="1217" xr:uid="{00000000-0005-0000-0000-000090080000}"/>
    <cellStyle name="Normal 2 4 5 2 2 4 2" xfId="3447" xr:uid="{00000000-0005-0000-0000-000091080000}"/>
    <cellStyle name="Normal 2 4 5 2 2 4 2 2" xfId="11870" xr:uid="{CC9BFE33-253D-4B02-BD49-46F34B3094AD}"/>
    <cellStyle name="Normal 2 4 5 2 2 4 2 3" xfId="7659" xr:uid="{B2720B95-CB0A-4E87-BD56-8EED0A53B430}"/>
    <cellStyle name="Normal 2 4 5 2 2 4 3" xfId="9725" xr:uid="{AF53D6D9-687D-4947-8616-564B0C863EE8}"/>
    <cellStyle name="Normal 2 4 5 2 2 4 4" xfId="5514" xr:uid="{C44A2287-5169-49FA-B76D-3023C19AF7A5}"/>
    <cellStyle name="Normal 2 4 5 2 2 5" xfId="1630" xr:uid="{00000000-0005-0000-0000-000092080000}"/>
    <cellStyle name="Normal 2 4 5 2 2 5 2" xfId="3860" xr:uid="{00000000-0005-0000-0000-000093080000}"/>
    <cellStyle name="Normal 2 4 5 2 2 5 2 2" xfId="12283" xr:uid="{1BF3A466-69E4-4BC1-A49B-00568C451CF5}"/>
    <cellStyle name="Normal 2 4 5 2 2 5 2 3" xfId="8072" xr:uid="{12CA6F5F-1628-40EF-8A54-8FB5666C45F5}"/>
    <cellStyle name="Normal 2 4 5 2 2 5 3" xfId="10138" xr:uid="{76ED807A-F591-4877-8B9C-3F0B053EA98F}"/>
    <cellStyle name="Normal 2 4 5 2 2 5 4" xfId="5927" xr:uid="{8467F783-5EAA-46DC-906A-693676082B18}"/>
    <cellStyle name="Normal 2 4 5 2 2 6" xfId="2044" xr:uid="{00000000-0005-0000-0000-000094080000}"/>
    <cellStyle name="Normal 2 4 5 2 2 6 2" xfId="4273" xr:uid="{00000000-0005-0000-0000-000095080000}"/>
    <cellStyle name="Normal 2 4 5 2 2 6 2 2" xfId="12696" xr:uid="{D4745691-918B-447D-850C-3560CE70EF9C}"/>
    <cellStyle name="Normal 2 4 5 2 2 6 2 3" xfId="8485" xr:uid="{2EEB98BB-999C-493F-9CDB-9ED4C8DBBC4C}"/>
    <cellStyle name="Normal 2 4 5 2 2 6 3" xfId="10551" xr:uid="{6C015EFD-B7CC-4EC8-84B1-79F9E11F6802}"/>
    <cellStyle name="Normal 2 4 5 2 2 6 4" xfId="6340" xr:uid="{BA947910-B1AF-458B-A17B-B291C795F07A}"/>
    <cellStyle name="Normal 2 4 5 2 2 7" xfId="2480" xr:uid="{00000000-0005-0000-0000-000096080000}"/>
    <cellStyle name="Normal 2 4 5 2 2 7 2" xfId="10964" xr:uid="{256626E9-C23E-4CA1-8111-DAEFBC4D7332}"/>
    <cellStyle name="Normal 2 4 5 2 2 7 3" xfId="6753" xr:uid="{B8D03ED3-1B0D-49AB-8487-D0534D73DD38}"/>
    <cellStyle name="Normal 2 4 5 2 2 8" xfId="8898" xr:uid="{8A151768-9717-43BD-867B-FA763C911044}"/>
    <cellStyle name="Normal 2 4 5 2 2 9" xfId="4687" xr:uid="{80DCCEFC-9CF3-4921-9D52-AE7DE24DE25C}"/>
    <cellStyle name="Normal 2 4 5 2 3" xfId="307" xr:uid="{00000000-0005-0000-0000-000097080000}"/>
    <cellStyle name="Normal 2 4 5 2 3 2" xfId="797" xr:uid="{00000000-0005-0000-0000-000098080000}"/>
    <cellStyle name="Normal 2 4 5 2 3 2 2" xfId="3036" xr:uid="{00000000-0005-0000-0000-000099080000}"/>
    <cellStyle name="Normal 2 4 5 2 3 2 2 2" xfId="11459" xr:uid="{16A4EBE4-A261-4FA7-A473-8B84E8AECC11}"/>
    <cellStyle name="Normal 2 4 5 2 3 2 2 3" xfId="7248" xr:uid="{259D0CD3-87B4-4B68-A040-68EFCA2FF208}"/>
    <cellStyle name="Normal 2 4 5 2 3 2 3" xfId="9314" xr:uid="{2197E5C0-E8BA-4CFF-8FE2-1DA953D9D452}"/>
    <cellStyle name="Normal 2 4 5 2 3 2 4" xfId="5103" xr:uid="{BF2B8082-6880-46F8-801F-225E2D9985AC}"/>
    <cellStyle name="Normal 2 4 5 2 3 3" xfId="1219" xr:uid="{00000000-0005-0000-0000-00009A080000}"/>
    <cellStyle name="Normal 2 4 5 2 3 3 2" xfId="3449" xr:uid="{00000000-0005-0000-0000-00009B080000}"/>
    <cellStyle name="Normal 2 4 5 2 3 3 2 2" xfId="11872" xr:uid="{0A00AE35-80A9-4242-BE05-F89B9B44A456}"/>
    <cellStyle name="Normal 2 4 5 2 3 3 2 3" xfId="7661" xr:uid="{A5829548-8E5A-4DFA-A8B8-97169B120129}"/>
    <cellStyle name="Normal 2 4 5 2 3 3 3" xfId="9727" xr:uid="{28305D63-BEEA-46C5-B0F1-D9FB6CFF953E}"/>
    <cellStyle name="Normal 2 4 5 2 3 3 4" xfId="5516" xr:uid="{BFE9BEB2-6010-4A49-AD90-2F7B984C434D}"/>
    <cellStyle name="Normal 2 4 5 2 3 4" xfId="1632" xr:uid="{00000000-0005-0000-0000-00009C080000}"/>
    <cellStyle name="Normal 2 4 5 2 3 4 2" xfId="3862" xr:uid="{00000000-0005-0000-0000-00009D080000}"/>
    <cellStyle name="Normal 2 4 5 2 3 4 2 2" xfId="12285" xr:uid="{C3402A58-7EB2-4B6F-85C3-726B5182A3D7}"/>
    <cellStyle name="Normal 2 4 5 2 3 4 2 3" xfId="8074" xr:uid="{D7147CDE-F702-4910-B6BB-A41324E4F627}"/>
    <cellStyle name="Normal 2 4 5 2 3 4 3" xfId="10140" xr:uid="{9AA67058-7E06-4681-9F93-2EB594C4FCBA}"/>
    <cellStyle name="Normal 2 4 5 2 3 4 4" xfId="5929" xr:uid="{B09A5B1A-0F5C-41DC-9B20-D3FA9B142393}"/>
    <cellStyle name="Normal 2 4 5 2 3 5" xfId="2046" xr:uid="{00000000-0005-0000-0000-00009E080000}"/>
    <cellStyle name="Normal 2 4 5 2 3 5 2" xfId="4275" xr:uid="{00000000-0005-0000-0000-00009F080000}"/>
    <cellStyle name="Normal 2 4 5 2 3 5 2 2" xfId="12698" xr:uid="{F20F7A59-9854-4961-86F0-04D5F7BDFC19}"/>
    <cellStyle name="Normal 2 4 5 2 3 5 2 3" xfId="8487" xr:uid="{047A36E8-51DA-4611-88EA-51951A74110E}"/>
    <cellStyle name="Normal 2 4 5 2 3 5 3" xfId="10553" xr:uid="{C1D7D4FF-0764-458B-927D-DEE2CB4A23C0}"/>
    <cellStyle name="Normal 2 4 5 2 3 5 4" xfId="6342" xr:uid="{56A83D4B-71B8-4759-89D6-4EF0CB5A50AF}"/>
    <cellStyle name="Normal 2 4 5 2 3 6" xfId="2482" xr:uid="{00000000-0005-0000-0000-0000A0080000}"/>
    <cellStyle name="Normal 2 4 5 2 3 6 2" xfId="10966" xr:uid="{21F7D1D2-212D-42DC-AE21-C203DFDAD9EC}"/>
    <cellStyle name="Normal 2 4 5 2 3 6 3" xfId="6755" xr:uid="{87A945DD-3A18-4EE4-BF20-6C1CE50408C6}"/>
    <cellStyle name="Normal 2 4 5 2 3 7" xfId="8900" xr:uid="{146B0AF7-E308-492A-A7B2-FEA605C101A8}"/>
    <cellStyle name="Normal 2 4 5 2 3 8" xfId="4689" xr:uid="{A4B2E7EF-8265-4E9F-B916-671B6D1C7A0B}"/>
    <cellStyle name="Normal 2 4 5 2 4" xfId="794" xr:uid="{00000000-0005-0000-0000-0000A1080000}"/>
    <cellStyle name="Normal 2 4 5 2 4 2" xfId="3033" xr:uid="{00000000-0005-0000-0000-0000A2080000}"/>
    <cellStyle name="Normal 2 4 5 2 4 2 2" xfId="11456" xr:uid="{10E5BA2A-8CC5-4226-87F5-1CA855D38505}"/>
    <cellStyle name="Normal 2 4 5 2 4 2 3" xfId="7245" xr:uid="{E5183218-9FAF-47FF-8857-211EAB508A27}"/>
    <cellStyle name="Normal 2 4 5 2 4 3" xfId="9311" xr:uid="{4E1A7DD0-22AC-46DC-B724-4FB317C9DB07}"/>
    <cellStyle name="Normal 2 4 5 2 4 4" xfId="5100" xr:uid="{D280B4A0-A3E9-437E-B4E3-248C0F0C35F1}"/>
    <cellStyle name="Normal 2 4 5 2 5" xfId="1216" xr:uid="{00000000-0005-0000-0000-0000A3080000}"/>
    <cellStyle name="Normal 2 4 5 2 5 2" xfId="3446" xr:uid="{00000000-0005-0000-0000-0000A4080000}"/>
    <cellStyle name="Normal 2 4 5 2 5 2 2" xfId="11869" xr:uid="{D5ACDA98-A180-4D8A-A5CE-181C3F43F48D}"/>
    <cellStyle name="Normal 2 4 5 2 5 2 3" xfId="7658" xr:uid="{DDE989F7-F88C-47C6-B070-483529E08695}"/>
    <cellStyle name="Normal 2 4 5 2 5 3" xfId="9724" xr:uid="{AD1196A4-D2C8-4C5D-8480-E1805233ADF0}"/>
    <cellStyle name="Normal 2 4 5 2 5 4" xfId="5513" xr:uid="{86416812-CAFD-4579-B58A-1AE4E6174462}"/>
    <cellStyle name="Normal 2 4 5 2 6" xfId="1629" xr:uid="{00000000-0005-0000-0000-0000A5080000}"/>
    <cellStyle name="Normal 2 4 5 2 6 2" xfId="3859" xr:uid="{00000000-0005-0000-0000-0000A6080000}"/>
    <cellStyle name="Normal 2 4 5 2 6 2 2" xfId="12282" xr:uid="{330701A2-B2BF-4D7C-A36C-0BC7B24C3829}"/>
    <cellStyle name="Normal 2 4 5 2 6 2 3" xfId="8071" xr:uid="{B76741FF-66FC-4B4A-9E0C-8999DF13744E}"/>
    <cellStyle name="Normal 2 4 5 2 6 3" xfId="10137" xr:uid="{FCD5CA18-84E7-46DA-BC0D-2C5B15470992}"/>
    <cellStyle name="Normal 2 4 5 2 6 4" xfId="5926" xr:uid="{720575A4-0577-43E3-A12F-2FA1843391AB}"/>
    <cellStyle name="Normal 2 4 5 2 7" xfId="2043" xr:uid="{00000000-0005-0000-0000-0000A7080000}"/>
    <cellStyle name="Normal 2 4 5 2 7 2" xfId="4272" xr:uid="{00000000-0005-0000-0000-0000A8080000}"/>
    <cellStyle name="Normal 2 4 5 2 7 2 2" xfId="12695" xr:uid="{29ECE636-42F7-4452-810E-F78494E4BCC7}"/>
    <cellStyle name="Normal 2 4 5 2 7 2 3" xfId="8484" xr:uid="{6D29A43E-2BF0-4CE7-AFA9-E095767C90E0}"/>
    <cellStyle name="Normal 2 4 5 2 7 3" xfId="10550" xr:uid="{CA564F4A-D80F-4DEE-97EA-7A63D79E7CA5}"/>
    <cellStyle name="Normal 2 4 5 2 7 4" xfId="6339" xr:uid="{67209981-6779-4FE5-9F9A-D5B71F0C3314}"/>
    <cellStyle name="Normal 2 4 5 2 8" xfId="2479" xr:uid="{00000000-0005-0000-0000-0000A9080000}"/>
    <cellStyle name="Normal 2 4 5 2 8 2" xfId="10963" xr:uid="{F885D504-EE50-42BA-8C77-A7C3621ED2E5}"/>
    <cellStyle name="Normal 2 4 5 2 8 3" xfId="6752" xr:uid="{F5108530-34C3-4ED4-8E30-9F57A8368DEA}"/>
    <cellStyle name="Normal 2 4 5 2 9" xfId="8897" xr:uid="{9492BE69-2069-45E6-95AB-941E504BD29E}"/>
    <cellStyle name="Normal 2 4 5 3" xfId="308" xr:uid="{00000000-0005-0000-0000-0000AA080000}"/>
    <cellStyle name="Normal 2 4 5 3 2" xfId="309" xr:uid="{00000000-0005-0000-0000-0000AB080000}"/>
    <cellStyle name="Normal 2 4 5 3 2 2" xfId="799" xr:uid="{00000000-0005-0000-0000-0000AC080000}"/>
    <cellStyle name="Normal 2 4 5 3 2 2 2" xfId="3038" xr:uid="{00000000-0005-0000-0000-0000AD080000}"/>
    <cellStyle name="Normal 2 4 5 3 2 2 2 2" xfId="11461" xr:uid="{CDFAF053-76D0-4DD5-94CA-7479B3285B97}"/>
    <cellStyle name="Normal 2 4 5 3 2 2 2 3" xfId="7250" xr:uid="{B11EB687-FBA5-4704-AA17-7FF60CDF636C}"/>
    <cellStyle name="Normal 2 4 5 3 2 2 3" xfId="9316" xr:uid="{883B746A-DB32-402F-A40D-A6DEA97B16D1}"/>
    <cellStyle name="Normal 2 4 5 3 2 2 4" xfId="5105" xr:uid="{38BFC5D7-484C-4469-A386-2B2FACDEF4E6}"/>
    <cellStyle name="Normal 2 4 5 3 2 3" xfId="1221" xr:uid="{00000000-0005-0000-0000-0000AE080000}"/>
    <cellStyle name="Normal 2 4 5 3 2 3 2" xfId="3451" xr:uid="{00000000-0005-0000-0000-0000AF080000}"/>
    <cellStyle name="Normal 2 4 5 3 2 3 2 2" xfId="11874" xr:uid="{F3E7A21A-2473-4F99-9D4C-9BFD44865CD8}"/>
    <cellStyle name="Normal 2 4 5 3 2 3 2 3" xfId="7663" xr:uid="{C2FB3A55-263A-4D0C-9D0A-E4DC8FBAD167}"/>
    <cellStyle name="Normal 2 4 5 3 2 3 3" xfId="9729" xr:uid="{6D65998F-D840-459A-ACE7-469AE9D8806F}"/>
    <cellStyle name="Normal 2 4 5 3 2 3 4" xfId="5518" xr:uid="{FC74ABE8-484B-4974-BA01-470B6648C2D6}"/>
    <cellStyle name="Normal 2 4 5 3 2 4" xfId="1634" xr:uid="{00000000-0005-0000-0000-0000B0080000}"/>
    <cellStyle name="Normal 2 4 5 3 2 4 2" xfId="3864" xr:uid="{00000000-0005-0000-0000-0000B1080000}"/>
    <cellStyle name="Normal 2 4 5 3 2 4 2 2" xfId="12287" xr:uid="{232D151F-BD52-4A88-90D6-37A21D201EDD}"/>
    <cellStyle name="Normal 2 4 5 3 2 4 2 3" xfId="8076" xr:uid="{2E1EB7DB-3527-4DAE-8C24-F8836D7D26D5}"/>
    <cellStyle name="Normal 2 4 5 3 2 4 3" xfId="10142" xr:uid="{E24BB3BE-5424-44E2-BF17-A65ABCBD545B}"/>
    <cellStyle name="Normal 2 4 5 3 2 4 4" xfId="5931" xr:uid="{A6CE72F3-9E59-436A-9BE7-E8F6416074E7}"/>
    <cellStyle name="Normal 2 4 5 3 2 5" xfId="2048" xr:uid="{00000000-0005-0000-0000-0000B2080000}"/>
    <cellStyle name="Normal 2 4 5 3 2 5 2" xfId="4277" xr:uid="{00000000-0005-0000-0000-0000B3080000}"/>
    <cellStyle name="Normal 2 4 5 3 2 5 2 2" xfId="12700" xr:uid="{3A4616A8-587F-4E24-9A86-BFDB7451C945}"/>
    <cellStyle name="Normal 2 4 5 3 2 5 2 3" xfId="8489" xr:uid="{1BC79C7A-C9D3-436C-A894-D362651C8A76}"/>
    <cellStyle name="Normal 2 4 5 3 2 5 3" xfId="10555" xr:uid="{883BFBA4-2B92-486D-800A-29DD96F5AFB1}"/>
    <cellStyle name="Normal 2 4 5 3 2 5 4" xfId="6344" xr:uid="{65A8D7ED-62A6-4D9B-B652-6C1DC2BE384A}"/>
    <cellStyle name="Normal 2 4 5 3 2 6" xfId="2484" xr:uid="{00000000-0005-0000-0000-0000B4080000}"/>
    <cellStyle name="Normal 2 4 5 3 2 6 2" xfId="10968" xr:uid="{46AC68ED-7D99-4371-86F3-447F5AC16A02}"/>
    <cellStyle name="Normal 2 4 5 3 2 6 3" xfId="6757" xr:uid="{0F0D310E-2BDA-4E8C-A057-1079076C060B}"/>
    <cellStyle name="Normal 2 4 5 3 2 7" xfId="8902" xr:uid="{9EC0B62B-0B2C-4354-843F-282D5F5DDC0D}"/>
    <cellStyle name="Normal 2 4 5 3 2 8" xfId="4691" xr:uid="{574DDE61-E588-4B02-A867-AA8870D229E0}"/>
    <cellStyle name="Normal 2 4 5 3 3" xfId="798" xr:uid="{00000000-0005-0000-0000-0000B5080000}"/>
    <cellStyle name="Normal 2 4 5 3 3 2" xfId="3037" xr:uid="{00000000-0005-0000-0000-0000B6080000}"/>
    <cellStyle name="Normal 2 4 5 3 3 2 2" xfId="11460" xr:uid="{CF659DAF-8E15-4337-B4EE-3924DDDE589C}"/>
    <cellStyle name="Normal 2 4 5 3 3 2 3" xfId="7249" xr:uid="{968BC093-1559-427E-9CFD-7486264D1F20}"/>
    <cellStyle name="Normal 2 4 5 3 3 3" xfId="9315" xr:uid="{763756C4-5528-4979-A1DE-E5508A9F9074}"/>
    <cellStyle name="Normal 2 4 5 3 3 4" xfId="5104" xr:uid="{3830F649-5CC5-443C-8014-F0CCEB943849}"/>
    <cellStyle name="Normal 2 4 5 3 4" xfId="1220" xr:uid="{00000000-0005-0000-0000-0000B7080000}"/>
    <cellStyle name="Normal 2 4 5 3 4 2" xfId="3450" xr:uid="{00000000-0005-0000-0000-0000B8080000}"/>
    <cellStyle name="Normal 2 4 5 3 4 2 2" xfId="11873" xr:uid="{B2B279ED-81D0-4308-AD81-39611622D0A1}"/>
    <cellStyle name="Normal 2 4 5 3 4 2 3" xfId="7662" xr:uid="{930A6DE1-7F4B-4CF5-8BB9-AE5037490736}"/>
    <cellStyle name="Normal 2 4 5 3 4 3" xfId="9728" xr:uid="{55709A62-FCC5-4A3A-8AB0-B6816DB0A510}"/>
    <cellStyle name="Normal 2 4 5 3 4 4" xfId="5517" xr:uid="{D1AC599C-DDD6-455A-B4AD-2F53D728D9AE}"/>
    <cellStyle name="Normal 2 4 5 3 5" xfId="1633" xr:uid="{00000000-0005-0000-0000-0000B9080000}"/>
    <cellStyle name="Normal 2 4 5 3 5 2" xfId="3863" xr:uid="{00000000-0005-0000-0000-0000BA080000}"/>
    <cellStyle name="Normal 2 4 5 3 5 2 2" xfId="12286" xr:uid="{AF764872-A77A-4C13-814B-DE0F34B1145C}"/>
    <cellStyle name="Normal 2 4 5 3 5 2 3" xfId="8075" xr:uid="{DA0C3E90-87BA-44F2-8096-68B6646F1863}"/>
    <cellStyle name="Normal 2 4 5 3 5 3" xfId="10141" xr:uid="{02D3356D-C7C5-4186-AF39-248D12F68AE8}"/>
    <cellStyle name="Normal 2 4 5 3 5 4" xfId="5930" xr:uid="{F1CAAFA0-2B47-4F8D-8553-05A39018CEE5}"/>
    <cellStyle name="Normal 2 4 5 3 6" xfId="2047" xr:uid="{00000000-0005-0000-0000-0000BB080000}"/>
    <cellStyle name="Normal 2 4 5 3 6 2" xfId="4276" xr:uid="{00000000-0005-0000-0000-0000BC080000}"/>
    <cellStyle name="Normal 2 4 5 3 6 2 2" xfId="12699" xr:uid="{97E7330C-F8A9-4723-B8C2-4294D52BCAA3}"/>
    <cellStyle name="Normal 2 4 5 3 6 2 3" xfId="8488" xr:uid="{1AF3A72B-AD37-4F91-84D8-EEA59C6BE442}"/>
    <cellStyle name="Normal 2 4 5 3 6 3" xfId="10554" xr:uid="{E1E6AFD7-3811-47AF-8292-962FCC542E15}"/>
    <cellStyle name="Normal 2 4 5 3 6 4" xfId="6343" xr:uid="{2ECD7527-176A-4101-A09D-40F2193CD420}"/>
    <cellStyle name="Normal 2 4 5 3 7" xfId="2483" xr:uid="{00000000-0005-0000-0000-0000BD080000}"/>
    <cellStyle name="Normal 2 4 5 3 7 2" xfId="10967" xr:uid="{A320B821-6875-4E7E-97F8-42F11F00F717}"/>
    <cellStyle name="Normal 2 4 5 3 7 3" xfId="6756" xr:uid="{49643291-93BC-4519-ADC1-37755DB7F6F8}"/>
    <cellStyle name="Normal 2 4 5 3 8" xfId="8901" xr:uid="{F2DE04CC-7E61-4019-9F26-C37DC157A850}"/>
    <cellStyle name="Normal 2 4 5 3 9" xfId="4690" xr:uid="{D632D3A8-236D-43A2-A52B-7CEE650BD511}"/>
    <cellStyle name="Normal 2 4 5 4" xfId="310" xr:uid="{00000000-0005-0000-0000-0000BE080000}"/>
    <cellStyle name="Normal 2 4 5 4 2" xfId="800" xr:uid="{00000000-0005-0000-0000-0000BF080000}"/>
    <cellStyle name="Normal 2 4 5 4 2 2" xfId="3039" xr:uid="{00000000-0005-0000-0000-0000C0080000}"/>
    <cellStyle name="Normal 2 4 5 4 2 2 2" xfId="11462" xr:uid="{18D0C032-B652-4AD4-961B-AE490E05A5F9}"/>
    <cellStyle name="Normal 2 4 5 4 2 2 3" xfId="7251" xr:uid="{5D683B5C-2A62-4E03-A9D1-C6BA0E29405E}"/>
    <cellStyle name="Normal 2 4 5 4 2 3" xfId="9317" xr:uid="{9467ED22-C3B5-4677-93A6-57AD552FB6ED}"/>
    <cellStyle name="Normal 2 4 5 4 2 4" xfId="5106" xr:uid="{8B21150D-1592-40BC-927D-10D19174EEFF}"/>
    <cellStyle name="Normal 2 4 5 4 3" xfId="1222" xr:uid="{00000000-0005-0000-0000-0000C1080000}"/>
    <cellStyle name="Normal 2 4 5 4 3 2" xfId="3452" xr:uid="{00000000-0005-0000-0000-0000C2080000}"/>
    <cellStyle name="Normal 2 4 5 4 3 2 2" xfId="11875" xr:uid="{6447693D-BDE1-4534-9E04-356231B087E9}"/>
    <cellStyle name="Normal 2 4 5 4 3 2 3" xfId="7664" xr:uid="{C021D8CB-1E04-4B61-8226-24035E1235F5}"/>
    <cellStyle name="Normal 2 4 5 4 3 3" xfId="9730" xr:uid="{43E461CD-CBB5-43AA-941A-F0AFD24C9B07}"/>
    <cellStyle name="Normal 2 4 5 4 3 4" xfId="5519" xr:uid="{C62D1027-56E9-4CB3-B113-C6B7CE2309C4}"/>
    <cellStyle name="Normal 2 4 5 4 4" xfId="1635" xr:uid="{00000000-0005-0000-0000-0000C3080000}"/>
    <cellStyle name="Normal 2 4 5 4 4 2" xfId="3865" xr:uid="{00000000-0005-0000-0000-0000C4080000}"/>
    <cellStyle name="Normal 2 4 5 4 4 2 2" xfId="12288" xr:uid="{883108AC-2F7B-4520-BA1D-5A2ABFE46E42}"/>
    <cellStyle name="Normal 2 4 5 4 4 2 3" xfId="8077" xr:uid="{0C976A87-EEAF-4F5D-BFFC-E13ED8722BFA}"/>
    <cellStyle name="Normal 2 4 5 4 4 3" xfId="10143" xr:uid="{CF0522B3-80FC-4194-9A6F-7AE56E688394}"/>
    <cellStyle name="Normal 2 4 5 4 4 4" xfId="5932" xr:uid="{E79DACEF-7797-46E3-9912-7C425930B969}"/>
    <cellStyle name="Normal 2 4 5 4 5" xfId="2049" xr:uid="{00000000-0005-0000-0000-0000C5080000}"/>
    <cellStyle name="Normal 2 4 5 4 5 2" xfId="4278" xr:uid="{00000000-0005-0000-0000-0000C6080000}"/>
    <cellStyle name="Normal 2 4 5 4 5 2 2" xfId="12701" xr:uid="{65681358-213F-4224-90B6-08A2BD73B73F}"/>
    <cellStyle name="Normal 2 4 5 4 5 2 3" xfId="8490" xr:uid="{DCD54142-57EC-4B24-9585-6F79946F0104}"/>
    <cellStyle name="Normal 2 4 5 4 5 3" xfId="10556" xr:uid="{EEEABACC-5D45-46FC-A4D5-6285FDD97E76}"/>
    <cellStyle name="Normal 2 4 5 4 5 4" xfId="6345" xr:uid="{791FC884-992B-414E-A103-A53C0BA3FF31}"/>
    <cellStyle name="Normal 2 4 5 4 6" xfId="2485" xr:uid="{00000000-0005-0000-0000-0000C7080000}"/>
    <cellStyle name="Normal 2 4 5 4 6 2" xfId="10969" xr:uid="{EC382BCD-C0C4-4E43-945D-2D1652C310A5}"/>
    <cellStyle name="Normal 2 4 5 4 6 3" xfId="6758" xr:uid="{88AE48A6-1D74-412F-822E-FCF8E22CC81A}"/>
    <cellStyle name="Normal 2 4 5 4 7" xfId="8903" xr:uid="{C3F81679-DB80-42D0-8341-AD5803862429}"/>
    <cellStyle name="Normal 2 4 5 4 8" xfId="4692" xr:uid="{5F6A463E-7EDE-46D4-BE7F-B73179C2AC22}"/>
    <cellStyle name="Normal 2 4 5 5" xfId="793" xr:uid="{00000000-0005-0000-0000-0000C8080000}"/>
    <cellStyle name="Normal 2 4 5 5 2" xfId="3032" xr:uid="{00000000-0005-0000-0000-0000C9080000}"/>
    <cellStyle name="Normal 2 4 5 5 2 2" xfId="11455" xr:uid="{CFEF80E5-71C7-4DFD-9A7C-A69E262C79E6}"/>
    <cellStyle name="Normal 2 4 5 5 2 3" xfId="7244" xr:uid="{A2529282-87AD-4568-BC4C-68648F1AAF2E}"/>
    <cellStyle name="Normal 2 4 5 5 3" xfId="9310" xr:uid="{74C12C9C-3AE6-41FE-8752-440B5EFD9E92}"/>
    <cellStyle name="Normal 2 4 5 5 4" xfId="5099" xr:uid="{DB6DE4CE-560B-4E68-979C-D9A1F7396124}"/>
    <cellStyle name="Normal 2 4 5 6" xfId="1215" xr:uid="{00000000-0005-0000-0000-0000CA080000}"/>
    <cellStyle name="Normal 2 4 5 6 2" xfId="3445" xr:uid="{00000000-0005-0000-0000-0000CB080000}"/>
    <cellStyle name="Normal 2 4 5 6 2 2" xfId="11868" xr:uid="{3A6EA741-D35A-4395-8427-E80E1EBD3A77}"/>
    <cellStyle name="Normal 2 4 5 6 2 3" xfId="7657" xr:uid="{EA26F10D-726A-44E6-8E2E-07423BCD9064}"/>
    <cellStyle name="Normal 2 4 5 6 3" xfId="9723" xr:uid="{50778994-FD04-4CCB-9F45-749231ECF854}"/>
    <cellStyle name="Normal 2 4 5 6 4" xfId="5512" xr:uid="{E3EAE79F-3B1F-4F60-9E58-9ED2EEB8DC77}"/>
    <cellStyle name="Normal 2 4 5 7" xfId="1628" xr:uid="{00000000-0005-0000-0000-0000CC080000}"/>
    <cellStyle name="Normal 2 4 5 7 2" xfId="3858" xr:uid="{00000000-0005-0000-0000-0000CD080000}"/>
    <cellStyle name="Normal 2 4 5 7 2 2" xfId="12281" xr:uid="{FB21F2E3-B710-4BC7-B714-1DA198450C26}"/>
    <cellStyle name="Normal 2 4 5 7 2 3" xfId="8070" xr:uid="{2CB1CBF0-8B69-4D65-8FC9-7F1FCB46BA33}"/>
    <cellStyle name="Normal 2 4 5 7 3" xfId="10136" xr:uid="{4399DF9B-D29C-4631-9E34-8A2052696103}"/>
    <cellStyle name="Normal 2 4 5 7 4" xfId="5925" xr:uid="{7376CA17-550E-4206-B668-B5218A152DCB}"/>
    <cellStyle name="Normal 2 4 5 8" xfId="2042" xr:uid="{00000000-0005-0000-0000-0000CE080000}"/>
    <cellStyle name="Normal 2 4 5 8 2" xfId="4271" xr:uid="{00000000-0005-0000-0000-0000CF080000}"/>
    <cellStyle name="Normal 2 4 5 8 2 2" xfId="12694" xr:uid="{39A3C265-449A-4224-A753-1F450850FDC0}"/>
    <cellStyle name="Normal 2 4 5 8 2 3" xfId="8483" xr:uid="{202B3C9F-01A9-4FB1-A290-3FD62F98C28B}"/>
    <cellStyle name="Normal 2 4 5 8 3" xfId="10549" xr:uid="{6E2FBA55-16EA-427A-8B3C-B0EF090AF9FB}"/>
    <cellStyle name="Normal 2 4 5 8 4" xfId="6338" xr:uid="{02E28392-FBA9-4A12-862C-BCD3F1552FC2}"/>
    <cellStyle name="Normal 2 4 5 9" xfId="2478" xr:uid="{00000000-0005-0000-0000-0000D0080000}"/>
    <cellStyle name="Normal 2 4 5 9 2" xfId="10962" xr:uid="{7F115E9F-31BB-4DE2-AE24-BC8706E7FCA9}"/>
    <cellStyle name="Normal 2 4 5 9 3" xfId="6751" xr:uid="{0C451459-1642-462F-AB0E-B2DE935D52CF}"/>
    <cellStyle name="Normal 2 4 6" xfId="311" xr:uid="{00000000-0005-0000-0000-0000D1080000}"/>
    <cellStyle name="Normal 2 4 7" xfId="312" xr:uid="{00000000-0005-0000-0000-0000D2080000}"/>
    <cellStyle name="Normal 2 4 7 2" xfId="313" xr:uid="{00000000-0005-0000-0000-0000D3080000}"/>
    <cellStyle name="Normal 2 4 7 2 2" xfId="802" xr:uid="{00000000-0005-0000-0000-0000D4080000}"/>
    <cellStyle name="Normal 2 4 7 2 2 2" xfId="3041" xr:uid="{00000000-0005-0000-0000-0000D5080000}"/>
    <cellStyle name="Normal 2 4 7 2 2 2 2" xfId="11464" xr:uid="{82D55BB0-A0A9-4518-AEF8-E9C0A6F6738B}"/>
    <cellStyle name="Normal 2 4 7 2 2 2 3" xfId="7253" xr:uid="{EEA502F2-4AF5-4B44-A4DE-97CE66A495AF}"/>
    <cellStyle name="Normal 2 4 7 2 2 3" xfId="9319" xr:uid="{F2AEB927-05CD-446F-A2A0-2C22C9627FE1}"/>
    <cellStyle name="Normal 2 4 7 2 2 4" xfId="5108" xr:uid="{D3A4AB13-0F75-47EB-A9C5-860B2E9C8AD8}"/>
    <cellStyle name="Normal 2 4 7 2 3" xfId="1224" xr:uid="{00000000-0005-0000-0000-0000D6080000}"/>
    <cellStyle name="Normal 2 4 7 2 3 2" xfId="3454" xr:uid="{00000000-0005-0000-0000-0000D7080000}"/>
    <cellStyle name="Normal 2 4 7 2 3 2 2" xfId="11877" xr:uid="{1C211047-0145-4E68-A01E-FDB45F3D3F26}"/>
    <cellStyle name="Normal 2 4 7 2 3 2 3" xfId="7666" xr:uid="{03B92EFB-2F9E-4DD8-8203-212D1A51A62F}"/>
    <cellStyle name="Normal 2 4 7 2 3 3" xfId="9732" xr:uid="{C7D9068A-9971-409C-96AC-3FE01EF9B266}"/>
    <cellStyle name="Normal 2 4 7 2 3 4" xfId="5521" xr:uid="{873CABCC-51F0-478E-9377-AFFAE6B5F628}"/>
    <cellStyle name="Normal 2 4 7 2 4" xfId="1637" xr:uid="{00000000-0005-0000-0000-0000D8080000}"/>
    <cellStyle name="Normal 2 4 7 2 4 2" xfId="3867" xr:uid="{00000000-0005-0000-0000-0000D9080000}"/>
    <cellStyle name="Normal 2 4 7 2 4 2 2" xfId="12290" xr:uid="{AA10AF49-D109-4024-95E5-23BE8EEDA55B}"/>
    <cellStyle name="Normal 2 4 7 2 4 2 3" xfId="8079" xr:uid="{D1C1BDF0-C09D-4CE0-8FB2-723B24B36DA3}"/>
    <cellStyle name="Normal 2 4 7 2 4 3" xfId="10145" xr:uid="{06B4BFB4-4DD1-4936-A2F3-33C7958B6ED8}"/>
    <cellStyle name="Normal 2 4 7 2 4 4" xfId="5934" xr:uid="{0EBAA2CB-674F-4F6F-99D3-501D007E3AC5}"/>
    <cellStyle name="Normal 2 4 7 2 5" xfId="2051" xr:uid="{00000000-0005-0000-0000-0000DA080000}"/>
    <cellStyle name="Normal 2 4 7 2 5 2" xfId="4280" xr:uid="{00000000-0005-0000-0000-0000DB080000}"/>
    <cellStyle name="Normal 2 4 7 2 5 2 2" xfId="12703" xr:uid="{21E213EF-10EB-4414-B8E2-3A7B64D817DC}"/>
    <cellStyle name="Normal 2 4 7 2 5 2 3" xfId="8492" xr:uid="{99AB5767-4583-4689-8885-84245A5FE46D}"/>
    <cellStyle name="Normal 2 4 7 2 5 3" xfId="10558" xr:uid="{1C2E5776-8C99-40DB-A443-653DD448BE66}"/>
    <cellStyle name="Normal 2 4 7 2 5 4" xfId="6347" xr:uid="{81D82306-8604-4821-9260-DCCE94D721F4}"/>
    <cellStyle name="Normal 2 4 7 2 6" xfId="2487" xr:uid="{00000000-0005-0000-0000-0000DC080000}"/>
    <cellStyle name="Normal 2 4 7 2 6 2" xfId="10971" xr:uid="{3D1C2DCB-3649-4417-A7CB-45CADDB3421B}"/>
    <cellStyle name="Normal 2 4 7 2 6 3" xfId="6760" xr:uid="{0B214A2A-4912-417A-8FAD-62D0D6B799D9}"/>
    <cellStyle name="Normal 2 4 7 2 7" xfId="8905" xr:uid="{90E15F8C-D302-4C48-AC85-37643652BF40}"/>
    <cellStyle name="Normal 2 4 7 2 8" xfId="4694" xr:uid="{1F21F061-FD91-41F5-B4BF-B0A2D52C20BD}"/>
    <cellStyle name="Normal 2 4 7 3" xfId="801" xr:uid="{00000000-0005-0000-0000-0000DD080000}"/>
    <cellStyle name="Normal 2 4 7 3 2" xfId="3040" xr:uid="{00000000-0005-0000-0000-0000DE080000}"/>
    <cellStyle name="Normal 2 4 7 3 2 2" xfId="11463" xr:uid="{9A9BE6CC-AB0E-4FA6-B58A-479911752ABD}"/>
    <cellStyle name="Normal 2 4 7 3 2 3" xfId="7252" xr:uid="{08D258D8-3FA1-4F4C-A7E6-2ED106195C52}"/>
    <cellStyle name="Normal 2 4 7 3 3" xfId="9318" xr:uid="{627A976B-DC65-4E2B-B259-BE24CE556E21}"/>
    <cellStyle name="Normal 2 4 7 3 4" xfId="5107" xr:uid="{20EE304B-0759-48D0-B5B4-DBCA1C2548D6}"/>
    <cellStyle name="Normal 2 4 7 4" xfId="1223" xr:uid="{00000000-0005-0000-0000-0000DF080000}"/>
    <cellStyle name="Normal 2 4 7 4 2" xfId="3453" xr:uid="{00000000-0005-0000-0000-0000E0080000}"/>
    <cellStyle name="Normal 2 4 7 4 2 2" xfId="11876" xr:uid="{142151CA-1E5D-4920-B04C-960BE2F56F7C}"/>
    <cellStyle name="Normal 2 4 7 4 2 3" xfId="7665" xr:uid="{AAB55CF5-4D99-4F69-9396-0B3726716C4C}"/>
    <cellStyle name="Normal 2 4 7 4 3" xfId="9731" xr:uid="{0C25CC72-7CDE-4956-B7D8-DC15E9EBFDE5}"/>
    <cellStyle name="Normal 2 4 7 4 4" xfId="5520" xr:uid="{09D831CB-03DF-4745-89CD-6214F3EFC9A1}"/>
    <cellStyle name="Normal 2 4 7 5" xfId="1636" xr:uid="{00000000-0005-0000-0000-0000E1080000}"/>
    <cellStyle name="Normal 2 4 7 5 2" xfId="3866" xr:uid="{00000000-0005-0000-0000-0000E2080000}"/>
    <cellStyle name="Normal 2 4 7 5 2 2" xfId="12289" xr:uid="{C1ED931C-4DAF-4DB4-BE2D-671039F46847}"/>
    <cellStyle name="Normal 2 4 7 5 2 3" xfId="8078" xr:uid="{93AB9B32-9AF1-4657-8662-26F5DC623901}"/>
    <cellStyle name="Normal 2 4 7 5 3" xfId="10144" xr:uid="{0735A800-088B-4F15-BD55-4C0D5420FDBF}"/>
    <cellStyle name="Normal 2 4 7 5 4" xfId="5933" xr:uid="{608608E5-912E-45C6-956D-0D4A66AE7B3A}"/>
    <cellStyle name="Normal 2 4 7 6" xfId="2050" xr:uid="{00000000-0005-0000-0000-0000E3080000}"/>
    <cellStyle name="Normal 2 4 7 6 2" xfId="4279" xr:uid="{00000000-0005-0000-0000-0000E4080000}"/>
    <cellStyle name="Normal 2 4 7 6 2 2" xfId="12702" xr:uid="{797BD713-D381-4ABE-9C35-A1994638931A}"/>
    <cellStyle name="Normal 2 4 7 6 2 3" xfId="8491" xr:uid="{3189C66F-9B0E-4651-ABBE-937A4040DD0C}"/>
    <cellStyle name="Normal 2 4 7 6 3" xfId="10557" xr:uid="{95C715CA-7353-46E6-A610-9C1493C0584E}"/>
    <cellStyle name="Normal 2 4 7 6 4" xfId="6346" xr:uid="{CD662BA2-BEBB-4073-BF26-D94209E54AC4}"/>
    <cellStyle name="Normal 2 4 7 7" xfId="2486" xr:uid="{00000000-0005-0000-0000-0000E5080000}"/>
    <cellStyle name="Normal 2 4 7 7 2" xfId="10970" xr:uid="{1F97087A-0516-4C83-8237-07A174672584}"/>
    <cellStyle name="Normal 2 4 7 7 3" xfId="6759" xr:uid="{6705D7B6-270F-4E47-A4CF-1890CE98B5E4}"/>
    <cellStyle name="Normal 2 4 7 8" xfId="8904" xr:uid="{26CC083B-FAD4-43CE-A5AD-B0757FAAB84A}"/>
    <cellStyle name="Normal 2 4 7 9" xfId="4693" xr:uid="{6B529310-33BC-4480-B2A7-1892545FA359}"/>
    <cellStyle name="Normal 2 4 8" xfId="314" xr:uid="{00000000-0005-0000-0000-0000E6080000}"/>
    <cellStyle name="Normal 2 4 8 2" xfId="803" xr:uid="{00000000-0005-0000-0000-0000E7080000}"/>
    <cellStyle name="Normal 2 4 8 2 2" xfId="3042" xr:uid="{00000000-0005-0000-0000-0000E8080000}"/>
    <cellStyle name="Normal 2 4 8 2 2 2" xfId="11465" xr:uid="{2A386173-F552-4242-8FF3-0E846CECFE06}"/>
    <cellStyle name="Normal 2 4 8 2 2 3" xfId="7254" xr:uid="{4AF34100-5BFE-4AFE-BCEF-E9031229893D}"/>
    <cellStyle name="Normal 2 4 8 2 3" xfId="9320" xr:uid="{3FA741B9-CEC5-41DC-8BF3-3AEAD39454EC}"/>
    <cellStyle name="Normal 2 4 8 2 4" xfId="5109" xr:uid="{6FE47CF0-15D0-4B85-949D-CBAD0F7E89C4}"/>
    <cellStyle name="Normal 2 4 8 3" xfId="1225" xr:uid="{00000000-0005-0000-0000-0000E9080000}"/>
    <cellStyle name="Normal 2 4 8 3 2" xfId="3455" xr:uid="{00000000-0005-0000-0000-0000EA080000}"/>
    <cellStyle name="Normal 2 4 8 3 2 2" xfId="11878" xr:uid="{91355137-4D78-4117-8793-D3D608763216}"/>
    <cellStyle name="Normal 2 4 8 3 2 3" xfId="7667" xr:uid="{7D99031A-4366-4014-B62F-9C6238714411}"/>
    <cellStyle name="Normal 2 4 8 3 3" xfId="9733" xr:uid="{73469388-CAAC-48A0-BD60-F1E9897914F3}"/>
    <cellStyle name="Normal 2 4 8 3 4" xfId="5522" xr:uid="{4C8E1681-C261-443E-871B-9CB745A42B25}"/>
    <cellStyle name="Normal 2 4 8 4" xfId="1638" xr:uid="{00000000-0005-0000-0000-0000EB080000}"/>
    <cellStyle name="Normal 2 4 8 4 2" xfId="3868" xr:uid="{00000000-0005-0000-0000-0000EC080000}"/>
    <cellStyle name="Normal 2 4 8 4 2 2" xfId="12291" xr:uid="{EC6EA4C6-3C9F-4DD4-97D1-FBADEDFF6CBC}"/>
    <cellStyle name="Normal 2 4 8 4 2 3" xfId="8080" xr:uid="{7D71AA97-D295-480D-BA9E-9966CD96792C}"/>
    <cellStyle name="Normal 2 4 8 4 3" xfId="10146" xr:uid="{8F2D64FD-0F4C-4FB8-9AED-8EEF075ADB93}"/>
    <cellStyle name="Normal 2 4 8 4 4" xfId="5935" xr:uid="{C389C375-2AB0-4663-8025-B5A9ECD25C2A}"/>
    <cellStyle name="Normal 2 4 8 5" xfId="2052" xr:uid="{00000000-0005-0000-0000-0000ED080000}"/>
    <cellStyle name="Normal 2 4 8 5 2" xfId="4281" xr:uid="{00000000-0005-0000-0000-0000EE080000}"/>
    <cellStyle name="Normal 2 4 8 5 2 2" xfId="12704" xr:uid="{AAF782A7-9639-4C11-8CB0-130AC9615FB0}"/>
    <cellStyle name="Normal 2 4 8 5 2 3" xfId="8493" xr:uid="{51CAB7E6-1132-424D-B33E-54EE46296E42}"/>
    <cellStyle name="Normal 2 4 8 5 3" xfId="10559" xr:uid="{079D4987-6A45-4281-84A9-6D01B11F3CED}"/>
    <cellStyle name="Normal 2 4 8 5 4" xfId="6348" xr:uid="{13B9CE41-FFCD-4420-943D-2CB212C2FA36}"/>
    <cellStyle name="Normal 2 4 8 6" xfId="2488" xr:uid="{00000000-0005-0000-0000-0000EF080000}"/>
    <cellStyle name="Normal 2 4 8 6 2" xfId="10972" xr:uid="{8D586690-F91D-4E94-9067-E3A5E9F52157}"/>
    <cellStyle name="Normal 2 4 8 6 3" xfId="6761" xr:uid="{135DC10A-8051-4AD6-8C04-884F297C8E9A}"/>
    <cellStyle name="Normal 2 4 8 7" xfId="8906" xr:uid="{DB536983-EC4A-4D19-99AD-22ACB3955604}"/>
    <cellStyle name="Normal 2 4 8 8" xfId="4695" xr:uid="{324C30D0-3B13-426D-8C5D-5A9E4327F29B}"/>
    <cellStyle name="Normal 2 5" xfId="315" xr:uid="{00000000-0005-0000-0000-0000F0080000}"/>
    <cellStyle name="Normal 2 5 10" xfId="8907" xr:uid="{6E6A64DB-C41B-4A78-A0E5-AEB24D8AD505}"/>
    <cellStyle name="Normal 2 5 11" xfId="4696" xr:uid="{0450C4F1-B89C-48D0-8843-8FA8FA52D7F3}"/>
    <cellStyle name="Normal 2 5 2" xfId="316" xr:uid="{00000000-0005-0000-0000-0000F1080000}"/>
    <cellStyle name="Normal 2 5 3" xfId="317" xr:uid="{00000000-0005-0000-0000-0000F2080000}"/>
    <cellStyle name="Normal 2 5 4" xfId="318" xr:uid="{00000000-0005-0000-0000-0000F3080000}"/>
    <cellStyle name="Normal 2 5 4 10" xfId="4697" xr:uid="{C32A55B4-3D3B-4165-A131-BBBD41136ECD}"/>
    <cellStyle name="Normal 2 5 4 2" xfId="319" xr:uid="{00000000-0005-0000-0000-0000F4080000}"/>
    <cellStyle name="Normal 2 5 4 2 2" xfId="320" xr:uid="{00000000-0005-0000-0000-0000F5080000}"/>
    <cellStyle name="Normal 2 5 4 2 2 2" xfId="807" xr:uid="{00000000-0005-0000-0000-0000F6080000}"/>
    <cellStyle name="Normal 2 5 4 2 2 2 2" xfId="3046" xr:uid="{00000000-0005-0000-0000-0000F7080000}"/>
    <cellStyle name="Normal 2 5 4 2 2 2 2 2" xfId="11469" xr:uid="{48E669FB-9D24-4C5D-A883-99C5DE7EC875}"/>
    <cellStyle name="Normal 2 5 4 2 2 2 2 3" xfId="7258" xr:uid="{372E5E2C-FDD9-4000-8E01-499D80A008EB}"/>
    <cellStyle name="Normal 2 5 4 2 2 2 3" xfId="9324" xr:uid="{7F97A84B-B931-478C-9A1B-97C4741D5E98}"/>
    <cellStyle name="Normal 2 5 4 2 2 2 4" xfId="5113" xr:uid="{96D249C0-FCC5-4E22-9A1D-CCDEDA96EEF3}"/>
    <cellStyle name="Normal 2 5 4 2 2 3" xfId="1229" xr:uid="{00000000-0005-0000-0000-0000F8080000}"/>
    <cellStyle name="Normal 2 5 4 2 2 3 2" xfId="3459" xr:uid="{00000000-0005-0000-0000-0000F9080000}"/>
    <cellStyle name="Normal 2 5 4 2 2 3 2 2" xfId="11882" xr:uid="{95D039C9-11A7-4610-8A63-6F92A86DF216}"/>
    <cellStyle name="Normal 2 5 4 2 2 3 2 3" xfId="7671" xr:uid="{31575A48-8A98-4376-9493-A4B50CF5B50D}"/>
    <cellStyle name="Normal 2 5 4 2 2 3 3" xfId="9737" xr:uid="{53500479-79B7-4261-BFB2-365ACE37008B}"/>
    <cellStyle name="Normal 2 5 4 2 2 3 4" xfId="5526" xr:uid="{553CB55D-7BF4-49A0-8961-92687C0668B0}"/>
    <cellStyle name="Normal 2 5 4 2 2 4" xfId="1642" xr:uid="{00000000-0005-0000-0000-0000FA080000}"/>
    <cellStyle name="Normal 2 5 4 2 2 4 2" xfId="3872" xr:uid="{00000000-0005-0000-0000-0000FB080000}"/>
    <cellStyle name="Normal 2 5 4 2 2 4 2 2" xfId="12295" xr:uid="{C812616E-AF74-45AA-898B-3DA9EAC9C396}"/>
    <cellStyle name="Normal 2 5 4 2 2 4 2 3" xfId="8084" xr:uid="{A225204C-D9C4-48F9-8D07-241FA7BF5202}"/>
    <cellStyle name="Normal 2 5 4 2 2 4 3" xfId="10150" xr:uid="{6D86CA37-C388-45A2-8333-B720B04D9AB9}"/>
    <cellStyle name="Normal 2 5 4 2 2 4 4" xfId="5939" xr:uid="{FB94DD7E-63D0-40E3-908A-1E863EC727EE}"/>
    <cellStyle name="Normal 2 5 4 2 2 5" xfId="2056" xr:uid="{00000000-0005-0000-0000-0000FC080000}"/>
    <cellStyle name="Normal 2 5 4 2 2 5 2" xfId="4285" xr:uid="{00000000-0005-0000-0000-0000FD080000}"/>
    <cellStyle name="Normal 2 5 4 2 2 5 2 2" xfId="12708" xr:uid="{30ECBFB2-FD8F-451C-A7A7-BDC62EC8732E}"/>
    <cellStyle name="Normal 2 5 4 2 2 5 2 3" xfId="8497" xr:uid="{CD38D3D7-81CF-4305-ACD8-13FAAE93171F}"/>
    <cellStyle name="Normal 2 5 4 2 2 5 3" xfId="10563" xr:uid="{1D245AB4-61F4-4934-81FC-9BD9C68CB521}"/>
    <cellStyle name="Normal 2 5 4 2 2 5 4" xfId="6352" xr:uid="{6933C886-46F9-48E0-BF96-2ADC8E0AA777}"/>
    <cellStyle name="Normal 2 5 4 2 2 6" xfId="2492" xr:uid="{00000000-0005-0000-0000-0000FE080000}"/>
    <cellStyle name="Normal 2 5 4 2 2 6 2" xfId="10976" xr:uid="{D52C77F4-0C3F-436B-856E-7CFF60FF34D9}"/>
    <cellStyle name="Normal 2 5 4 2 2 6 3" xfId="6765" xr:uid="{780294C3-5BD9-4F27-A651-4245DE396AE4}"/>
    <cellStyle name="Normal 2 5 4 2 2 7" xfId="8910" xr:uid="{5D5398D1-8D08-4F75-A58B-7413C5B5509C}"/>
    <cellStyle name="Normal 2 5 4 2 2 8" xfId="4699" xr:uid="{F65B383F-68AF-4E9F-905A-5CD85C239A9B}"/>
    <cellStyle name="Normal 2 5 4 2 3" xfId="806" xr:uid="{00000000-0005-0000-0000-0000FF080000}"/>
    <cellStyle name="Normal 2 5 4 2 3 2" xfId="3045" xr:uid="{00000000-0005-0000-0000-000000090000}"/>
    <cellStyle name="Normal 2 5 4 2 3 2 2" xfId="11468" xr:uid="{62BD9300-F382-4FB9-A9C0-F22768B72BD6}"/>
    <cellStyle name="Normal 2 5 4 2 3 2 3" xfId="7257" xr:uid="{63558E5C-6C3B-45FF-B382-3B74097948EE}"/>
    <cellStyle name="Normal 2 5 4 2 3 3" xfId="9323" xr:uid="{0B198C06-7AFD-4255-B93D-442853A14B85}"/>
    <cellStyle name="Normal 2 5 4 2 3 4" xfId="5112" xr:uid="{04B54092-FA5F-46BB-AA7E-576A5F87EFE7}"/>
    <cellStyle name="Normal 2 5 4 2 4" xfId="1228" xr:uid="{00000000-0005-0000-0000-000001090000}"/>
    <cellStyle name="Normal 2 5 4 2 4 2" xfId="3458" xr:uid="{00000000-0005-0000-0000-000002090000}"/>
    <cellStyle name="Normal 2 5 4 2 4 2 2" xfId="11881" xr:uid="{1E3BBA1A-3676-4554-AE50-1ADAD82C1C63}"/>
    <cellStyle name="Normal 2 5 4 2 4 2 3" xfId="7670" xr:uid="{966260FB-E925-4008-8550-102F6F293E0C}"/>
    <cellStyle name="Normal 2 5 4 2 4 3" xfId="9736" xr:uid="{27EFC571-746F-4465-992F-9B7BF52151D1}"/>
    <cellStyle name="Normal 2 5 4 2 4 4" xfId="5525" xr:uid="{54A11A37-91A1-45B3-90BD-A0D8BA9F3350}"/>
    <cellStyle name="Normal 2 5 4 2 5" xfId="1641" xr:uid="{00000000-0005-0000-0000-000003090000}"/>
    <cellStyle name="Normal 2 5 4 2 5 2" xfId="3871" xr:uid="{00000000-0005-0000-0000-000004090000}"/>
    <cellStyle name="Normal 2 5 4 2 5 2 2" xfId="12294" xr:uid="{8C4C39AE-6782-47F9-BB41-27563A17B820}"/>
    <cellStyle name="Normal 2 5 4 2 5 2 3" xfId="8083" xr:uid="{A6EF43A7-AA11-431E-BEFA-A6CB2A6E70B3}"/>
    <cellStyle name="Normal 2 5 4 2 5 3" xfId="10149" xr:uid="{B3A5C6B1-ECC8-4161-B654-3F8DC228D356}"/>
    <cellStyle name="Normal 2 5 4 2 5 4" xfId="5938" xr:uid="{1BD09036-7F4B-48C0-A322-BDE5D55C48FA}"/>
    <cellStyle name="Normal 2 5 4 2 6" xfId="2055" xr:uid="{00000000-0005-0000-0000-000005090000}"/>
    <cellStyle name="Normal 2 5 4 2 6 2" xfId="4284" xr:uid="{00000000-0005-0000-0000-000006090000}"/>
    <cellStyle name="Normal 2 5 4 2 6 2 2" xfId="12707" xr:uid="{41D933D4-CF3D-4DC8-B877-82156345BF9D}"/>
    <cellStyle name="Normal 2 5 4 2 6 2 3" xfId="8496" xr:uid="{6D2CB489-76FF-4EF7-BBD8-F2750820D04B}"/>
    <cellStyle name="Normal 2 5 4 2 6 3" xfId="10562" xr:uid="{9B8B232C-333D-432D-8CE9-4361228BE252}"/>
    <cellStyle name="Normal 2 5 4 2 6 4" xfId="6351" xr:uid="{05DB139E-7A03-480D-A956-0F01F7FB9E71}"/>
    <cellStyle name="Normal 2 5 4 2 7" xfId="2491" xr:uid="{00000000-0005-0000-0000-000007090000}"/>
    <cellStyle name="Normal 2 5 4 2 7 2" xfId="10975" xr:uid="{7B5DAEFA-AA22-4AF1-974A-940A2247A1AD}"/>
    <cellStyle name="Normal 2 5 4 2 7 3" xfId="6764" xr:uid="{F15CFBF9-7794-4C86-B8EC-D9EF89A8A4E8}"/>
    <cellStyle name="Normal 2 5 4 2 8" xfId="8909" xr:uid="{02E794D2-A9F6-4F41-8F99-64C89D5DDCFC}"/>
    <cellStyle name="Normal 2 5 4 2 9" xfId="4698" xr:uid="{3FE29F3E-3BE6-4054-B8E1-8A2423ACD8EF}"/>
    <cellStyle name="Normal 2 5 4 3" xfId="321" xr:uid="{00000000-0005-0000-0000-000008090000}"/>
    <cellStyle name="Normal 2 5 4 3 2" xfId="808" xr:uid="{00000000-0005-0000-0000-000009090000}"/>
    <cellStyle name="Normal 2 5 4 3 2 2" xfId="3047" xr:uid="{00000000-0005-0000-0000-00000A090000}"/>
    <cellStyle name="Normal 2 5 4 3 2 2 2" xfId="11470" xr:uid="{12A80C17-A2EA-4097-91CC-732616EF8D41}"/>
    <cellStyle name="Normal 2 5 4 3 2 2 3" xfId="7259" xr:uid="{0859485B-11A3-421F-A3AF-F4B7C3DAACE7}"/>
    <cellStyle name="Normal 2 5 4 3 2 3" xfId="9325" xr:uid="{1FDF5B15-F390-4D7E-BE12-8C6A6BBE000F}"/>
    <cellStyle name="Normal 2 5 4 3 2 4" xfId="5114" xr:uid="{60E26F7F-3E2F-4BEF-8F09-BE9F49231449}"/>
    <cellStyle name="Normal 2 5 4 3 3" xfId="1230" xr:uid="{00000000-0005-0000-0000-00000B090000}"/>
    <cellStyle name="Normal 2 5 4 3 3 2" xfId="3460" xr:uid="{00000000-0005-0000-0000-00000C090000}"/>
    <cellStyle name="Normal 2 5 4 3 3 2 2" xfId="11883" xr:uid="{26E9414E-25DE-4AB0-84AA-49A546F21F0F}"/>
    <cellStyle name="Normal 2 5 4 3 3 2 3" xfId="7672" xr:uid="{29FE9075-F21E-4DEE-A058-24E7B5ED9C04}"/>
    <cellStyle name="Normal 2 5 4 3 3 3" xfId="9738" xr:uid="{C69FA275-02C7-46FC-8963-A8CDD897B23D}"/>
    <cellStyle name="Normal 2 5 4 3 3 4" xfId="5527" xr:uid="{B406573F-B16C-4B0A-8D50-4C7F27DD170C}"/>
    <cellStyle name="Normal 2 5 4 3 4" xfId="1643" xr:uid="{00000000-0005-0000-0000-00000D090000}"/>
    <cellStyle name="Normal 2 5 4 3 4 2" xfId="3873" xr:uid="{00000000-0005-0000-0000-00000E090000}"/>
    <cellStyle name="Normal 2 5 4 3 4 2 2" xfId="12296" xr:uid="{9A24D3E0-4C51-486F-91AD-B8BA6C8CFB7E}"/>
    <cellStyle name="Normal 2 5 4 3 4 2 3" xfId="8085" xr:uid="{B4AF06B5-485B-478B-89FB-0ACA4851A1DD}"/>
    <cellStyle name="Normal 2 5 4 3 4 3" xfId="10151" xr:uid="{AF48F229-1BA2-4788-A966-2171C72F3D95}"/>
    <cellStyle name="Normal 2 5 4 3 4 4" xfId="5940" xr:uid="{42B7526C-6CAD-4993-B865-33D45D1BBA1A}"/>
    <cellStyle name="Normal 2 5 4 3 5" xfId="2057" xr:uid="{00000000-0005-0000-0000-00000F090000}"/>
    <cellStyle name="Normal 2 5 4 3 5 2" xfId="4286" xr:uid="{00000000-0005-0000-0000-000010090000}"/>
    <cellStyle name="Normal 2 5 4 3 5 2 2" xfId="12709" xr:uid="{4408C057-CA0B-4540-AC20-20727564A4F6}"/>
    <cellStyle name="Normal 2 5 4 3 5 2 3" xfId="8498" xr:uid="{2BCAB371-96D9-4DCB-84C4-1D66B87BAB21}"/>
    <cellStyle name="Normal 2 5 4 3 5 3" xfId="10564" xr:uid="{20C9E85A-3ED7-4FCA-A9B8-B3C5FD550A86}"/>
    <cellStyle name="Normal 2 5 4 3 5 4" xfId="6353" xr:uid="{9DE7E91C-78C2-4919-A070-5B3F1D29D907}"/>
    <cellStyle name="Normal 2 5 4 3 6" xfId="2493" xr:uid="{00000000-0005-0000-0000-000011090000}"/>
    <cellStyle name="Normal 2 5 4 3 6 2" xfId="10977" xr:uid="{1D7F684F-ECBB-464B-8987-E041B8E29922}"/>
    <cellStyle name="Normal 2 5 4 3 6 3" xfId="6766" xr:uid="{5AF7B412-5E22-42CB-BC2F-730FA80D1131}"/>
    <cellStyle name="Normal 2 5 4 3 7" xfId="8911" xr:uid="{094FB453-E50D-4A41-A317-E488618E2385}"/>
    <cellStyle name="Normal 2 5 4 3 8" xfId="4700" xr:uid="{E1399303-5987-4EE2-9D55-A5EF946EAC7F}"/>
    <cellStyle name="Normal 2 5 4 4" xfId="805" xr:uid="{00000000-0005-0000-0000-000012090000}"/>
    <cellStyle name="Normal 2 5 4 4 2" xfId="3044" xr:uid="{00000000-0005-0000-0000-000013090000}"/>
    <cellStyle name="Normal 2 5 4 4 2 2" xfId="11467" xr:uid="{8551B2DD-F969-49B3-846D-70D71F25D63E}"/>
    <cellStyle name="Normal 2 5 4 4 2 3" xfId="7256" xr:uid="{AAEBB422-9C98-4B1E-8D94-A9BC637700E0}"/>
    <cellStyle name="Normal 2 5 4 4 3" xfId="9322" xr:uid="{D84A2C6A-0195-4713-8A9D-12E62A325871}"/>
    <cellStyle name="Normal 2 5 4 4 4" xfId="5111" xr:uid="{1C6973D3-F8B3-49BC-9267-2EE505B1CD20}"/>
    <cellStyle name="Normal 2 5 4 5" xfId="1227" xr:uid="{00000000-0005-0000-0000-000014090000}"/>
    <cellStyle name="Normal 2 5 4 5 2" xfId="3457" xr:uid="{00000000-0005-0000-0000-000015090000}"/>
    <cellStyle name="Normal 2 5 4 5 2 2" xfId="11880" xr:uid="{095E7BDF-FC6B-43CD-9674-5D2A2296B78D}"/>
    <cellStyle name="Normal 2 5 4 5 2 3" xfId="7669" xr:uid="{19E91533-AEFF-4797-A8E8-41B63B0207D4}"/>
    <cellStyle name="Normal 2 5 4 5 3" xfId="9735" xr:uid="{38F18933-FF71-40A2-B617-23E4D1565A90}"/>
    <cellStyle name="Normal 2 5 4 5 4" xfId="5524" xr:uid="{F0283C61-2E6E-4BD0-8A31-FCB65AC771F9}"/>
    <cellStyle name="Normal 2 5 4 6" xfId="1640" xr:uid="{00000000-0005-0000-0000-000016090000}"/>
    <cellStyle name="Normal 2 5 4 6 2" xfId="3870" xr:uid="{00000000-0005-0000-0000-000017090000}"/>
    <cellStyle name="Normal 2 5 4 6 2 2" xfId="12293" xr:uid="{222BF346-FB62-430D-ACB7-861BED3F2CEA}"/>
    <cellStyle name="Normal 2 5 4 6 2 3" xfId="8082" xr:uid="{B2C07A2A-EDB7-4857-A7AD-8B18D543B58F}"/>
    <cellStyle name="Normal 2 5 4 6 3" xfId="10148" xr:uid="{67851273-2698-469E-8624-4E0B182CBE14}"/>
    <cellStyle name="Normal 2 5 4 6 4" xfId="5937" xr:uid="{CADF06EF-E917-4E69-BA33-F58B01E88218}"/>
    <cellStyle name="Normal 2 5 4 7" xfId="2054" xr:uid="{00000000-0005-0000-0000-000018090000}"/>
    <cellStyle name="Normal 2 5 4 7 2" xfId="4283" xr:uid="{00000000-0005-0000-0000-000019090000}"/>
    <cellStyle name="Normal 2 5 4 7 2 2" xfId="12706" xr:uid="{E49D262C-7381-4813-A723-47576DCE0BE8}"/>
    <cellStyle name="Normal 2 5 4 7 2 3" xfId="8495" xr:uid="{0157DE4D-0669-444C-BE4A-C583357C5454}"/>
    <cellStyle name="Normal 2 5 4 7 3" xfId="10561" xr:uid="{EDD4E509-A63C-4C5B-8A74-68E41582E36C}"/>
    <cellStyle name="Normal 2 5 4 7 4" xfId="6350" xr:uid="{7F4C2797-D223-4515-9D2B-DA2BF23DE161}"/>
    <cellStyle name="Normal 2 5 4 8" xfId="2490" xr:uid="{00000000-0005-0000-0000-00001A090000}"/>
    <cellStyle name="Normal 2 5 4 8 2" xfId="10974" xr:uid="{E7E2F30B-F3CA-4391-9FC4-45E553E2EC7A}"/>
    <cellStyle name="Normal 2 5 4 8 3" xfId="6763" xr:uid="{6D443790-AFD4-48EC-82EA-0EB5AEF0F962}"/>
    <cellStyle name="Normal 2 5 4 9" xfId="8908" xr:uid="{3D5B6F9F-64DE-4A2E-B98A-42857F97C7E2}"/>
    <cellStyle name="Normal 2 5 5" xfId="804" xr:uid="{00000000-0005-0000-0000-00001B090000}"/>
    <cellStyle name="Normal 2 5 5 2" xfId="3043" xr:uid="{00000000-0005-0000-0000-00001C090000}"/>
    <cellStyle name="Normal 2 5 5 2 2" xfId="11466" xr:uid="{775C163B-2FC9-48DD-8C0A-D063F85959EC}"/>
    <cellStyle name="Normal 2 5 5 2 3" xfId="7255" xr:uid="{56D0C9C3-8DBC-4F3D-BD1B-BEB9E2DACC2D}"/>
    <cellStyle name="Normal 2 5 5 3" xfId="9321" xr:uid="{586B1240-4C44-45B6-A2D7-6C49BAB12DC5}"/>
    <cellStyle name="Normal 2 5 5 4" xfId="5110" xr:uid="{41F4C838-5E19-4DBF-A073-5912324FD8AB}"/>
    <cellStyle name="Normal 2 5 6" xfId="1226" xr:uid="{00000000-0005-0000-0000-00001D090000}"/>
    <cellStyle name="Normal 2 5 6 2" xfId="3456" xr:uid="{00000000-0005-0000-0000-00001E090000}"/>
    <cellStyle name="Normal 2 5 6 2 2" xfId="11879" xr:uid="{41AA2310-667E-4477-98D2-08C11E66D9A6}"/>
    <cellStyle name="Normal 2 5 6 2 3" xfId="7668" xr:uid="{F6A13C03-3E76-4A28-B9C5-144916E82388}"/>
    <cellStyle name="Normal 2 5 6 3" xfId="9734" xr:uid="{937C3EE3-4773-444F-90C4-DE2A13858F47}"/>
    <cellStyle name="Normal 2 5 6 4" xfId="5523" xr:uid="{DF2558A1-C0D0-4D2E-96DC-2CED14181003}"/>
    <cellStyle name="Normal 2 5 7" xfId="1639" xr:uid="{00000000-0005-0000-0000-00001F090000}"/>
    <cellStyle name="Normal 2 5 7 2" xfId="3869" xr:uid="{00000000-0005-0000-0000-000020090000}"/>
    <cellStyle name="Normal 2 5 7 2 2" xfId="12292" xr:uid="{DC5D6157-6CD7-4E45-861F-54CB9DE32B69}"/>
    <cellStyle name="Normal 2 5 7 2 3" xfId="8081" xr:uid="{A1C7ECB2-B08B-41D8-AB6D-6295620DB455}"/>
    <cellStyle name="Normal 2 5 7 3" xfId="10147" xr:uid="{1BE8B7C5-DF30-438F-BAD2-0DDCD35ED19B}"/>
    <cellStyle name="Normal 2 5 7 4" xfId="5936" xr:uid="{37BB676C-FE24-486B-B303-C55166346ED1}"/>
    <cellStyle name="Normal 2 5 8" xfId="2053" xr:uid="{00000000-0005-0000-0000-000021090000}"/>
    <cellStyle name="Normal 2 5 8 2" xfId="4282" xr:uid="{00000000-0005-0000-0000-000022090000}"/>
    <cellStyle name="Normal 2 5 8 2 2" xfId="12705" xr:uid="{55EF929D-11B3-4625-87EB-151EE923378A}"/>
    <cellStyle name="Normal 2 5 8 2 3" xfId="8494" xr:uid="{8946062F-9D11-448B-873C-49001C86E1C4}"/>
    <cellStyle name="Normal 2 5 8 3" xfId="10560" xr:uid="{117DD2BA-1C00-4AA5-A3B0-84C599E1EBD7}"/>
    <cellStyle name="Normal 2 5 8 4" xfId="6349" xr:uid="{BAD22AA9-AF0E-41A7-918B-DE4A48DFBC96}"/>
    <cellStyle name="Normal 2 5 9" xfId="2489" xr:uid="{00000000-0005-0000-0000-000023090000}"/>
    <cellStyle name="Normal 2 5 9 2" xfId="10973" xr:uid="{8E763386-D27B-4E69-ADBA-B59E6A7892DF}"/>
    <cellStyle name="Normal 2 5 9 3" xfId="6762" xr:uid="{CCC902BA-F893-4579-B1B4-0D7664C6F000}"/>
    <cellStyle name="Normal 2 6" xfId="322" xr:uid="{00000000-0005-0000-0000-000024090000}"/>
    <cellStyle name="Normal 2 7" xfId="770" xr:uid="{00000000-0005-0000-0000-000025090000}"/>
    <cellStyle name="Normal 3" xfId="323" xr:uid="{00000000-0005-0000-0000-000026090000}"/>
    <cellStyle name="Normal 3 2" xfId="324" xr:uid="{00000000-0005-0000-0000-000027090000}"/>
    <cellStyle name="Normal 3 2 10" xfId="4701" xr:uid="{389E477B-A280-44A5-A3D8-E777235AF58C}"/>
    <cellStyle name="Normal 3 2 2" xfId="325" xr:uid="{00000000-0005-0000-0000-000028090000}"/>
    <cellStyle name="Normal 3 2 2 2" xfId="811" xr:uid="{00000000-0005-0000-0000-000029090000}"/>
    <cellStyle name="Normal 3 2 3" xfId="326" xr:uid="{00000000-0005-0000-0000-00002A090000}"/>
    <cellStyle name="Normal 3 2 3 10" xfId="4702" xr:uid="{802CA358-7542-4527-94FF-8D8FEB87424D}"/>
    <cellStyle name="Normal 3 2 3 2" xfId="327" xr:uid="{00000000-0005-0000-0000-00002B090000}"/>
    <cellStyle name="Normal 3 2 3 2 2" xfId="328" xr:uid="{00000000-0005-0000-0000-00002C090000}"/>
    <cellStyle name="Normal 3 2 3 2 2 2" xfId="814" xr:uid="{00000000-0005-0000-0000-00002D090000}"/>
    <cellStyle name="Normal 3 2 3 2 2 2 2" xfId="3051" xr:uid="{00000000-0005-0000-0000-00002E090000}"/>
    <cellStyle name="Normal 3 2 3 2 2 2 2 2" xfId="11474" xr:uid="{3B2D05E5-0270-4BCD-9AC9-73638F16BD40}"/>
    <cellStyle name="Normal 3 2 3 2 2 2 2 3" xfId="7263" xr:uid="{28B31507-29C8-4210-81AA-A68874D6BF89}"/>
    <cellStyle name="Normal 3 2 3 2 2 2 3" xfId="9329" xr:uid="{47C90171-C662-427E-88A0-993BE53AE06F}"/>
    <cellStyle name="Normal 3 2 3 2 2 2 4" xfId="5118" xr:uid="{BC3394AC-7529-4E13-9534-30247B6D3A95}"/>
    <cellStyle name="Normal 3 2 3 2 2 3" xfId="1234" xr:uid="{00000000-0005-0000-0000-00002F090000}"/>
    <cellStyle name="Normal 3 2 3 2 2 3 2" xfId="3464" xr:uid="{00000000-0005-0000-0000-000030090000}"/>
    <cellStyle name="Normal 3 2 3 2 2 3 2 2" xfId="11887" xr:uid="{269F44AA-BC9D-4365-A721-1315B581A4DB}"/>
    <cellStyle name="Normal 3 2 3 2 2 3 2 3" xfId="7676" xr:uid="{18AA627B-9D2F-4E05-856D-9AE103FE07FD}"/>
    <cellStyle name="Normal 3 2 3 2 2 3 3" xfId="9742" xr:uid="{72FB86C1-5E88-48D3-82D6-B2E3061EF519}"/>
    <cellStyle name="Normal 3 2 3 2 2 3 4" xfId="5531" xr:uid="{1BF7630A-89E0-4953-ADA9-2C297003C729}"/>
    <cellStyle name="Normal 3 2 3 2 2 4" xfId="1647" xr:uid="{00000000-0005-0000-0000-000031090000}"/>
    <cellStyle name="Normal 3 2 3 2 2 4 2" xfId="3877" xr:uid="{00000000-0005-0000-0000-000032090000}"/>
    <cellStyle name="Normal 3 2 3 2 2 4 2 2" xfId="12300" xr:uid="{F9C16811-E9FC-46A6-A5A5-1097E634D0C0}"/>
    <cellStyle name="Normal 3 2 3 2 2 4 2 3" xfId="8089" xr:uid="{EFBECCDD-ED56-4904-A439-B491827C949F}"/>
    <cellStyle name="Normal 3 2 3 2 2 4 3" xfId="10155" xr:uid="{D013E2EB-7E6E-477B-B917-E9F1FC44290A}"/>
    <cellStyle name="Normal 3 2 3 2 2 4 4" xfId="5944" xr:uid="{483A78FA-FFAC-4BD0-A4F3-6A210AA20E46}"/>
    <cellStyle name="Normal 3 2 3 2 2 5" xfId="2061" xr:uid="{00000000-0005-0000-0000-000033090000}"/>
    <cellStyle name="Normal 3 2 3 2 2 5 2" xfId="4290" xr:uid="{00000000-0005-0000-0000-000034090000}"/>
    <cellStyle name="Normal 3 2 3 2 2 5 2 2" xfId="12713" xr:uid="{DFD164A3-69C1-45EA-8249-1B4DA105AD3F}"/>
    <cellStyle name="Normal 3 2 3 2 2 5 2 3" xfId="8502" xr:uid="{F5AC0CE1-C7C6-466D-8531-7D4F5FD8EFFF}"/>
    <cellStyle name="Normal 3 2 3 2 2 5 3" xfId="10568" xr:uid="{FDE55AD8-B64D-407C-938D-F10492E91717}"/>
    <cellStyle name="Normal 3 2 3 2 2 5 4" xfId="6357" xr:uid="{C49B6ABB-9CCF-4AB8-9869-9D41FD6DFC11}"/>
    <cellStyle name="Normal 3 2 3 2 2 6" xfId="2497" xr:uid="{00000000-0005-0000-0000-000035090000}"/>
    <cellStyle name="Normal 3 2 3 2 2 6 2" xfId="10981" xr:uid="{90141860-49EC-4B95-BA33-37F97D31DCBE}"/>
    <cellStyle name="Normal 3 2 3 2 2 6 3" xfId="6770" xr:uid="{FAB58F61-E1E4-4E6B-BD68-C1B7316691E6}"/>
    <cellStyle name="Normal 3 2 3 2 2 7" xfId="8915" xr:uid="{73120B69-4670-4BDA-9920-AD7E9CB944B1}"/>
    <cellStyle name="Normal 3 2 3 2 2 8" xfId="4704" xr:uid="{914E245C-1BA5-468F-8545-60C794170251}"/>
    <cellStyle name="Normal 3 2 3 2 3" xfId="813" xr:uid="{00000000-0005-0000-0000-000036090000}"/>
    <cellStyle name="Normal 3 2 3 2 3 2" xfId="3050" xr:uid="{00000000-0005-0000-0000-000037090000}"/>
    <cellStyle name="Normal 3 2 3 2 3 2 2" xfId="11473" xr:uid="{0295600E-AF39-471A-B30F-20FC001B7088}"/>
    <cellStyle name="Normal 3 2 3 2 3 2 3" xfId="7262" xr:uid="{87C97839-5F57-4D24-B87F-2F6582D2DE47}"/>
    <cellStyle name="Normal 3 2 3 2 3 3" xfId="9328" xr:uid="{1D827241-B7B3-4A52-9AF0-27BA0B87089A}"/>
    <cellStyle name="Normal 3 2 3 2 3 4" xfId="5117" xr:uid="{C6EA0A17-9F29-4356-BDB0-98F180FF82D7}"/>
    <cellStyle name="Normal 3 2 3 2 4" xfId="1233" xr:uid="{00000000-0005-0000-0000-000038090000}"/>
    <cellStyle name="Normal 3 2 3 2 4 2" xfId="3463" xr:uid="{00000000-0005-0000-0000-000039090000}"/>
    <cellStyle name="Normal 3 2 3 2 4 2 2" xfId="11886" xr:uid="{09F8C085-0BE0-49B2-809F-E59C1A3C54C5}"/>
    <cellStyle name="Normal 3 2 3 2 4 2 3" xfId="7675" xr:uid="{CF41E033-7A7F-410D-8F9D-F84CA873FAB3}"/>
    <cellStyle name="Normal 3 2 3 2 4 3" xfId="9741" xr:uid="{C2F7799F-939D-4AEE-9E00-574BA0BCC40B}"/>
    <cellStyle name="Normal 3 2 3 2 4 4" xfId="5530" xr:uid="{A0084F5A-8B07-4689-9230-D21B986853DC}"/>
    <cellStyle name="Normal 3 2 3 2 5" xfId="1646" xr:uid="{00000000-0005-0000-0000-00003A090000}"/>
    <cellStyle name="Normal 3 2 3 2 5 2" xfId="3876" xr:uid="{00000000-0005-0000-0000-00003B090000}"/>
    <cellStyle name="Normal 3 2 3 2 5 2 2" xfId="12299" xr:uid="{99E9C67C-E4EE-4770-8772-9CCB82309DA8}"/>
    <cellStyle name="Normal 3 2 3 2 5 2 3" xfId="8088" xr:uid="{65C5AD29-324D-4247-8239-C0EF46227A7B}"/>
    <cellStyle name="Normal 3 2 3 2 5 3" xfId="10154" xr:uid="{18DFAE62-68CC-4697-B1CB-30B5F15BBCA6}"/>
    <cellStyle name="Normal 3 2 3 2 5 4" xfId="5943" xr:uid="{600E6493-1023-4E3C-82A9-6174AC4A2A45}"/>
    <cellStyle name="Normal 3 2 3 2 6" xfId="2060" xr:uid="{00000000-0005-0000-0000-00003C090000}"/>
    <cellStyle name="Normal 3 2 3 2 6 2" xfId="4289" xr:uid="{00000000-0005-0000-0000-00003D090000}"/>
    <cellStyle name="Normal 3 2 3 2 6 2 2" xfId="12712" xr:uid="{88C0233F-5E72-42D5-92DD-030582CC1185}"/>
    <cellStyle name="Normal 3 2 3 2 6 2 3" xfId="8501" xr:uid="{5B012DAB-4673-4D9C-8BE4-087F7BB101BB}"/>
    <cellStyle name="Normal 3 2 3 2 6 3" xfId="10567" xr:uid="{566518E8-D06D-40B4-A83F-9A4C21330A82}"/>
    <cellStyle name="Normal 3 2 3 2 6 4" xfId="6356" xr:uid="{522857DB-BF45-47F9-BF7B-3C8C81D1AE21}"/>
    <cellStyle name="Normal 3 2 3 2 7" xfId="2496" xr:uid="{00000000-0005-0000-0000-00003E090000}"/>
    <cellStyle name="Normal 3 2 3 2 7 2" xfId="10980" xr:uid="{4DAA757B-9E68-4400-B55A-3FAA404F2150}"/>
    <cellStyle name="Normal 3 2 3 2 7 3" xfId="6769" xr:uid="{516400DB-D04D-49CC-AC2C-59F483864646}"/>
    <cellStyle name="Normal 3 2 3 2 8" xfId="8914" xr:uid="{98A35D7C-2696-42FC-9EB9-D809F73FCF09}"/>
    <cellStyle name="Normal 3 2 3 2 9" xfId="4703" xr:uid="{72FD2F80-A9CF-4C38-8B49-B23642C331A5}"/>
    <cellStyle name="Normal 3 2 3 3" xfId="329" xr:uid="{00000000-0005-0000-0000-00003F090000}"/>
    <cellStyle name="Normal 3 2 3 3 2" xfId="815" xr:uid="{00000000-0005-0000-0000-000040090000}"/>
    <cellStyle name="Normal 3 2 3 3 2 2" xfId="3052" xr:uid="{00000000-0005-0000-0000-000041090000}"/>
    <cellStyle name="Normal 3 2 3 3 2 2 2" xfId="11475" xr:uid="{F59DD600-096D-4162-90AA-8D942D3DADB9}"/>
    <cellStyle name="Normal 3 2 3 3 2 2 3" xfId="7264" xr:uid="{924B3B8B-C630-4792-A1C4-5B954EF516EE}"/>
    <cellStyle name="Normal 3 2 3 3 2 3" xfId="9330" xr:uid="{344228BF-5E4D-4C34-9235-98566D594E22}"/>
    <cellStyle name="Normal 3 2 3 3 2 4" xfId="5119" xr:uid="{D3DCD310-84CC-4B43-B0C0-426C42D1C291}"/>
    <cellStyle name="Normal 3 2 3 3 3" xfId="1235" xr:uid="{00000000-0005-0000-0000-000042090000}"/>
    <cellStyle name="Normal 3 2 3 3 3 2" xfId="3465" xr:uid="{00000000-0005-0000-0000-000043090000}"/>
    <cellStyle name="Normal 3 2 3 3 3 2 2" xfId="11888" xr:uid="{00D1FF21-603F-4670-A0F8-628ACAC1852E}"/>
    <cellStyle name="Normal 3 2 3 3 3 2 3" xfId="7677" xr:uid="{DFA2B6C2-3F9E-4A94-A765-16B3B681C361}"/>
    <cellStyle name="Normal 3 2 3 3 3 3" xfId="9743" xr:uid="{08D14BE1-9ACA-4750-9479-775FDD01FEEF}"/>
    <cellStyle name="Normal 3 2 3 3 3 4" xfId="5532" xr:uid="{12716D42-1FDF-466E-9E99-01A09ED9D045}"/>
    <cellStyle name="Normal 3 2 3 3 4" xfId="1648" xr:uid="{00000000-0005-0000-0000-000044090000}"/>
    <cellStyle name="Normal 3 2 3 3 4 2" xfId="3878" xr:uid="{00000000-0005-0000-0000-000045090000}"/>
    <cellStyle name="Normal 3 2 3 3 4 2 2" xfId="12301" xr:uid="{373082E1-74B5-454D-B5D0-CF744BF1B3A3}"/>
    <cellStyle name="Normal 3 2 3 3 4 2 3" xfId="8090" xr:uid="{369FC345-0E11-4E77-AEFE-79C01BC8C4AD}"/>
    <cellStyle name="Normal 3 2 3 3 4 3" xfId="10156" xr:uid="{9A989453-2E55-45AD-B2C8-E6DE985C57F2}"/>
    <cellStyle name="Normal 3 2 3 3 4 4" xfId="5945" xr:uid="{5DF6BDD1-9512-4165-A12D-0E36303BEEDA}"/>
    <cellStyle name="Normal 3 2 3 3 5" xfId="2062" xr:uid="{00000000-0005-0000-0000-000046090000}"/>
    <cellStyle name="Normal 3 2 3 3 5 2" xfId="4291" xr:uid="{00000000-0005-0000-0000-000047090000}"/>
    <cellStyle name="Normal 3 2 3 3 5 2 2" xfId="12714" xr:uid="{196995F7-A782-442D-BC10-5CBF9AD93A55}"/>
    <cellStyle name="Normal 3 2 3 3 5 2 3" xfId="8503" xr:uid="{EA032AE7-C393-498A-A4B5-693BA4B86D87}"/>
    <cellStyle name="Normal 3 2 3 3 5 3" xfId="10569" xr:uid="{CD8EF931-84D3-423A-B465-B41C3CBD899A}"/>
    <cellStyle name="Normal 3 2 3 3 5 4" xfId="6358" xr:uid="{D9BB7409-AD6A-4FC8-AFFD-654EBE6031E7}"/>
    <cellStyle name="Normal 3 2 3 3 6" xfId="2498" xr:uid="{00000000-0005-0000-0000-000048090000}"/>
    <cellStyle name="Normal 3 2 3 3 6 2" xfId="10982" xr:uid="{E09D701D-68B3-4D54-B5C2-005420B5F078}"/>
    <cellStyle name="Normal 3 2 3 3 6 3" xfId="6771" xr:uid="{96F9981D-D153-41C1-B655-D2713EECF1C0}"/>
    <cellStyle name="Normal 3 2 3 3 7" xfId="8916" xr:uid="{88F942A3-6CF5-41B2-8A3C-3E26C24C435D}"/>
    <cellStyle name="Normal 3 2 3 3 8" xfId="4705" xr:uid="{EC118C9D-8F3F-4693-9221-0F16D61AE641}"/>
    <cellStyle name="Normal 3 2 3 4" xfId="812" xr:uid="{00000000-0005-0000-0000-000049090000}"/>
    <cellStyle name="Normal 3 2 3 4 2" xfId="3049" xr:uid="{00000000-0005-0000-0000-00004A090000}"/>
    <cellStyle name="Normal 3 2 3 4 2 2" xfId="11472" xr:uid="{44A1E203-7FCD-4144-9F12-A4395AFB4F02}"/>
    <cellStyle name="Normal 3 2 3 4 2 3" xfId="7261" xr:uid="{5140BD9B-9B81-47CA-A273-C9BDB159B810}"/>
    <cellStyle name="Normal 3 2 3 4 3" xfId="9327" xr:uid="{80C96928-7AC0-400B-94BF-7B42E98AB92E}"/>
    <cellStyle name="Normal 3 2 3 4 4" xfId="5116" xr:uid="{826A3F5C-21A8-454C-B5A5-D9AEB5E84C70}"/>
    <cellStyle name="Normal 3 2 3 5" xfId="1232" xr:uid="{00000000-0005-0000-0000-00004B090000}"/>
    <cellStyle name="Normal 3 2 3 5 2" xfId="3462" xr:uid="{00000000-0005-0000-0000-00004C090000}"/>
    <cellStyle name="Normal 3 2 3 5 2 2" xfId="11885" xr:uid="{C9AD1B63-F1FC-41FB-93C5-8083834478BC}"/>
    <cellStyle name="Normal 3 2 3 5 2 3" xfId="7674" xr:uid="{ABD1884D-1883-43D7-928D-F5D3CFED7D60}"/>
    <cellStyle name="Normal 3 2 3 5 3" xfId="9740" xr:uid="{77DB808B-82AE-4D5B-930C-AD26C1B006AB}"/>
    <cellStyle name="Normal 3 2 3 5 4" xfId="5529" xr:uid="{2C8DBAAC-C975-4DD4-BDC0-59DB256C07BC}"/>
    <cellStyle name="Normal 3 2 3 6" xfId="1645" xr:uid="{00000000-0005-0000-0000-00004D090000}"/>
    <cellStyle name="Normal 3 2 3 6 2" xfId="3875" xr:uid="{00000000-0005-0000-0000-00004E090000}"/>
    <cellStyle name="Normal 3 2 3 6 2 2" xfId="12298" xr:uid="{5A473A85-AA48-4CFA-890F-587BA9DA2358}"/>
    <cellStyle name="Normal 3 2 3 6 2 3" xfId="8087" xr:uid="{53329647-012B-46F3-96C6-81CAC82C67B3}"/>
    <cellStyle name="Normal 3 2 3 6 3" xfId="10153" xr:uid="{B904D882-78F4-4AD0-B75C-7956F200D822}"/>
    <cellStyle name="Normal 3 2 3 6 4" xfId="5942" xr:uid="{295AF75F-F5C0-4533-8BC6-583C5E120CEE}"/>
    <cellStyle name="Normal 3 2 3 7" xfId="2059" xr:uid="{00000000-0005-0000-0000-00004F090000}"/>
    <cellStyle name="Normal 3 2 3 7 2" xfId="4288" xr:uid="{00000000-0005-0000-0000-000050090000}"/>
    <cellStyle name="Normal 3 2 3 7 2 2" xfId="12711" xr:uid="{25DCE48E-6011-4AFF-997E-1E9D1A7C9D83}"/>
    <cellStyle name="Normal 3 2 3 7 2 3" xfId="8500" xr:uid="{467FC88D-A570-4257-8444-57150348B9EA}"/>
    <cellStyle name="Normal 3 2 3 7 3" xfId="10566" xr:uid="{7693E6AD-9D9E-4DEB-91FA-8D283AED1191}"/>
    <cellStyle name="Normal 3 2 3 7 4" xfId="6355" xr:uid="{C5A5EAE4-353F-4689-825E-72DBE1CE04A9}"/>
    <cellStyle name="Normal 3 2 3 8" xfId="2495" xr:uid="{00000000-0005-0000-0000-000051090000}"/>
    <cellStyle name="Normal 3 2 3 8 2" xfId="10979" xr:uid="{F18F6BD9-DC30-4935-B708-F85F38E97070}"/>
    <cellStyle name="Normal 3 2 3 8 3" xfId="6768" xr:uid="{B08487FF-C7C0-490A-A8CB-E06673DC9C86}"/>
    <cellStyle name="Normal 3 2 3 9" xfId="8913" xr:uid="{34620683-7D7F-4961-9C07-3E074A57E8B5}"/>
    <cellStyle name="Normal 3 2 4" xfId="810" xr:uid="{00000000-0005-0000-0000-000052090000}"/>
    <cellStyle name="Normal 3 2 4 2" xfId="3048" xr:uid="{00000000-0005-0000-0000-000053090000}"/>
    <cellStyle name="Normal 3 2 4 2 2" xfId="11471" xr:uid="{76BE2FED-D75B-41DE-9486-B8DE59263261}"/>
    <cellStyle name="Normal 3 2 4 2 3" xfId="7260" xr:uid="{F02EB821-AACF-4A44-9BF6-4C2CC7917A2F}"/>
    <cellStyle name="Normal 3 2 4 3" xfId="9326" xr:uid="{1027F944-2D12-4027-9336-22EF2B915FA6}"/>
    <cellStyle name="Normal 3 2 4 4" xfId="5115" xr:uid="{7E45694D-5D45-4918-9EA1-C422D38EA27F}"/>
    <cellStyle name="Normal 3 2 5" xfId="1231" xr:uid="{00000000-0005-0000-0000-000054090000}"/>
    <cellStyle name="Normal 3 2 5 2" xfId="3461" xr:uid="{00000000-0005-0000-0000-000055090000}"/>
    <cellStyle name="Normal 3 2 5 2 2" xfId="11884" xr:uid="{8AE0E49B-B5D6-4202-A42C-1C995B2BBDFC}"/>
    <cellStyle name="Normal 3 2 5 2 3" xfId="7673" xr:uid="{97818DE9-077E-44E4-9CC8-E63917944030}"/>
    <cellStyle name="Normal 3 2 5 3" xfId="9739" xr:uid="{10F00E2C-85BB-4FCC-8BB7-2B5ACC48338C}"/>
    <cellStyle name="Normal 3 2 5 4" xfId="5528" xr:uid="{9AECB2F0-16ED-45AF-B969-28CADC7DA7B4}"/>
    <cellStyle name="Normal 3 2 6" xfId="1644" xr:uid="{00000000-0005-0000-0000-000056090000}"/>
    <cellStyle name="Normal 3 2 6 2" xfId="3874" xr:uid="{00000000-0005-0000-0000-000057090000}"/>
    <cellStyle name="Normal 3 2 6 2 2" xfId="12297" xr:uid="{B4A5B803-078F-49B5-9D7E-5F9DD671119E}"/>
    <cellStyle name="Normal 3 2 6 2 3" xfId="8086" xr:uid="{E7738952-3C07-4036-9FE0-C9804A9F3E5D}"/>
    <cellStyle name="Normal 3 2 6 3" xfId="10152" xr:uid="{59C00925-884F-406E-8A3F-15AEB123FFD7}"/>
    <cellStyle name="Normal 3 2 6 4" xfId="5941" xr:uid="{270C216A-1B98-4271-80E2-965DE27DB031}"/>
    <cellStyle name="Normal 3 2 7" xfId="2058" xr:uid="{00000000-0005-0000-0000-000058090000}"/>
    <cellStyle name="Normal 3 2 7 2" xfId="4287" xr:uid="{00000000-0005-0000-0000-000059090000}"/>
    <cellStyle name="Normal 3 2 7 2 2" xfId="12710" xr:uid="{FA320037-0CAD-45C4-A61F-2D1F06BFDBC5}"/>
    <cellStyle name="Normal 3 2 7 2 3" xfId="8499" xr:uid="{B91E1F82-0A58-49EB-B0F3-A01DDF7B015E}"/>
    <cellStyle name="Normal 3 2 7 3" xfId="10565" xr:uid="{84E52D13-34BE-4811-A6E7-6292A186D940}"/>
    <cellStyle name="Normal 3 2 7 4" xfId="6354" xr:uid="{FDCD6D07-5117-480B-B0DF-B4D1EB9CD4E0}"/>
    <cellStyle name="Normal 3 2 8" xfId="2494" xr:uid="{00000000-0005-0000-0000-00005A090000}"/>
    <cellStyle name="Normal 3 2 8 2" xfId="10978" xr:uid="{7E8CAC9F-650F-48E5-B94F-3BAC483A9105}"/>
    <cellStyle name="Normal 3 2 8 3" xfId="6767" xr:uid="{8853EF1D-001C-44A5-A719-2D79CB0CF3EC}"/>
    <cellStyle name="Normal 3 2 9" xfId="8912" xr:uid="{6F4F63B5-1F8A-4386-BD8E-093B92A6649A}"/>
    <cellStyle name="Normal 3 3" xfId="330" xr:uid="{00000000-0005-0000-0000-00005B090000}"/>
    <cellStyle name="Normal 3 3 2" xfId="331" xr:uid="{00000000-0005-0000-0000-00005C090000}"/>
    <cellStyle name="Normal 3 3 3" xfId="332" xr:uid="{00000000-0005-0000-0000-00005D090000}"/>
    <cellStyle name="Normal 3 4" xfId="333" xr:uid="{00000000-0005-0000-0000-00005E090000}"/>
    <cellStyle name="Normal 3 5" xfId="334" xr:uid="{00000000-0005-0000-0000-00005F090000}"/>
    <cellStyle name="Normal 3 6" xfId="809" xr:uid="{00000000-0005-0000-0000-000060090000}"/>
    <cellStyle name="Normal 4" xfId="335" xr:uid="{00000000-0005-0000-0000-000061090000}"/>
    <cellStyle name="Normal 4 10" xfId="4706" xr:uid="{79D619AF-6BE2-4058-B8F9-AA4EE0AF873B}"/>
    <cellStyle name="Normal 4 2" xfId="336" xr:uid="{00000000-0005-0000-0000-000062090000}"/>
    <cellStyle name="Normal 4 2 2" xfId="337" xr:uid="{00000000-0005-0000-0000-000063090000}"/>
    <cellStyle name="Normal 4 2 2 10" xfId="2063" xr:uid="{00000000-0005-0000-0000-000064090000}"/>
    <cellStyle name="Normal 4 2 2 10 2" xfId="4292" xr:uid="{00000000-0005-0000-0000-000065090000}"/>
    <cellStyle name="Normal 4 2 2 10 2 2" xfId="12715" xr:uid="{EA0B7C0E-35FC-4F53-AB7E-169152EE2042}"/>
    <cellStyle name="Normal 4 2 2 10 2 3" xfId="8504" xr:uid="{E8AD17A0-9CCE-4385-A5FA-9F8BF2ADD35E}"/>
    <cellStyle name="Normal 4 2 2 10 3" xfId="10570" xr:uid="{FC9408E7-29FD-4BBF-AB4B-161DDA728CD1}"/>
    <cellStyle name="Normal 4 2 2 10 4" xfId="6359" xr:uid="{1A50BB84-E9CF-4832-B009-0E56C619DB21}"/>
    <cellStyle name="Normal 4 2 2 11" xfId="2499" xr:uid="{00000000-0005-0000-0000-000066090000}"/>
    <cellStyle name="Normal 4 2 2 11 2" xfId="10983" xr:uid="{39597E74-E3DF-4EE3-A983-23F85B80238C}"/>
    <cellStyle name="Normal 4 2 2 11 3" xfId="6772" xr:uid="{F681DA62-322F-404E-A07F-91FE2EA1EBBC}"/>
    <cellStyle name="Normal 4 2 2 12" xfId="8918" xr:uid="{1840DEBE-6BF5-4126-8847-326C6828BCAD}"/>
    <cellStyle name="Normal 4 2 2 13" xfId="4707" xr:uid="{079F225C-AC94-4997-8302-A25F870C4DCB}"/>
    <cellStyle name="Normal 4 2 2 2" xfId="338" xr:uid="{00000000-0005-0000-0000-000067090000}"/>
    <cellStyle name="Normal 4 2 2 3" xfId="339" xr:uid="{00000000-0005-0000-0000-000068090000}"/>
    <cellStyle name="Normal 4 2 2 3 10" xfId="8919" xr:uid="{86E25D09-589C-40EC-ACD1-F33E290BA412}"/>
    <cellStyle name="Normal 4 2 2 3 11" xfId="4708" xr:uid="{E6BB7C5F-8670-4446-9CD8-2D4A6CBB5DAB}"/>
    <cellStyle name="Normal 4 2 2 3 2" xfId="340" xr:uid="{00000000-0005-0000-0000-000069090000}"/>
    <cellStyle name="Normal 4 2 2 3 2 10" xfId="4709" xr:uid="{DDA38077-C144-4CCD-9FBB-FD7C6B6AC534}"/>
    <cellStyle name="Normal 4 2 2 3 2 2" xfId="341" xr:uid="{00000000-0005-0000-0000-00006A090000}"/>
    <cellStyle name="Normal 4 2 2 3 2 2 2" xfId="342" xr:uid="{00000000-0005-0000-0000-00006B090000}"/>
    <cellStyle name="Normal 4 2 2 3 2 2 2 2" xfId="820" xr:uid="{00000000-0005-0000-0000-00006C090000}"/>
    <cellStyle name="Normal 4 2 2 3 2 2 2 2 2" xfId="3057" xr:uid="{00000000-0005-0000-0000-00006D090000}"/>
    <cellStyle name="Normal 4 2 2 3 2 2 2 2 2 2" xfId="11480" xr:uid="{D3B256C2-5BDB-45F9-82FE-BA439F0DC166}"/>
    <cellStyle name="Normal 4 2 2 3 2 2 2 2 2 3" xfId="7269" xr:uid="{981D5A69-8213-494B-B433-CF0565EE0E0C}"/>
    <cellStyle name="Normal 4 2 2 3 2 2 2 2 3" xfId="9335" xr:uid="{4158351D-DC55-49EB-B873-B73E96F8149B}"/>
    <cellStyle name="Normal 4 2 2 3 2 2 2 2 4" xfId="5124" xr:uid="{8782097D-EE4C-4DC0-89B5-2942586977F1}"/>
    <cellStyle name="Normal 4 2 2 3 2 2 2 3" xfId="1240" xr:uid="{00000000-0005-0000-0000-00006E090000}"/>
    <cellStyle name="Normal 4 2 2 3 2 2 2 3 2" xfId="3470" xr:uid="{00000000-0005-0000-0000-00006F090000}"/>
    <cellStyle name="Normal 4 2 2 3 2 2 2 3 2 2" xfId="11893" xr:uid="{97FB7228-3BA5-43BF-9532-F14103BC91BD}"/>
    <cellStyle name="Normal 4 2 2 3 2 2 2 3 2 3" xfId="7682" xr:uid="{2B69182A-9E85-4FCA-BCC6-D8C64146EB2D}"/>
    <cellStyle name="Normal 4 2 2 3 2 2 2 3 3" xfId="9748" xr:uid="{4A48334D-ABE4-47FC-8026-F0EF4CB72774}"/>
    <cellStyle name="Normal 4 2 2 3 2 2 2 3 4" xfId="5537" xr:uid="{E9E4D2F8-DEA2-4316-A0B9-D6E844040412}"/>
    <cellStyle name="Normal 4 2 2 3 2 2 2 4" xfId="1653" xr:uid="{00000000-0005-0000-0000-000070090000}"/>
    <cellStyle name="Normal 4 2 2 3 2 2 2 4 2" xfId="3883" xr:uid="{00000000-0005-0000-0000-000071090000}"/>
    <cellStyle name="Normal 4 2 2 3 2 2 2 4 2 2" xfId="12306" xr:uid="{ED3CDCFC-EC8C-4C58-880F-4E461B914FDC}"/>
    <cellStyle name="Normal 4 2 2 3 2 2 2 4 2 3" xfId="8095" xr:uid="{6EE7FDE1-5B3A-463F-9768-7E4F8BD35A4D}"/>
    <cellStyle name="Normal 4 2 2 3 2 2 2 4 3" xfId="10161" xr:uid="{E8FDA249-6F2E-4498-8F5E-415CCEB83F44}"/>
    <cellStyle name="Normal 4 2 2 3 2 2 2 4 4" xfId="5950" xr:uid="{4BE24B42-4424-47FA-AF0E-37BA7C07F599}"/>
    <cellStyle name="Normal 4 2 2 3 2 2 2 5" xfId="2067" xr:uid="{00000000-0005-0000-0000-000072090000}"/>
    <cellStyle name="Normal 4 2 2 3 2 2 2 5 2" xfId="4296" xr:uid="{00000000-0005-0000-0000-000073090000}"/>
    <cellStyle name="Normal 4 2 2 3 2 2 2 5 2 2" xfId="12719" xr:uid="{A5E384BA-BBA4-4D82-A91B-43A403C24430}"/>
    <cellStyle name="Normal 4 2 2 3 2 2 2 5 2 3" xfId="8508" xr:uid="{69C81559-C36F-4862-BF8F-4EF7DE73EE18}"/>
    <cellStyle name="Normal 4 2 2 3 2 2 2 5 3" xfId="10574" xr:uid="{1B62BCDD-159F-4E9B-A438-F4084B987F7D}"/>
    <cellStyle name="Normal 4 2 2 3 2 2 2 5 4" xfId="6363" xr:uid="{D68A6E96-1F3F-4660-AB16-F7C2112A4012}"/>
    <cellStyle name="Normal 4 2 2 3 2 2 2 6" xfId="2503" xr:uid="{00000000-0005-0000-0000-000074090000}"/>
    <cellStyle name="Normal 4 2 2 3 2 2 2 6 2" xfId="10987" xr:uid="{9F78A4A5-4DF9-421D-9543-AF28A2CEA1C8}"/>
    <cellStyle name="Normal 4 2 2 3 2 2 2 6 3" xfId="6776" xr:uid="{E6BFD5FF-E245-495F-8DEF-E77855DA1507}"/>
    <cellStyle name="Normal 4 2 2 3 2 2 2 7" xfId="8922" xr:uid="{902B96CE-4251-444A-8937-F4D2A9CE8009}"/>
    <cellStyle name="Normal 4 2 2 3 2 2 2 8" xfId="4711" xr:uid="{8F057DA8-5365-4004-825B-2ABE1C751633}"/>
    <cellStyle name="Normal 4 2 2 3 2 2 3" xfId="819" xr:uid="{00000000-0005-0000-0000-000075090000}"/>
    <cellStyle name="Normal 4 2 2 3 2 2 3 2" xfId="3056" xr:uid="{00000000-0005-0000-0000-000076090000}"/>
    <cellStyle name="Normal 4 2 2 3 2 2 3 2 2" xfId="11479" xr:uid="{43C734A2-0CDA-4D3E-BCB2-14BB297A3AFC}"/>
    <cellStyle name="Normal 4 2 2 3 2 2 3 2 3" xfId="7268" xr:uid="{75A8FF77-418A-48B0-A297-D1FE55035926}"/>
    <cellStyle name="Normal 4 2 2 3 2 2 3 3" xfId="9334" xr:uid="{B163AB6A-A4C8-4EB4-A486-5C13CEF288D0}"/>
    <cellStyle name="Normal 4 2 2 3 2 2 3 4" xfId="5123" xr:uid="{75FFED72-993E-4B77-97FA-92C25AFDD499}"/>
    <cellStyle name="Normal 4 2 2 3 2 2 4" xfId="1239" xr:uid="{00000000-0005-0000-0000-000077090000}"/>
    <cellStyle name="Normal 4 2 2 3 2 2 4 2" xfId="3469" xr:uid="{00000000-0005-0000-0000-000078090000}"/>
    <cellStyle name="Normal 4 2 2 3 2 2 4 2 2" xfId="11892" xr:uid="{0273BDB4-7CDF-4848-9FCC-EA5CF3EEEA90}"/>
    <cellStyle name="Normal 4 2 2 3 2 2 4 2 3" xfId="7681" xr:uid="{4FBFF7FC-4CC3-4FE9-890F-A057895D4E62}"/>
    <cellStyle name="Normal 4 2 2 3 2 2 4 3" xfId="9747" xr:uid="{54D3160A-E037-4B52-9DEE-FA53A4993680}"/>
    <cellStyle name="Normal 4 2 2 3 2 2 4 4" xfId="5536" xr:uid="{17859FD2-9748-4CDD-92CC-13608F9092C8}"/>
    <cellStyle name="Normal 4 2 2 3 2 2 5" xfId="1652" xr:uid="{00000000-0005-0000-0000-000079090000}"/>
    <cellStyle name="Normal 4 2 2 3 2 2 5 2" xfId="3882" xr:uid="{00000000-0005-0000-0000-00007A090000}"/>
    <cellStyle name="Normal 4 2 2 3 2 2 5 2 2" xfId="12305" xr:uid="{FB57C0FF-D093-41AF-90BF-5FA8DF9DBA78}"/>
    <cellStyle name="Normal 4 2 2 3 2 2 5 2 3" xfId="8094" xr:uid="{A3D5CB78-24DA-4654-B9B8-0D8DB92710B2}"/>
    <cellStyle name="Normal 4 2 2 3 2 2 5 3" xfId="10160" xr:uid="{13899FBA-B72E-4F15-8186-88130D300E4C}"/>
    <cellStyle name="Normal 4 2 2 3 2 2 5 4" xfId="5949" xr:uid="{CBD22B2B-65D0-44FD-A2B3-76D316002B56}"/>
    <cellStyle name="Normal 4 2 2 3 2 2 6" xfId="2066" xr:uid="{00000000-0005-0000-0000-00007B090000}"/>
    <cellStyle name="Normal 4 2 2 3 2 2 6 2" xfId="4295" xr:uid="{00000000-0005-0000-0000-00007C090000}"/>
    <cellStyle name="Normal 4 2 2 3 2 2 6 2 2" xfId="12718" xr:uid="{BA9FED71-F29B-4083-91E9-95EA225232F2}"/>
    <cellStyle name="Normal 4 2 2 3 2 2 6 2 3" xfId="8507" xr:uid="{CC77E352-A443-4520-9802-F483FB4E31EC}"/>
    <cellStyle name="Normal 4 2 2 3 2 2 6 3" xfId="10573" xr:uid="{2E846ABB-87C0-4015-ACAC-28968E04D92C}"/>
    <cellStyle name="Normal 4 2 2 3 2 2 6 4" xfId="6362" xr:uid="{11525317-697E-4B44-AB12-2756E8E728B3}"/>
    <cellStyle name="Normal 4 2 2 3 2 2 7" xfId="2502" xr:uid="{00000000-0005-0000-0000-00007D090000}"/>
    <cellStyle name="Normal 4 2 2 3 2 2 7 2" xfId="10986" xr:uid="{5A967D4E-5628-4A18-81C6-E2F6CDF1AC43}"/>
    <cellStyle name="Normal 4 2 2 3 2 2 7 3" xfId="6775" xr:uid="{678EA317-E780-472E-BA20-3CD31A2B328B}"/>
    <cellStyle name="Normal 4 2 2 3 2 2 8" xfId="8921" xr:uid="{1F96BCDB-8089-4DEE-9C4B-F0107A5118BE}"/>
    <cellStyle name="Normal 4 2 2 3 2 2 9" xfId="4710" xr:uid="{B462A511-59EE-46DA-93FF-A746DC46ABD7}"/>
    <cellStyle name="Normal 4 2 2 3 2 3" xfId="343" xr:uid="{00000000-0005-0000-0000-00007E090000}"/>
    <cellStyle name="Normal 4 2 2 3 2 3 2" xfId="821" xr:uid="{00000000-0005-0000-0000-00007F090000}"/>
    <cellStyle name="Normal 4 2 2 3 2 3 2 2" xfId="3058" xr:uid="{00000000-0005-0000-0000-000080090000}"/>
    <cellStyle name="Normal 4 2 2 3 2 3 2 2 2" xfId="11481" xr:uid="{BEC86E83-F361-4321-B492-DCA48DC854F1}"/>
    <cellStyle name="Normal 4 2 2 3 2 3 2 2 3" xfId="7270" xr:uid="{5B562D5A-0899-4329-B24D-886D463A75E0}"/>
    <cellStyle name="Normal 4 2 2 3 2 3 2 3" xfId="9336" xr:uid="{127DD714-9D07-47BF-9A82-5820CB6248D6}"/>
    <cellStyle name="Normal 4 2 2 3 2 3 2 4" xfId="5125" xr:uid="{45C34C72-49E4-44AB-82EE-7B581DA455CD}"/>
    <cellStyle name="Normal 4 2 2 3 2 3 3" xfId="1241" xr:uid="{00000000-0005-0000-0000-000081090000}"/>
    <cellStyle name="Normal 4 2 2 3 2 3 3 2" xfId="3471" xr:uid="{00000000-0005-0000-0000-000082090000}"/>
    <cellStyle name="Normal 4 2 2 3 2 3 3 2 2" xfId="11894" xr:uid="{6F78646D-BC1E-4ED4-A734-899A0B92ACB8}"/>
    <cellStyle name="Normal 4 2 2 3 2 3 3 2 3" xfId="7683" xr:uid="{C7F9BCB3-9E23-405D-B751-E05AAE84586E}"/>
    <cellStyle name="Normal 4 2 2 3 2 3 3 3" xfId="9749" xr:uid="{051D012E-071E-4B37-B889-3F77638E111B}"/>
    <cellStyle name="Normal 4 2 2 3 2 3 3 4" xfId="5538" xr:uid="{9A84F2CE-0F2E-46B0-9D39-05979FF7C876}"/>
    <cellStyle name="Normal 4 2 2 3 2 3 4" xfId="1654" xr:uid="{00000000-0005-0000-0000-000083090000}"/>
    <cellStyle name="Normal 4 2 2 3 2 3 4 2" xfId="3884" xr:uid="{00000000-0005-0000-0000-000084090000}"/>
    <cellStyle name="Normal 4 2 2 3 2 3 4 2 2" xfId="12307" xr:uid="{B9D8A7B2-7EB6-4F67-B789-807421AFA0AE}"/>
    <cellStyle name="Normal 4 2 2 3 2 3 4 2 3" xfId="8096" xr:uid="{CD768682-A217-4F9E-BBD9-099F958BA216}"/>
    <cellStyle name="Normal 4 2 2 3 2 3 4 3" xfId="10162" xr:uid="{E289FAA2-43C6-482F-9FBC-4B7B89892005}"/>
    <cellStyle name="Normal 4 2 2 3 2 3 4 4" xfId="5951" xr:uid="{958AA0BB-0FEF-40C5-924D-780ED36FF5D1}"/>
    <cellStyle name="Normal 4 2 2 3 2 3 5" xfId="2068" xr:uid="{00000000-0005-0000-0000-000085090000}"/>
    <cellStyle name="Normal 4 2 2 3 2 3 5 2" xfId="4297" xr:uid="{00000000-0005-0000-0000-000086090000}"/>
    <cellStyle name="Normal 4 2 2 3 2 3 5 2 2" xfId="12720" xr:uid="{EBF5D0AB-0866-407E-9415-A8AF702BF88D}"/>
    <cellStyle name="Normal 4 2 2 3 2 3 5 2 3" xfId="8509" xr:uid="{A2D44973-19E2-4D40-8A02-326032952A33}"/>
    <cellStyle name="Normal 4 2 2 3 2 3 5 3" xfId="10575" xr:uid="{1F2B6A95-C895-413B-8366-680EBF85F02D}"/>
    <cellStyle name="Normal 4 2 2 3 2 3 5 4" xfId="6364" xr:uid="{327B83DB-6A31-4A7E-AD6D-FB4E8B358729}"/>
    <cellStyle name="Normal 4 2 2 3 2 3 6" xfId="2504" xr:uid="{00000000-0005-0000-0000-000087090000}"/>
    <cellStyle name="Normal 4 2 2 3 2 3 6 2" xfId="10988" xr:uid="{98A4F14C-840F-4917-BB36-535C40B18C6D}"/>
    <cellStyle name="Normal 4 2 2 3 2 3 6 3" xfId="6777" xr:uid="{5200AD25-578F-4972-B2C4-757F272BFD27}"/>
    <cellStyle name="Normal 4 2 2 3 2 3 7" xfId="8923" xr:uid="{BBFB3EB1-452C-44C7-A22D-76B875405405}"/>
    <cellStyle name="Normal 4 2 2 3 2 3 8" xfId="4712" xr:uid="{91226E26-F53A-4E03-97F6-624CDB9EB193}"/>
    <cellStyle name="Normal 4 2 2 3 2 4" xfId="818" xr:uid="{00000000-0005-0000-0000-000088090000}"/>
    <cellStyle name="Normal 4 2 2 3 2 4 2" xfId="3055" xr:uid="{00000000-0005-0000-0000-000089090000}"/>
    <cellStyle name="Normal 4 2 2 3 2 4 2 2" xfId="11478" xr:uid="{1E324A49-44A8-4307-943F-155A4A2B4DB5}"/>
    <cellStyle name="Normal 4 2 2 3 2 4 2 3" xfId="7267" xr:uid="{DFD02985-C03D-4C77-B020-C270824A6F80}"/>
    <cellStyle name="Normal 4 2 2 3 2 4 3" xfId="9333" xr:uid="{79AE0CCA-658A-426B-8D19-5A5B5E7CBD76}"/>
    <cellStyle name="Normal 4 2 2 3 2 4 4" xfId="5122" xr:uid="{9C216698-EB9C-4C41-9F0E-565C8A279E1F}"/>
    <cellStyle name="Normal 4 2 2 3 2 5" xfId="1238" xr:uid="{00000000-0005-0000-0000-00008A090000}"/>
    <cellStyle name="Normal 4 2 2 3 2 5 2" xfId="3468" xr:uid="{00000000-0005-0000-0000-00008B090000}"/>
    <cellStyle name="Normal 4 2 2 3 2 5 2 2" xfId="11891" xr:uid="{4480AA5A-9990-4243-9C7B-ABD0A29528C1}"/>
    <cellStyle name="Normal 4 2 2 3 2 5 2 3" xfId="7680" xr:uid="{FF481D89-8448-46B2-A1EB-78A71FECB27E}"/>
    <cellStyle name="Normal 4 2 2 3 2 5 3" xfId="9746" xr:uid="{061836B5-373A-4809-BAEE-4AC4F09DECD9}"/>
    <cellStyle name="Normal 4 2 2 3 2 5 4" xfId="5535" xr:uid="{72EDD515-69F1-4447-A37E-8AAC1AE06984}"/>
    <cellStyle name="Normal 4 2 2 3 2 6" xfId="1651" xr:uid="{00000000-0005-0000-0000-00008C090000}"/>
    <cellStyle name="Normal 4 2 2 3 2 6 2" xfId="3881" xr:uid="{00000000-0005-0000-0000-00008D090000}"/>
    <cellStyle name="Normal 4 2 2 3 2 6 2 2" xfId="12304" xr:uid="{41F94EEA-7C79-45B1-9E7E-FE3054F149E9}"/>
    <cellStyle name="Normal 4 2 2 3 2 6 2 3" xfId="8093" xr:uid="{C5C26D0B-E4EF-4042-BCCD-9BE7B1B25339}"/>
    <cellStyle name="Normal 4 2 2 3 2 6 3" xfId="10159" xr:uid="{5D699A02-293C-4575-9981-1DA42F27CCF5}"/>
    <cellStyle name="Normal 4 2 2 3 2 6 4" xfId="5948" xr:uid="{C32E7836-8188-4583-AADA-4858173E2C04}"/>
    <cellStyle name="Normal 4 2 2 3 2 7" xfId="2065" xr:uid="{00000000-0005-0000-0000-00008E090000}"/>
    <cellStyle name="Normal 4 2 2 3 2 7 2" xfId="4294" xr:uid="{00000000-0005-0000-0000-00008F090000}"/>
    <cellStyle name="Normal 4 2 2 3 2 7 2 2" xfId="12717" xr:uid="{1BFBEA3E-1032-4FE2-B355-046A4B5EC9E5}"/>
    <cellStyle name="Normal 4 2 2 3 2 7 2 3" xfId="8506" xr:uid="{EFFF18DD-BCFB-4E9C-9F7A-3BE6B57DE926}"/>
    <cellStyle name="Normal 4 2 2 3 2 7 3" xfId="10572" xr:uid="{DD979FA9-BF88-4F3B-9DC4-578DE6889974}"/>
    <cellStyle name="Normal 4 2 2 3 2 7 4" xfId="6361" xr:uid="{3589BCCC-374D-4794-852C-C0B4C5F6DB81}"/>
    <cellStyle name="Normal 4 2 2 3 2 8" xfId="2501" xr:uid="{00000000-0005-0000-0000-000090090000}"/>
    <cellStyle name="Normal 4 2 2 3 2 8 2" xfId="10985" xr:uid="{F9F9014C-5FB0-4FFD-AAA2-655DF48445AC}"/>
    <cellStyle name="Normal 4 2 2 3 2 8 3" xfId="6774" xr:uid="{7647D0EB-FBE2-4152-B2EC-30E7CCE424E2}"/>
    <cellStyle name="Normal 4 2 2 3 2 9" xfId="8920" xr:uid="{D92CC8D6-DC16-4AC4-B943-DDB131A748D8}"/>
    <cellStyle name="Normal 4 2 2 3 3" xfId="344" xr:uid="{00000000-0005-0000-0000-000091090000}"/>
    <cellStyle name="Normal 4 2 2 3 3 2" xfId="345" xr:uid="{00000000-0005-0000-0000-000092090000}"/>
    <cellStyle name="Normal 4 2 2 3 3 2 2" xfId="823" xr:uid="{00000000-0005-0000-0000-000093090000}"/>
    <cellStyle name="Normal 4 2 2 3 3 2 2 2" xfId="3060" xr:uid="{00000000-0005-0000-0000-000094090000}"/>
    <cellStyle name="Normal 4 2 2 3 3 2 2 2 2" xfId="11483" xr:uid="{623BBAB1-5F86-4D1F-B64D-F47385B5FCA6}"/>
    <cellStyle name="Normal 4 2 2 3 3 2 2 2 3" xfId="7272" xr:uid="{8D9E9B18-7D30-4C55-A0D3-8088B82CE0CA}"/>
    <cellStyle name="Normal 4 2 2 3 3 2 2 3" xfId="9338" xr:uid="{98214E5B-EF90-4C29-9C81-C135F419536E}"/>
    <cellStyle name="Normal 4 2 2 3 3 2 2 4" xfId="5127" xr:uid="{0B775964-C59E-4408-A287-627CC64B6DEE}"/>
    <cellStyle name="Normal 4 2 2 3 3 2 3" xfId="1243" xr:uid="{00000000-0005-0000-0000-000095090000}"/>
    <cellStyle name="Normal 4 2 2 3 3 2 3 2" xfId="3473" xr:uid="{00000000-0005-0000-0000-000096090000}"/>
    <cellStyle name="Normal 4 2 2 3 3 2 3 2 2" xfId="11896" xr:uid="{D2B1E18C-4EBF-4DE0-A166-70D25131DB5D}"/>
    <cellStyle name="Normal 4 2 2 3 3 2 3 2 3" xfId="7685" xr:uid="{325A9FF8-FF9D-40DC-9478-DC79DFC484E5}"/>
    <cellStyle name="Normal 4 2 2 3 3 2 3 3" xfId="9751" xr:uid="{45E85869-9E71-4BF5-A37D-401D7F1C7ACE}"/>
    <cellStyle name="Normal 4 2 2 3 3 2 3 4" xfId="5540" xr:uid="{78DA3BF8-C5E8-493B-A6C3-89864837FFAA}"/>
    <cellStyle name="Normal 4 2 2 3 3 2 4" xfId="1656" xr:uid="{00000000-0005-0000-0000-000097090000}"/>
    <cellStyle name="Normal 4 2 2 3 3 2 4 2" xfId="3886" xr:uid="{00000000-0005-0000-0000-000098090000}"/>
    <cellStyle name="Normal 4 2 2 3 3 2 4 2 2" xfId="12309" xr:uid="{744ACDA9-5256-4E75-AC31-31F50BACD49A}"/>
    <cellStyle name="Normal 4 2 2 3 3 2 4 2 3" xfId="8098" xr:uid="{8D50FAD5-A244-4AFC-888A-0E93DD2198BF}"/>
    <cellStyle name="Normal 4 2 2 3 3 2 4 3" xfId="10164" xr:uid="{CBD0E38D-D5AA-46B7-9D96-B2C46D06C262}"/>
    <cellStyle name="Normal 4 2 2 3 3 2 4 4" xfId="5953" xr:uid="{0F7623AF-6746-411E-806E-D3CFFF6415B5}"/>
    <cellStyle name="Normal 4 2 2 3 3 2 5" xfId="2070" xr:uid="{00000000-0005-0000-0000-000099090000}"/>
    <cellStyle name="Normal 4 2 2 3 3 2 5 2" xfId="4299" xr:uid="{00000000-0005-0000-0000-00009A090000}"/>
    <cellStyle name="Normal 4 2 2 3 3 2 5 2 2" xfId="12722" xr:uid="{9C07D022-D9A7-48C5-B2D4-C879C0C1507D}"/>
    <cellStyle name="Normal 4 2 2 3 3 2 5 2 3" xfId="8511" xr:uid="{38DB9FED-0FD3-43C6-813F-A7C9D2F76496}"/>
    <cellStyle name="Normal 4 2 2 3 3 2 5 3" xfId="10577" xr:uid="{8C7F3F52-C2FC-47E5-B0D5-3423679F1EBB}"/>
    <cellStyle name="Normal 4 2 2 3 3 2 5 4" xfId="6366" xr:uid="{FEDCCD09-AB46-4507-BD1A-2F799C571A20}"/>
    <cellStyle name="Normal 4 2 2 3 3 2 6" xfId="2506" xr:uid="{00000000-0005-0000-0000-00009B090000}"/>
    <cellStyle name="Normal 4 2 2 3 3 2 6 2" xfId="10990" xr:uid="{9C96DB22-16A6-4AFA-9F3E-D4AA6CB6021D}"/>
    <cellStyle name="Normal 4 2 2 3 3 2 6 3" xfId="6779" xr:uid="{31C013F1-A6A6-4234-8BD1-DDFCABD6173D}"/>
    <cellStyle name="Normal 4 2 2 3 3 2 7" xfId="8925" xr:uid="{61349F01-074D-4525-9086-2DF00D80F9CC}"/>
    <cellStyle name="Normal 4 2 2 3 3 2 8" xfId="4714" xr:uid="{BB16FA60-3CB4-408E-8AAB-53B3AEE6DB6D}"/>
    <cellStyle name="Normal 4 2 2 3 3 3" xfId="822" xr:uid="{00000000-0005-0000-0000-00009C090000}"/>
    <cellStyle name="Normal 4 2 2 3 3 3 2" xfId="3059" xr:uid="{00000000-0005-0000-0000-00009D090000}"/>
    <cellStyle name="Normal 4 2 2 3 3 3 2 2" xfId="11482" xr:uid="{51FBB4AE-2493-4F79-AE8F-8C471CDC41F5}"/>
    <cellStyle name="Normal 4 2 2 3 3 3 2 3" xfId="7271" xr:uid="{BB5114B0-EBB4-4F71-B9D0-70CB3D60B79F}"/>
    <cellStyle name="Normal 4 2 2 3 3 3 3" xfId="9337" xr:uid="{AD2D8A48-B967-4E2F-ADAC-ADD85806D0F5}"/>
    <cellStyle name="Normal 4 2 2 3 3 3 4" xfId="5126" xr:uid="{99C85187-581A-4AF4-9701-ACD6ACCE30BA}"/>
    <cellStyle name="Normal 4 2 2 3 3 4" xfId="1242" xr:uid="{00000000-0005-0000-0000-00009E090000}"/>
    <cellStyle name="Normal 4 2 2 3 3 4 2" xfId="3472" xr:uid="{00000000-0005-0000-0000-00009F090000}"/>
    <cellStyle name="Normal 4 2 2 3 3 4 2 2" xfId="11895" xr:uid="{A72D6094-835F-46C6-AD34-46B20B9DA309}"/>
    <cellStyle name="Normal 4 2 2 3 3 4 2 3" xfId="7684" xr:uid="{E5C866BC-8AC0-463E-BB80-4EC64DD58BEF}"/>
    <cellStyle name="Normal 4 2 2 3 3 4 3" xfId="9750" xr:uid="{A7F14B31-2BAE-44FE-80B7-4BE56D592ED8}"/>
    <cellStyle name="Normal 4 2 2 3 3 4 4" xfId="5539" xr:uid="{DA02CE0D-5F3B-44AB-B847-CE7B82EC48E2}"/>
    <cellStyle name="Normal 4 2 2 3 3 5" xfId="1655" xr:uid="{00000000-0005-0000-0000-0000A0090000}"/>
    <cellStyle name="Normal 4 2 2 3 3 5 2" xfId="3885" xr:uid="{00000000-0005-0000-0000-0000A1090000}"/>
    <cellStyle name="Normal 4 2 2 3 3 5 2 2" xfId="12308" xr:uid="{87EA117F-A176-4EFF-955A-8F7976763C9E}"/>
    <cellStyle name="Normal 4 2 2 3 3 5 2 3" xfId="8097" xr:uid="{482968E3-61DF-4D51-9CA7-69F6619CC020}"/>
    <cellStyle name="Normal 4 2 2 3 3 5 3" xfId="10163" xr:uid="{1FC36B7F-F2AB-4C93-9D21-68DCE1055CA8}"/>
    <cellStyle name="Normal 4 2 2 3 3 5 4" xfId="5952" xr:uid="{D93FC6AF-EF2A-4398-B303-5F08B674281B}"/>
    <cellStyle name="Normal 4 2 2 3 3 6" xfId="2069" xr:uid="{00000000-0005-0000-0000-0000A2090000}"/>
    <cellStyle name="Normal 4 2 2 3 3 6 2" xfId="4298" xr:uid="{00000000-0005-0000-0000-0000A3090000}"/>
    <cellStyle name="Normal 4 2 2 3 3 6 2 2" xfId="12721" xr:uid="{81418144-5DC4-4379-BC15-338060334426}"/>
    <cellStyle name="Normal 4 2 2 3 3 6 2 3" xfId="8510" xr:uid="{9A5F7444-4841-47C9-B048-CFE93FA547C3}"/>
    <cellStyle name="Normal 4 2 2 3 3 6 3" xfId="10576" xr:uid="{F0B91120-7DE6-4844-9DDA-3134C9F01078}"/>
    <cellStyle name="Normal 4 2 2 3 3 6 4" xfId="6365" xr:uid="{84A30CCB-7C64-4745-9E33-EAA06A5F1106}"/>
    <cellStyle name="Normal 4 2 2 3 3 7" xfId="2505" xr:uid="{00000000-0005-0000-0000-0000A4090000}"/>
    <cellStyle name="Normal 4 2 2 3 3 7 2" xfId="10989" xr:uid="{59E10633-8E3A-4C7E-AB4D-30A96E129F97}"/>
    <cellStyle name="Normal 4 2 2 3 3 7 3" xfId="6778" xr:uid="{A38A23F1-276F-44CB-830A-4CE92C17D6D8}"/>
    <cellStyle name="Normal 4 2 2 3 3 8" xfId="8924" xr:uid="{DEF7A48E-EDB6-4FE8-BD3E-546CA3940FD1}"/>
    <cellStyle name="Normal 4 2 2 3 3 9" xfId="4713" xr:uid="{C7EF8200-791A-4132-85A0-B084E7F8C719}"/>
    <cellStyle name="Normal 4 2 2 3 4" xfId="346" xr:uid="{00000000-0005-0000-0000-0000A5090000}"/>
    <cellStyle name="Normal 4 2 2 3 4 2" xfId="824" xr:uid="{00000000-0005-0000-0000-0000A6090000}"/>
    <cellStyle name="Normal 4 2 2 3 4 2 2" xfId="3061" xr:uid="{00000000-0005-0000-0000-0000A7090000}"/>
    <cellStyle name="Normal 4 2 2 3 4 2 2 2" xfId="11484" xr:uid="{D3ACF783-B5E6-4D1F-847E-CED5C803FF05}"/>
    <cellStyle name="Normal 4 2 2 3 4 2 2 3" xfId="7273" xr:uid="{29AC6E49-B00E-4A06-B1A4-4EFE5E475983}"/>
    <cellStyle name="Normal 4 2 2 3 4 2 3" xfId="9339" xr:uid="{6B47D013-A6CA-42A4-A499-18CEE20146C3}"/>
    <cellStyle name="Normal 4 2 2 3 4 2 4" xfId="5128" xr:uid="{AF4FCB06-A9EB-4106-BC13-8D09C6B51303}"/>
    <cellStyle name="Normal 4 2 2 3 4 3" xfId="1244" xr:uid="{00000000-0005-0000-0000-0000A8090000}"/>
    <cellStyle name="Normal 4 2 2 3 4 3 2" xfId="3474" xr:uid="{00000000-0005-0000-0000-0000A9090000}"/>
    <cellStyle name="Normal 4 2 2 3 4 3 2 2" xfId="11897" xr:uid="{E40676FB-9295-4101-A9E3-E52ADF2B14CA}"/>
    <cellStyle name="Normal 4 2 2 3 4 3 2 3" xfId="7686" xr:uid="{BDAA9DF9-E4C2-4C6B-989A-9CD56321A475}"/>
    <cellStyle name="Normal 4 2 2 3 4 3 3" xfId="9752" xr:uid="{4F01A241-036D-4E5C-9524-E4C7B22E0128}"/>
    <cellStyle name="Normal 4 2 2 3 4 3 4" xfId="5541" xr:uid="{02F8D992-5BA0-413C-B922-84EB418AFFD8}"/>
    <cellStyle name="Normal 4 2 2 3 4 4" xfId="1657" xr:uid="{00000000-0005-0000-0000-0000AA090000}"/>
    <cellStyle name="Normal 4 2 2 3 4 4 2" xfId="3887" xr:uid="{00000000-0005-0000-0000-0000AB090000}"/>
    <cellStyle name="Normal 4 2 2 3 4 4 2 2" xfId="12310" xr:uid="{0673BF68-DD6F-40B1-95C1-BD57DCC1D3A5}"/>
    <cellStyle name="Normal 4 2 2 3 4 4 2 3" xfId="8099" xr:uid="{8DB2D00E-74B9-4DF1-A81F-98C4269610A0}"/>
    <cellStyle name="Normal 4 2 2 3 4 4 3" xfId="10165" xr:uid="{880F1AC9-98AB-4767-A37B-5D7266F407ED}"/>
    <cellStyle name="Normal 4 2 2 3 4 4 4" xfId="5954" xr:uid="{8DD855D9-3B8D-4927-894A-909514001785}"/>
    <cellStyle name="Normal 4 2 2 3 4 5" xfId="2071" xr:uid="{00000000-0005-0000-0000-0000AC090000}"/>
    <cellStyle name="Normal 4 2 2 3 4 5 2" xfId="4300" xr:uid="{00000000-0005-0000-0000-0000AD090000}"/>
    <cellStyle name="Normal 4 2 2 3 4 5 2 2" xfId="12723" xr:uid="{EC0CB0AC-7EF7-4AF9-B3C2-BA4EA9800A26}"/>
    <cellStyle name="Normal 4 2 2 3 4 5 2 3" xfId="8512" xr:uid="{875A9D7D-D1CE-40AF-B956-18E9B325DF10}"/>
    <cellStyle name="Normal 4 2 2 3 4 5 3" xfId="10578" xr:uid="{C9BC5485-24A6-4B66-9E4F-992D9157B6A3}"/>
    <cellStyle name="Normal 4 2 2 3 4 5 4" xfId="6367" xr:uid="{49C78E3D-00AE-4C34-88CD-4770D66AA1A9}"/>
    <cellStyle name="Normal 4 2 2 3 4 6" xfId="2507" xr:uid="{00000000-0005-0000-0000-0000AE090000}"/>
    <cellStyle name="Normal 4 2 2 3 4 6 2" xfId="10991" xr:uid="{14BE2E23-D9FB-4D9F-B13E-10C3B42E2A15}"/>
    <cellStyle name="Normal 4 2 2 3 4 6 3" xfId="6780" xr:uid="{8F0FBCF8-9DE7-43E6-9BE9-BC48689CADF7}"/>
    <cellStyle name="Normal 4 2 2 3 4 7" xfId="8926" xr:uid="{CDA5A72C-9B19-40C7-B015-E31FE3070DF2}"/>
    <cellStyle name="Normal 4 2 2 3 4 8" xfId="4715" xr:uid="{C3A5FEC0-1973-450D-82E6-C69A18D8D4A9}"/>
    <cellStyle name="Normal 4 2 2 3 5" xfId="817" xr:uid="{00000000-0005-0000-0000-0000AF090000}"/>
    <cellStyle name="Normal 4 2 2 3 5 2" xfId="3054" xr:uid="{00000000-0005-0000-0000-0000B0090000}"/>
    <cellStyle name="Normal 4 2 2 3 5 2 2" xfId="11477" xr:uid="{56BA3145-7781-498B-81EB-2C780433F007}"/>
    <cellStyle name="Normal 4 2 2 3 5 2 3" xfId="7266" xr:uid="{1952FB82-2425-4E3A-B67D-D39466678F04}"/>
    <cellStyle name="Normal 4 2 2 3 5 3" xfId="9332" xr:uid="{E288884F-5D22-4BAD-887D-6A95D2DB9EC3}"/>
    <cellStyle name="Normal 4 2 2 3 5 4" xfId="5121" xr:uid="{F4A246A3-2A44-4A34-A1B1-B4BEA5DE3D7F}"/>
    <cellStyle name="Normal 4 2 2 3 6" xfId="1237" xr:uid="{00000000-0005-0000-0000-0000B1090000}"/>
    <cellStyle name="Normal 4 2 2 3 6 2" xfId="3467" xr:uid="{00000000-0005-0000-0000-0000B2090000}"/>
    <cellStyle name="Normal 4 2 2 3 6 2 2" xfId="11890" xr:uid="{CFED5F91-444C-440D-9088-1425F88C2A3C}"/>
    <cellStyle name="Normal 4 2 2 3 6 2 3" xfId="7679" xr:uid="{BE9AB5ED-4FE6-4117-A24D-4449CCB848D0}"/>
    <cellStyle name="Normal 4 2 2 3 6 3" xfId="9745" xr:uid="{92DAE3B2-8019-4A08-8E3E-3A8DFBDB6472}"/>
    <cellStyle name="Normal 4 2 2 3 6 4" xfId="5534" xr:uid="{859D9EB7-BC80-4299-9683-3A57A52AB12F}"/>
    <cellStyle name="Normal 4 2 2 3 7" xfId="1650" xr:uid="{00000000-0005-0000-0000-0000B3090000}"/>
    <cellStyle name="Normal 4 2 2 3 7 2" xfId="3880" xr:uid="{00000000-0005-0000-0000-0000B4090000}"/>
    <cellStyle name="Normal 4 2 2 3 7 2 2" xfId="12303" xr:uid="{318538BA-7E7D-4960-AEF1-94AA1F3F3A7F}"/>
    <cellStyle name="Normal 4 2 2 3 7 2 3" xfId="8092" xr:uid="{BF2B80E5-70BA-4D56-A9D1-1A4E073F3EB4}"/>
    <cellStyle name="Normal 4 2 2 3 7 3" xfId="10158" xr:uid="{FF74E281-0A68-42E7-9077-FBF1D6B1793C}"/>
    <cellStyle name="Normal 4 2 2 3 7 4" xfId="5947" xr:uid="{782854C8-F95B-49C8-9DCD-9024CD541DB4}"/>
    <cellStyle name="Normal 4 2 2 3 8" xfId="2064" xr:uid="{00000000-0005-0000-0000-0000B5090000}"/>
    <cellStyle name="Normal 4 2 2 3 8 2" xfId="4293" xr:uid="{00000000-0005-0000-0000-0000B6090000}"/>
    <cellStyle name="Normal 4 2 2 3 8 2 2" xfId="12716" xr:uid="{4579D6B2-C68A-43E1-B9FD-F9745B9F82B6}"/>
    <cellStyle name="Normal 4 2 2 3 8 2 3" xfId="8505" xr:uid="{A1C57470-F15E-42C0-99C3-C2096AA751BA}"/>
    <cellStyle name="Normal 4 2 2 3 8 3" xfId="10571" xr:uid="{5B4B4F9D-BD59-438A-9F25-477229EB00A7}"/>
    <cellStyle name="Normal 4 2 2 3 8 4" xfId="6360" xr:uid="{3F491B2F-C35F-4036-8CCF-28897AF34302}"/>
    <cellStyle name="Normal 4 2 2 3 9" xfId="2500" xr:uid="{00000000-0005-0000-0000-0000B7090000}"/>
    <cellStyle name="Normal 4 2 2 3 9 2" xfId="10984" xr:uid="{B6573C3E-BEBE-4443-89CA-66C2C75F96C4}"/>
    <cellStyle name="Normal 4 2 2 3 9 3" xfId="6773" xr:uid="{B3894EB5-FD0E-454D-B923-FFE74584A8FB}"/>
    <cellStyle name="Normal 4 2 2 4" xfId="347" xr:uid="{00000000-0005-0000-0000-0000B8090000}"/>
    <cellStyle name="Normal 4 2 2 4 10" xfId="4716" xr:uid="{DB5CE6D3-FCBC-4063-ACBB-6FCCFFF3370B}"/>
    <cellStyle name="Normal 4 2 2 4 2" xfId="348" xr:uid="{00000000-0005-0000-0000-0000B9090000}"/>
    <cellStyle name="Normal 4 2 2 4 2 2" xfId="349" xr:uid="{00000000-0005-0000-0000-0000BA090000}"/>
    <cellStyle name="Normal 4 2 2 4 2 2 2" xfId="827" xr:uid="{00000000-0005-0000-0000-0000BB090000}"/>
    <cellStyle name="Normal 4 2 2 4 2 2 2 2" xfId="3064" xr:uid="{00000000-0005-0000-0000-0000BC090000}"/>
    <cellStyle name="Normal 4 2 2 4 2 2 2 2 2" xfId="11487" xr:uid="{FDBD4A9A-2B26-4062-8E6F-32E34E56A416}"/>
    <cellStyle name="Normal 4 2 2 4 2 2 2 2 3" xfId="7276" xr:uid="{1B5A73C9-ACC0-466C-B63C-3245C28D27AB}"/>
    <cellStyle name="Normal 4 2 2 4 2 2 2 3" xfId="9342" xr:uid="{2E773487-F105-4F7B-A86E-EB3F746D08C0}"/>
    <cellStyle name="Normal 4 2 2 4 2 2 2 4" xfId="5131" xr:uid="{410B5382-4591-484C-8233-2AFEE1BF60D5}"/>
    <cellStyle name="Normal 4 2 2 4 2 2 3" xfId="1247" xr:uid="{00000000-0005-0000-0000-0000BD090000}"/>
    <cellStyle name="Normal 4 2 2 4 2 2 3 2" xfId="3477" xr:uid="{00000000-0005-0000-0000-0000BE090000}"/>
    <cellStyle name="Normal 4 2 2 4 2 2 3 2 2" xfId="11900" xr:uid="{0642CDDF-0452-4CC5-B1E6-B6BFFD90799D}"/>
    <cellStyle name="Normal 4 2 2 4 2 2 3 2 3" xfId="7689" xr:uid="{178D453F-A0AA-410B-82E5-9409728FE615}"/>
    <cellStyle name="Normal 4 2 2 4 2 2 3 3" xfId="9755" xr:uid="{E65A11CF-D3BF-4BB1-A6B5-0DB132C4BAFA}"/>
    <cellStyle name="Normal 4 2 2 4 2 2 3 4" xfId="5544" xr:uid="{FF3DA1C4-4ADA-40AC-AF95-3A586167B72F}"/>
    <cellStyle name="Normal 4 2 2 4 2 2 4" xfId="1660" xr:uid="{00000000-0005-0000-0000-0000BF090000}"/>
    <cellStyle name="Normal 4 2 2 4 2 2 4 2" xfId="3890" xr:uid="{00000000-0005-0000-0000-0000C0090000}"/>
    <cellStyle name="Normal 4 2 2 4 2 2 4 2 2" xfId="12313" xr:uid="{799E09F1-26BB-445B-9B88-671FC6378B67}"/>
    <cellStyle name="Normal 4 2 2 4 2 2 4 2 3" xfId="8102" xr:uid="{8FB7B3DD-97FA-4FAB-B4C7-2B41C6B41FBA}"/>
    <cellStyle name="Normal 4 2 2 4 2 2 4 3" xfId="10168" xr:uid="{8FDCFEE9-6239-4DFE-8FC0-814C1B00544B}"/>
    <cellStyle name="Normal 4 2 2 4 2 2 4 4" xfId="5957" xr:uid="{D684A249-C36B-4698-BDC6-11D5132A553B}"/>
    <cellStyle name="Normal 4 2 2 4 2 2 5" xfId="2074" xr:uid="{00000000-0005-0000-0000-0000C1090000}"/>
    <cellStyle name="Normal 4 2 2 4 2 2 5 2" xfId="4303" xr:uid="{00000000-0005-0000-0000-0000C2090000}"/>
    <cellStyle name="Normal 4 2 2 4 2 2 5 2 2" xfId="12726" xr:uid="{71A62A9B-0E36-4466-8521-B7BC00272E46}"/>
    <cellStyle name="Normal 4 2 2 4 2 2 5 2 3" xfId="8515" xr:uid="{B2DCF224-B5F9-4ED4-95C3-AA8E660B7999}"/>
    <cellStyle name="Normal 4 2 2 4 2 2 5 3" xfId="10581" xr:uid="{1B4A404D-BE63-4ABC-A09E-BEE26511F615}"/>
    <cellStyle name="Normal 4 2 2 4 2 2 5 4" xfId="6370" xr:uid="{CE88EB62-5992-414B-A5C2-7096CE2293A6}"/>
    <cellStyle name="Normal 4 2 2 4 2 2 6" xfId="2510" xr:uid="{00000000-0005-0000-0000-0000C3090000}"/>
    <cellStyle name="Normal 4 2 2 4 2 2 6 2" xfId="10994" xr:uid="{7DD97220-4CFB-4BEB-A250-E5B776F4111D}"/>
    <cellStyle name="Normal 4 2 2 4 2 2 6 3" xfId="6783" xr:uid="{D3CB2734-383E-4480-BC9E-1680C81A9FE0}"/>
    <cellStyle name="Normal 4 2 2 4 2 2 7" xfId="8929" xr:uid="{B57B5946-DD25-4A37-9041-6D6BF1E0C8FC}"/>
    <cellStyle name="Normal 4 2 2 4 2 2 8" xfId="4718" xr:uid="{BB356FE4-71FE-4BAC-8E66-4B501F482AEC}"/>
    <cellStyle name="Normal 4 2 2 4 2 3" xfId="826" xr:uid="{00000000-0005-0000-0000-0000C4090000}"/>
    <cellStyle name="Normal 4 2 2 4 2 3 2" xfId="3063" xr:uid="{00000000-0005-0000-0000-0000C5090000}"/>
    <cellStyle name="Normal 4 2 2 4 2 3 2 2" xfId="11486" xr:uid="{B060634D-03F0-4CEB-9413-BBF5DC2F5433}"/>
    <cellStyle name="Normal 4 2 2 4 2 3 2 3" xfId="7275" xr:uid="{D21E993E-D477-46CA-9C2A-8AF652A28569}"/>
    <cellStyle name="Normal 4 2 2 4 2 3 3" xfId="9341" xr:uid="{1FEB5104-3183-4B3E-8775-E3CE9FEE36DE}"/>
    <cellStyle name="Normal 4 2 2 4 2 3 4" xfId="5130" xr:uid="{17E7BEBB-3453-4143-A576-0C22D782DB97}"/>
    <cellStyle name="Normal 4 2 2 4 2 4" xfId="1246" xr:uid="{00000000-0005-0000-0000-0000C6090000}"/>
    <cellStyle name="Normal 4 2 2 4 2 4 2" xfId="3476" xr:uid="{00000000-0005-0000-0000-0000C7090000}"/>
    <cellStyle name="Normal 4 2 2 4 2 4 2 2" xfId="11899" xr:uid="{D8D0E8DC-8DE8-4F1A-9AFB-CE47ADBBB2EF}"/>
    <cellStyle name="Normal 4 2 2 4 2 4 2 3" xfId="7688" xr:uid="{7CD9F8A2-37D1-47CD-B196-CDD53F24F35B}"/>
    <cellStyle name="Normal 4 2 2 4 2 4 3" xfId="9754" xr:uid="{2BD60245-4FE0-4038-A409-E242D3BFB47A}"/>
    <cellStyle name="Normal 4 2 2 4 2 4 4" xfId="5543" xr:uid="{3A68B2B0-ED01-4F4E-BD60-0A6BB2694AB3}"/>
    <cellStyle name="Normal 4 2 2 4 2 5" xfId="1659" xr:uid="{00000000-0005-0000-0000-0000C8090000}"/>
    <cellStyle name="Normal 4 2 2 4 2 5 2" xfId="3889" xr:uid="{00000000-0005-0000-0000-0000C9090000}"/>
    <cellStyle name="Normal 4 2 2 4 2 5 2 2" xfId="12312" xr:uid="{C3501785-65A4-4319-A647-68D76DA1133F}"/>
    <cellStyle name="Normal 4 2 2 4 2 5 2 3" xfId="8101" xr:uid="{5D55AE50-6B75-4E60-82C3-15940E75B42C}"/>
    <cellStyle name="Normal 4 2 2 4 2 5 3" xfId="10167" xr:uid="{A0C56D4A-F314-4416-A2D5-F8AB2EB51E20}"/>
    <cellStyle name="Normal 4 2 2 4 2 5 4" xfId="5956" xr:uid="{29119261-D7FB-4FD8-BC64-63FEC160CF18}"/>
    <cellStyle name="Normal 4 2 2 4 2 6" xfId="2073" xr:uid="{00000000-0005-0000-0000-0000CA090000}"/>
    <cellStyle name="Normal 4 2 2 4 2 6 2" xfId="4302" xr:uid="{00000000-0005-0000-0000-0000CB090000}"/>
    <cellStyle name="Normal 4 2 2 4 2 6 2 2" xfId="12725" xr:uid="{6525E120-828B-46FA-B716-09A062AD82A1}"/>
    <cellStyle name="Normal 4 2 2 4 2 6 2 3" xfId="8514" xr:uid="{4822EA40-F833-45D9-A035-5250C06BC5E0}"/>
    <cellStyle name="Normal 4 2 2 4 2 6 3" xfId="10580" xr:uid="{F871AD31-4E70-4E78-8215-49749B7F1491}"/>
    <cellStyle name="Normal 4 2 2 4 2 6 4" xfId="6369" xr:uid="{14C7E64D-EF88-4FF8-9C94-D1A6275D1EE4}"/>
    <cellStyle name="Normal 4 2 2 4 2 7" xfId="2509" xr:uid="{00000000-0005-0000-0000-0000CC090000}"/>
    <cellStyle name="Normal 4 2 2 4 2 7 2" xfId="10993" xr:uid="{16877994-8A22-42E9-AB31-DD779EBBF82D}"/>
    <cellStyle name="Normal 4 2 2 4 2 7 3" xfId="6782" xr:uid="{4B49369B-5F39-4863-8759-2816ADEDDBA0}"/>
    <cellStyle name="Normal 4 2 2 4 2 8" xfId="8928" xr:uid="{D939EC0B-509F-4B27-8C87-73E54CED0F86}"/>
    <cellStyle name="Normal 4 2 2 4 2 9" xfId="4717" xr:uid="{D2F40F30-D812-4828-A8AC-55B2462E9D27}"/>
    <cellStyle name="Normal 4 2 2 4 3" xfId="350" xr:uid="{00000000-0005-0000-0000-0000CD090000}"/>
    <cellStyle name="Normal 4 2 2 4 3 2" xfId="828" xr:uid="{00000000-0005-0000-0000-0000CE090000}"/>
    <cellStyle name="Normal 4 2 2 4 3 2 2" xfId="3065" xr:uid="{00000000-0005-0000-0000-0000CF090000}"/>
    <cellStyle name="Normal 4 2 2 4 3 2 2 2" xfId="11488" xr:uid="{083CA6F0-8A6F-47EB-8F96-B1DA16773CC8}"/>
    <cellStyle name="Normal 4 2 2 4 3 2 2 3" xfId="7277" xr:uid="{3828D51D-7803-4578-AE44-419747142639}"/>
    <cellStyle name="Normal 4 2 2 4 3 2 3" xfId="9343" xr:uid="{9B3AB71B-4BCE-4473-913E-5272D21816EE}"/>
    <cellStyle name="Normal 4 2 2 4 3 2 4" xfId="5132" xr:uid="{EEC155FE-E07E-4255-8C87-06D08CB46E00}"/>
    <cellStyle name="Normal 4 2 2 4 3 3" xfId="1248" xr:uid="{00000000-0005-0000-0000-0000D0090000}"/>
    <cellStyle name="Normal 4 2 2 4 3 3 2" xfId="3478" xr:uid="{00000000-0005-0000-0000-0000D1090000}"/>
    <cellStyle name="Normal 4 2 2 4 3 3 2 2" xfId="11901" xr:uid="{4F509E47-CEB9-4DDC-924A-3C8021DE522E}"/>
    <cellStyle name="Normal 4 2 2 4 3 3 2 3" xfId="7690" xr:uid="{21C48A23-A862-4557-9478-191DE3F1C7BB}"/>
    <cellStyle name="Normal 4 2 2 4 3 3 3" xfId="9756" xr:uid="{270662B8-5146-4069-A777-A77F3F95B9CD}"/>
    <cellStyle name="Normal 4 2 2 4 3 3 4" xfId="5545" xr:uid="{D7B60F91-03A5-45C3-9814-16C242B34FC1}"/>
    <cellStyle name="Normal 4 2 2 4 3 4" xfId="1661" xr:uid="{00000000-0005-0000-0000-0000D2090000}"/>
    <cellStyle name="Normal 4 2 2 4 3 4 2" xfId="3891" xr:uid="{00000000-0005-0000-0000-0000D3090000}"/>
    <cellStyle name="Normal 4 2 2 4 3 4 2 2" xfId="12314" xr:uid="{B1E02A56-5280-494A-963A-128A58938ED0}"/>
    <cellStyle name="Normal 4 2 2 4 3 4 2 3" xfId="8103" xr:uid="{18CE5A6F-3658-4198-A4B7-9CCAF5B218CF}"/>
    <cellStyle name="Normal 4 2 2 4 3 4 3" xfId="10169" xr:uid="{48EC1B1C-3465-4749-8E61-2C46798B166A}"/>
    <cellStyle name="Normal 4 2 2 4 3 4 4" xfId="5958" xr:uid="{A707E4AC-14A1-4989-A14B-D9AF14DAACC1}"/>
    <cellStyle name="Normal 4 2 2 4 3 5" xfId="2075" xr:uid="{00000000-0005-0000-0000-0000D4090000}"/>
    <cellStyle name="Normal 4 2 2 4 3 5 2" xfId="4304" xr:uid="{00000000-0005-0000-0000-0000D5090000}"/>
    <cellStyle name="Normal 4 2 2 4 3 5 2 2" xfId="12727" xr:uid="{2DE29EDE-C411-4CA9-BBEB-BC6D69F00A7D}"/>
    <cellStyle name="Normal 4 2 2 4 3 5 2 3" xfId="8516" xr:uid="{7380EE2C-C051-4A39-B633-6BE6AA2A58C9}"/>
    <cellStyle name="Normal 4 2 2 4 3 5 3" xfId="10582" xr:uid="{54719A33-3717-4513-9CA8-9CEE079578B0}"/>
    <cellStyle name="Normal 4 2 2 4 3 5 4" xfId="6371" xr:uid="{395BE082-3B66-43BD-A2D4-94337604EC93}"/>
    <cellStyle name="Normal 4 2 2 4 3 6" xfId="2511" xr:uid="{00000000-0005-0000-0000-0000D6090000}"/>
    <cellStyle name="Normal 4 2 2 4 3 6 2" xfId="10995" xr:uid="{30E14F3E-C950-448F-8201-1C022AAB1104}"/>
    <cellStyle name="Normal 4 2 2 4 3 6 3" xfId="6784" xr:uid="{92CA5B4D-ABE1-4F59-A650-51E81606B4BC}"/>
    <cellStyle name="Normal 4 2 2 4 3 7" xfId="8930" xr:uid="{5C105A36-59D6-45BB-9740-58BFF98D5FEE}"/>
    <cellStyle name="Normal 4 2 2 4 3 8" xfId="4719" xr:uid="{D667EBAF-0079-4F4D-8339-304BEB8A0D16}"/>
    <cellStyle name="Normal 4 2 2 4 4" xfId="825" xr:uid="{00000000-0005-0000-0000-0000D7090000}"/>
    <cellStyle name="Normal 4 2 2 4 4 2" xfId="3062" xr:uid="{00000000-0005-0000-0000-0000D8090000}"/>
    <cellStyle name="Normal 4 2 2 4 4 2 2" xfId="11485" xr:uid="{6D911CFF-74D1-446B-8647-D3F935FE4686}"/>
    <cellStyle name="Normal 4 2 2 4 4 2 3" xfId="7274" xr:uid="{BD64F7D5-053C-4CC8-B8B1-FA08870EE506}"/>
    <cellStyle name="Normal 4 2 2 4 4 3" xfId="9340" xr:uid="{60A0931F-F57D-4059-A229-39B5AAB6FAF4}"/>
    <cellStyle name="Normal 4 2 2 4 4 4" xfId="5129" xr:uid="{B9B5AD84-BD9A-487E-AC57-6E1F46421CBB}"/>
    <cellStyle name="Normal 4 2 2 4 5" xfId="1245" xr:uid="{00000000-0005-0000-0000-0000D9090000}"/>
    <cellStyle name="Normal 4 2 2 4 5 2" xfId="3475" xr:uid="{00000000-0005-0000-0000-0000DA090000}"/>
    <cellStyle name="Normal 4 2 2 4 5 2 2" xfId="11898" xr:uid="{D93E583C-E6C4-46C2-9D5E-3EF48C79ED71}"/>
    <cellStyle name="Normal 4 2 2 4 5 2 3" xfId="7687" xr:uid="{EA73A0C0-9AF4-455D-B117-49A367C48E59}"/>
    <cellStyle name="Normal 4 2 2 4 5 3" xfId="9753" xr:uid="{08EF6674-CC2D-4C36-9000-676E1E989B92}"/>
    <cellStyle name="Normal 4 2 2 4 5 4" xfId="5542" xr:uid="{071448EC-C08E-4D8B-853B-FF558A3BE506}"/>
    <cellStyle name="Normal 4 2 2 4 6" xfId="1658" xr:uid="{00000000-0005-0000-0000-0000DB090000}"/>
    <cellStyle name="Normal 4 2 2 4 6 2" xfId="3888" xr:uid="{00000000-0005-0000-0000-0000DC090000}"/>
    <cellStyle name="Normal 4 2 2 4 6 2 2" xfId="12311" xr:uid="{9C52B890-F4D4-483B-A430-03719AFBF67E}"/>
    <cellStyle name="Normal 4 2 2 4 6 2 3" xfId="8100" xr:uid="{42C98787-2C9F-4589-B11F-C1A04653498C}"/>
    <cellStyle name="Normal 4 2 2 4 6 3" xfId="10166" xr:uid="{A40E9E47-85B4-4F2D-BF51-4267006D6906}"/>
    <cellStyle name="Normal 4 2 2 4 6 4" xfId="5955" xr:uid="{B286375C-5D2B-4420-B644-529D8929C496}"/>
    <cellStyle name="Normal 4 2 2 4 7" xfId="2072" xr:uid="{00000000-0005-0000-0000-0000DD090000}"/>
    <cellStyle name="Normal 4 2 2 4 7 2" xfId="4301" xr:uid="{00000000-0005-0000-0000-0000DE090000}"/>
    <cellStyle name="Normal 4 2 2 4 7 2 2" xfId="12724" xr:uid="{E232661A-DD14-46C3-8627-EFE2C2C2E75D}"/>
    <cellStyle name="Normal 4 2 2 4 7 2 3" xfId="8513" xr:uid="{6B44F8D2-6729-4898-833D-E417C01F54A4}"/>
    <cellStyle name="Normal 4 2 2 4 7 3" xfId="10579" xr:uid="{0411BD6C-D7B3-4A80-96F3-5B6F839357E0}"/>
    <cellStyle name="Normal 4 2 2 4 7 4" xfId="6368" xr:uid="{ACD7D7B1-0C78-4FD5-BBBD-12510A23CDE3}"/>
    <cellStyle name="Normal 4 2 2 4 8" xfId="2508" xr:uid="{00000000-0005-0000-0000-0000DF090000}"/>
    <cellStyle name="Normal 4 2 2 4 8 2" xfId="10992" xr:uid="{5BF89713-7C1A-4F63-8C17-3B97578313C6}"/>
    <cellStyle name="Normal 4 2 2 4 8 3" xfId="6781" xr:uid="{3EEA24C5-7897-4E05-A771-2C93A5B51613}"/>
    <cellStyle name="Normal 4 2 2 4 9" xfId="8927" xr:uid="{ED59C619-1FB4-41E0-ABC5-46B551B62A60}"/>
    <cellStyle name="Normal 4 2 2 5" xfId="351" xr:uid="{00000000-0005-0000-0000-0000E0090000}"/>
    <cellStyle name="Normal 4 2 2 5 2" xfId="352" xr:uid="{00000000-0005-0000-0000-0000E1090000}"/>
    <cellStyle name="Normal 4 2 2 5 2 2" xfId="830" xr:uid="{00000000-0005-0000-0000-0000E2090000}"/>
    <cellStyle name="Normal 4 2 2 5 2 2 2" xfId="3067" xr:uid="{00000000-0005-0000-0000-0000E3090000}"/>
    <cellStyle name="Normal 4 2 2 5 2 2 2 2" xfId="11490" xr:uid="{2D8FB9D6-E9FB-4EE6-9D6C-3E2B778A4F7C}"/>
    <cellStyle name="Normal 4 2 2 5 2 2 2 3" xfId="7279" xr:uid="{43A07416-9AC6-4F46-A14F-A6DB5A22A115}"/>
    <cellStyle name="Normal 4 2 2 5 2 2 3" xfId="9345" xr:uid="{E93BDF79-6697-4058-A0CF-08FDF4403CD6}"/>
    <cellStyle name="Normal 4 2 2 5 2 2 4" xfId="5134" xr:uid="{33F231C6-16FE-4DD3-A6F8-0C4621ADA81C}"/>
    <cellStyle name="Normal 4 2 2 5 2 3" xfId="1250" xr:uid="{00000000-0005-0000-0000-0000E4090000}"/>
    <cellStyle name="Normal 4 2 2 5 2 3 2" xfId="3480" xr:uid="{00000000-0005-0000-0000-0000E5090000}"/>
    <cellStyle name="Normal 4 2 2 5 2 3 2 2" xfId="11903" xr:uid="{FE844CA6-2780-4110-A86E-F15CF197BF2B}"/>
    <cellStyle name="Normal 4 2 2 5 2 3 2 3" xfId="7692" xr:uid="{A880345D-506A-4E5E-89BB-504395C3100B}"/>
    <cellStyle name="Normal 4 2 2 5 2 3 3" xfId="9758" xr:uid="{F510FC7B-6487-4F13-8227-BB9ECB1A7232}"/>
    <cellStyle name="Normal 4 2 2 5 2 3 4" xfId="5547" xr:uid="{37FCF2BC-624A-4447-8A39-C2A1317CB47A}"/>
    <cellStyle name="Normal 4 2 2 5 2 4" xfId="1663" xr:uid="{00000000-0005-0000-0000-0000E6090000}"/>
    <cellStyle name="Normal 4 2 2 5 2 4 2" xfId="3893" xr:uid="{00000000-0005-0000-0000-0000E7090000}"/>
    <cellStyle name="Normal 4 2 2 5 2 4 2 2" xfId="12316" xr:uid="{797B50C5-8DF3-4205-B681-C512C726A453}"/>
    <cellStyle name="Normal 4 2 2 5 2 4 2 3" xfId="8105" xr:uid="{C4F9C56E-3D5D-4136-8326-F102A565CCD0}"/>
    <cellStyle name="Normal 4 2 2 5 2 4 3" xfId="10171" xr:uid="{3D5C42F3-4129-4EB9-A8A6-456601AF139B}"/>
    <cellStyle name="Normal 4 2 2 5 2 4 4" xfId="5960" xr:uid="{E917D27C-8460-4305-9AE3-9C9563318895}"/>
    <cellStyle name="Normal 4 2 2 5 2 5" xfId="2077" xr:uid="{00000000-0005-0000-0000-0000E8090000}"/>
    <cellStyle name="Normal 4 2 2 5 2 5 2" xfId="4306" xr:uid="{00000000-0005-0000-0000-0000E9090000}"/>
    <cellStyle name="Normal 4 2 2 5 2 5 2 2" xfId="12729" xr:uid="{C54ECC45-FFAD-46ED-AE48-BBC555BB4D76}"/>
    <cellStyle name="Normal 4 2 2 5 2 5 2 3" xfId="8518" xr:uid="{1D12B6F2-7E03-4B43-AE8C-E2E20476C73F}"/>
    <cellStyle name="Normal 4 2 2 5 2 5 3" xfId="10584" xr:uid="{E0F6E4B7-E8AA-49C9-BCAA-6BB4BE9D4E5E}"/>
    <cellStyle name="Normal 4 2 2 5 2 5 4" xfId="6373" xr:uid="{93F281B2-7051-41DD-BD48-71F9AC8DCAE5}"/>
    <cellStyle name="Normal 4 2 2 5 2 6" xfId="2513" xr:uid="{00000000-0005-0000-0000-0000EA090000}"/>
    <cellStyle name="Normal 4 2 2 5 2 6 2" xfId="10997" xr:uid="{D0678C2E-AD5B-4F68-82A9-54BB2A58408B}"/>
    <cellStyle name="Normal 4 2 2 5 2 6 3" xfId="6786" xr:uid="{ED7A3C74-88FA-4153-BB39-F26C1ADBC5B2}"/>
    <cellStyle name="Normal 4 2 2 5 2 7" xfId="8932" xr:uid="{DC198ECB-39E5-4FB5-B301-05A999CB7CB4}"/>
    <cellStyle name="Normal 4 2 2 5 2 8" xfId="4721" xr:uid="{0B842372-EB83-456E-A26E-5A455BC366F7}"/>
    <cellStyle name="Normal 4 2 2 5 3" xfId="829" xr:uid="{00000000-0005-0000-0000-0000EB090000}"/>
    <cellStyle name="Normal 4 2 2 5 3 2" xfId="3066" xr:uid="{00000000-0005-0000-0000-0000EC090000}"/>
    <cellStyle name="Normal 4 2 2 5 3 2 2" xfId="11489" xr:uid="{5A801EFD-ED5E-4186-BEE1-4C1DD5E81033}"/>
    <cellStyle name="Normal 4 2 2 5 3 2 3" xfId="7278" xr:uid="{CBA1B269-6F37-4CDD-8394-439BC0CDC9EC}"/>
    <cellStyle name="Normal 4 2 2 5 3 3" xfId="9344" xr:uid="{4AA2EF3C-8E38-4634-9403-589C1F8ACC32}"/>
    <cellStyle name="Normal 4 2 2 5 3 4" xfId="5133" xr:uid="{1DFF0028-F66D-4213-9ED2-19AF4C61F7E3}"/>
    <cellStyle name="Normal 4 2 2 5 4" xfId="1249" xr:uid="{00000000-0005-0000-0000-0000ED090000}"/>
    <cellStyle name="Normal 4 2 2 5 4 2" xfId="3479" xr:uid="{00000000-0005-0000-0000-0000EE090000}"/>
    <cellStyle name="Normal 4 2 2 5 4 2 2" xfId="11902" xr:uid="{1450A328-F62A-43F9-91C3-1BC7AD73FAB9}"/>
    <cellStyle name="Normal 4 2 2 5 4 2 3" xfId="7691" xr:uid="{6A542134-DD99-4EB6-8DB5-425747FCE531}"/>
    <cellStyle name="Normal 4 2 2 5 4 3" xfId="9757" xr:uid="{46885062-F34E-4DB1-ADE7-FE93CBC5E388}"/>
    <cellStyle name="Normal 4 2 2 5 4 4" xfId="5546" xr:uid="{2125C795-1F23-4891-851D-590027417F12}"/>
    <cellStyle name="Normal 4 2 2 5 5" xfId="1662" xr:uid="{00000000-0005-0000-0000-0000EF090000}"/>
    <cellStyle name="Normal 4 2 2 5 5 2" xfId="3892" xr:uid="{00000000-0005-0000-0000-0000F0090000}"/>
    <cellStyle name="Normal 4 2 2 5 5 2 2" xfId="12315" xr:uid="{3BF9BADA-AC96-4308-A8A0-5AC9A45C8E08}"/>
    <cellStyle name="Normal 4 2 2 5 5 2 3" xfId="8104" xr:uid="{19E7749B-ED1A-4F23-BFC5-80CE5172BE39}"/>
    <cellStyle name="Normal 4 2 2 5 5 3" xfId="10170" xr:uid="{CE46D334-726C-4413-BFAA-95728E253E4D}"/>
    <cellStyle name="Normal 4 2 2 5 5 4" xfId="5959" xr:uid="{4825D1A7-0AFD-428A-B6D1-9DB8165EC469}"/>
    <cellStyle name="Normal 4 2 2 5 6" xfId="2076" xr:uid="{00000000-0005-0000-0000-0000F1090000}"/>
    <cellStyle name="Normal 4 2 2 5 6 2" xfId="4305" xr:uid="{00000000-0005-0000-0000-0000F2090000}"/>
    <cellStyle name="Normal 4 2 2 5 6 2 2" xfId="12728" xr:uid="{1C162107-07AB-4F61-9D36-DA2A92BF42F9}"/>
    <cellStyle name="Normal 4 2 2 5 6 2 3" xfId="8517" xr:uid="{3EA2AD9B-40DD-4F67-9FD5-67CECE4FDA18}"/>
    <cellStyle name="Normal 4 2 2 5 6 3" xfId="10583" xr:uid="{4259A7D8-C30A-448C-B4B0-8BA088D3CD01}"/>
    <cellStyle name="Normal 4 2 2 5 6 4" xfId="6372" xr:uid="{6DEA45DB-E603-448B-9D6F-4364DD39DD4D}"/>
    <cellStyle name="Normal 4 2 2 5 7" xfId="2512" xr:uid="{00000000-0005-0000-0000-0000F3090000}"/>
    <cellStyle name="Normal 4 2 2 5 7 2" xfId="10996" xr:uid="{5076D2D1-5C05-4040-9E38-1DF6583206AC}"/>
    <cellStyle name="Normal 4 2 2 5 7 3" xfId="6785" xr:uid="{7BB35874-492E-4A18-A44C-BEE4F644E630}"/>
    <cellStyle name="Normal 4 2 2 5 8" xfId="8931" xr:uid="{8088E0A3-2537-42BF-8410-827D955B55C2}"/>
    <cellStyle name="Normal 4 2 2 5 9" xfId="4720" xr:uid="{C568C0FB-2304-4B94-AC35-BF3792EEFE2E}"/>
    <cellStyle name="Normal 4 2 2 6" xfId="353" xr:uid="{00000000-0005-0000-0000-0000F4090000}"/>
    <cellStyle name="Normal 4 2 2 6 2" xfId="831" xr:uid="{00000000-0005-0000-0000-0000F5090000}"/>
    <cellStyle name="Normal 4 2 2 6 2 2" xfId="3068" xr:uid="{00000000-0005-0000-0000-0000F6090000}"/>
    <cellStyle name="Normal 4 2 2 6 2 2 2" xfId="11491" xr:uid="{597EB700-73B8-4B3E-AB4F-7962BFD95F34}"/>
    <cellStyle name="Normal 4 2 2 6 2 2 3" xfId="7280" xr:uid="{343C3804-FCDC-4CE0-A48E-06EEFB40F76A}"/>
    <cellStyle name="Normal 4 2 2 6 2 3" xfId="9346" xr:uid="{8F680860-4F07-4E87-A626-980D9734770F}"/>
    <cellStyle name="Normal 4 2 2 6 2 4" xfId="5135" xr:uid="{5AB4B930-9DAC-4B51-86FA-D2A419C457D0}"/>
    <cellStyle name="Normal 4 2 2 6 3" xfId="1251" xr:uid="{00000000-0005-0000-0000-0000F7090000}"/>
    <cellStyle name="Normal 4 2 2 6 3 2" xfId="3481" xr:uid="{00000000-0005-0000-0000-0000F8090000}"/>
    <cellStyle name="Normal 4 2 2 6 3 2 2" xfId="11904" xr:uid="{0FDE9E4A-368F-4972-83FC-80C1D00A9090}"/>
    <cellStyle name="Normal 4 2 2 6 3 2 3" xfId="7693" xr:uid="{CD93CE30-FE0E-4F45-A181-0F7C834A877E}"/>
    <cellStyle name="Normal 4 2 2 6 3 3" xfId="9759" xr:uid="{A6175EE1-C292-4072-8B64-96FA0BCF2B18}"/>
    <cellStyle name="Normal 4 2 2 6 3 4" xfId="5548" xr:uid="{144EA838-33D6-452B-8554-9951EFFAE1FA}"/>
    <cellStyle name="Normal 4 2 2 6 4" xfId="1664" xr:uid="{00000000-0005-0000-0000-0000F9090000}"/>
    <cellStyle name="Normal 4 2 2 6 4 2" xfId="3894" xr:uid="{00000000-0005-0000-0000-0000FA090000}"/>
    <cellStyle name="Normal 4 2 2 6 4 2 2" xfId="12317" xr:uid="{E647F6EA-2E6A-4A8D-9308-F7284FB936BE}"/>
    <cellStyle name="Normal 4 2 2 6 4 2 3" xfId="8106" xr:uid="{B3674C6E-B847-4F67-B43C-AEDD3E186C0C}"/>
    <cellStyle name="Normal 4 2 2 6 4 3" xfId="10172" xr:uid="{144512CB-90EB-4773-8D0B-FCADAF1B8441}"/>
    <cellStyle name="Normal 4 2 2 6 4 4" xfId="5961" xr:uid="{18857CF9-6683-497E-8535-4C33857304E5}"/>
    <cellStyle name="Normal 4 2 2 6 5" xfId="2078" xr:uid="{00000000-0005-0000-0000-0000FB090000}"/>
    <cellStyle name="Normal 4 2 2 6 5 2" xfId="4307" xr:uid="{00000000-0005-0000-0000-0000FC090000}"/>
    <cellStyle name="Normal 4 2 2 6 5 2 2" xfId="12730" xr:uid="{7937D854-F542-4350-9AAB-CE239466658C}"/>
    <cellStyle name="Normal 4 2 2 6 5 2 3" xfId="8519" xr:uid="{D49C9A36-CEE0-466E-867E-EB60AA965FD1}"/>
    <cellStyle name="Normal 4 2 2 6 5 3" xfId="10585" xr:uid="{E7EB791A-C615-42AC-896C-9DD916058264}"/>
    <cellStyle name="Normal 4 2 2 6 5 4" xfId="6374" xr:uid="{3E5EDAB4-1F8D-4AAB-B901-A19562FC7613}"/>
    <cellStyle name="Normal 4 2 2 6 6" xfId="2514" xr:uid="{00000000-0005-0000-0000-0000FD090000}"/>
    <cellStyle name="Normal 4 2 2 6 6 2" xfId="10998" xr:uid="{C5457155-3C1A-46B3-9FDB-D54ED1CF7EC3}"/>
    <cellStyle name="Normal 4 2 2 6 6 3" xfId="6787" xr:uid="{61A94304-1250-412C-A8D7-52ADC8E66897}"/>
    <cellStyle name="Normal 4 2 2 6 7" xfId="8933" xr:uid="{1ED90F09-9F71-4B9D-BF16-29997157D0BF}"/>
    <cellStyle name="Normal 4 2 2 6 8" xfId="4722" xr:uid="{7349C218-C155-47C8-AB15-B34C26885CC8}"/>
    <cellStyle name="Normal 4 2 2 7" xfId="816" xr:uid="{00000000-0005-0000-0000-0000FE090000}"/>
    <cellStyle name="Normal 4 2 2 7 2" xfId="3053" xr:uid="{00000000-0005-0000-0000-0000FF090000}"/>
    <cellStyle name="Normal 4 2 2 7 2 2" xfId="11476" xr:uid="{0531B7FD-6A8D-4914-AAC0-05A5F9C799C8}"/>
    <cellStyle name="Normal 4 2 2 7 2 3" xfId="7265" xr:uid="{3B8A7052-6E85-4C18-BFF4-0F2DA48A5DE0}"/>
    <cellStyle name="Normal 4 2 2 7 3" xfId="9331" xr:uid="{D4E57362-7088-4CB7-9418-F83A7C27284B}"/>
    <cellStyle name="Normal 4 2 2 7 4" xfId="5120" xr:uid="{54BDE40D-DEBD-4C6D-A651-F98218A82120}"/>
    <cellStyle name="Normal 4 2 2 8" xfId="1236" xr:uid="{00000000-0005-0000-0000-0000000A0000}"/>
    <cellStyle name="Normal 4 2 2 8 2" xfId="3466" xr:uid="{00000000-0005-0000-0000-0000010A0000}"/>
    <cellStyle name="Normal 4 2 2 8 2 2" xfId="11889" xr:uid="{C58B101E-9F89-418E-82B2-DD92E2B128A7}"/>
    <cellStyle name="Normal 4 2 2 8 2 3" xfId="7678" xr:uid="{E8A6815F-9116-48B3-A225-738BC4A38D2F}"/>
    <cellStyle name="Normal 4 2 2 8 3" xfId="9744" xr:uid="{32439AD8-628C-4FE7-9F3B-D99B5C87887C}"/>
    <cellStyle name="Normal 4 2 2 8 4" xfId="5533" xr:uid="{9826792E-EAA2-47ED-9EC0-A12A9F090314}"/>
    <cellStyle name="Normal 4 2 2 9" xfId="1649" xr:uid="{00000000-0005-0000-0000-0000020A0000}"/>
    <cellStyle name="Normal 4 2 2 9 2" xfId="3879" xr:uid="{00000000-0005-0000-0000-0000030A0000}"/>
    <cellStyle name="Normal 4 2 2 9 2 2" xfId="12302" xr:uid="{E3D6159A-F390-49BF-8889-D30BC48BD216}"/>
    <cellStyle name="Normal 4 2 2 9 2 3" xfId="8091" xr:uid="{1075C9CA-4EB3-48B0-A158-0C0C5020A419}"/>
    <cellStyle name="Normal 4 2 2 9 3" xfId="10157" xr:uid="{7AC2E3D8-CA2A-49B4-8E3A-0FEA980510CB}"/>
    <cellStyle name="Normal 4 2 2 9 4" xfId="5946" xr:uid="{D8313C51-7EF6-46A5-97FC-50D583C02346}"/>
    <cellStyle name="Normal 4 2 3" xfId="354" xr:uid="{00000000-0005-0000-0000-0000040A0000}"/>
    <cellStyle name="Normal 4 2 4" xfId="355" xr:uid="{00000000-0005-0000-0000-0000050A0000}"/>
    <cellStyle name="Normal 4 2 4 10" xfId="8934" xr:uid="{662A03E7-0B3C-4F80-B16A-710A633EB0C3}"/>
    <cellStyle name="Normal 4 2 4 11" xfId="4723" xr:uid="{7EFD3C14-2CD4-44F5-A4A7-C2FF214B8781}"/>
    <cellStyle name="Normal 4 2 4 2" xfId="356" xr:uid="{00000000-0005-0000-0000-0000060A0000}"/>
    <cellStyle name="Normal 4 2 4 2 10" xfId="4724" xr:uid="{B6A29577-FEFC-4104-AFC0-C2E76C7FD107}"/>
    <cellStyle name="Normal 4 2 4 2 2" xfId="357" xr:uid="{00000000-0005-0000-0000-0000070A0000}"/>
    <cellStyle name="Normal 4 2 4 2 2 2" xfId="358" xr:uid="{00000000-0005-0000-0000-0000080A0000}"/>
    <cellStyle name="Normal 4 2 4 2 2 2 2" xfId="835" xr:uid="{00000000-0005-0000-0000-0000090A0000}"/>
    <cellStyle name="Normal 4 2 4 2 2 2 2 2" xfId="3072" xr:uid="{00000000-0005-0000-0000-00000A0A0000}"/>
    <cellStyle name="Normal 4 2 4 2 2 2 2 2 2" xfId="11495" xr:uid="{F9333130-38FA-40AA-A551-07A38D8B12CB}"/>
    <cellStyle name="Normal 4 2 4 2 2 2 2 2 3" xfId="7284" xr:uid="{C0245BE7-02FB-4985-A56C-C32CBC3C9C65}"/>
    <cellStyle name="Normal 4 2 4 2 2 2 2 3" xfId="9350" xr:uid="{1012F791-DA35-49C7-A4A1-A9BDACCA0CEB}"/>
    <cellStyle name="Normal 4 2 4 2 2 2 2 4" xfId="5139" xr:uid="{90606558-8B2E-48B7-BD0C-A0C7D7149AD5}"/>
    <cellStyle name="Normal 4 2 4 2 2 2 3" xfId="1255" xr:uid="{00000000-0005-0000-0000-00000B0A0000}"/>
    <cellStyle name="Normal 4 2 4 2 2 2 3 2" xfId="3485" xr:uid="{00000000-0005-0000-0000-00000C0A0000}"/>
    <cellStyle name="Normal 4 2 4 2 2 2 3 2 2" xfId="11908" xr:uid="{8177AB44-8877-48B4-9FB9-D3A4C8D1447E}"/>
    <cellStyle name="Normal 4 2 4 2 2 2 3 2 3" xfId="7697" xr:uid="{A68B3952-34AC-48B9-AF90-EA6CE4B3A693}"/>
    <cellStyle name="Normal 4 2 4 2 2 2 3 3" xfId="9763" xr:uid="{F7D7AC5B-309B-48DD-BC8D-C8C4FB1D80BA}"/>
    <cellStyle name="Normal 4 2 4 2 2 2 3 4" xfId="5552" xr:uid="{806CFBE2-DE3C-4779-B77F-000FF9589358}"/>
    <cellStyle name="Normal 4 2 4 2 2 2 4" xfId="1668" xr:uid="{00000000-0005-0000-0000-00000D0A0000}"/>
    <cellStyle name="Normal 4 2 4 2 2 2 4 2" xfId="3898" xr:uid="{00000000-0005-0000-0000-00000E0A0000}"/>
    <cellStyle name="Normal 4 2 4 2 2 2 4 2 2" xfId="12321" xr:uid="{DEA208CC-293C-4BB8-9C6B-2BE4EBCF2377}"/>
    <cellStyle name="Normal 4 2 4 2 2 2 4 2 3" xfId="8110" xr:uid="{7D0CE161-D84A-40A6-98B7-44393E304088}"/>
    <cellStyle name="Normal 4 2 4 2 2 2 4 3" xfId="10176" xr:uid="{A016DFEF-2644-416F-8155-67BD756A5620}"/>
    <cellStyle name="Normal 4 2 4 2 2 2 4 4" xfId="5965" xr:uid="{810C8172-B64C-4D86-8E63-A7E6AE5A345C}"/>
    <cellStyle name="Normal 4 2 4 2 2 2 5" xfId="2082" xr:uid="{00000000-0005-0000-0000-00000F0A0000}"/>
    <cellStyle name="Normal 4 2 4 2 2 2 5 2" xfId="4311" xr:uid="{00000000-0005-0000-0000-0000100A0000}"/>
    <cellStyle name="Normal 4 2 4 2 2 2 5 2 2" xfId="12734" xr:uid="{78883B58-4A1E-4EC0-9721-02FDB935619E}"/>
    <cellStyle name="Normal 4 2 4 2 2 2 5 2 3" xfId="8523" xr:uid="{EC8B9985-CD45-40D3-9006-181855EF0F9A}"/>
    <cellStyle name="Normal 4 2 4 2 2 2 5 3" xfId="10589" xr:uid="{04453FA3-9B9B-4677-BD30-39525083A217}"/>
    <cellStyle name="Normal 4 2 4 2 2 2 5 4" xfId="6378" xr:uid="{6CE6455A-B79F-447E-A6EF-8122F618DB8A}"/>
    <cellStyle name="Normal 4 2 4 2 2 2 6" xfId="2518" xr:uid="{00000000-0005-0000-0000-0000110A0000}"/>
    <cellStyle name="Normal 4 2 4 2 2 2 6 2" xfId="11002" xr:uid="{80746A42-BE0D-41A0-8A0D-068D724548B5}"/>
    <cellStyle name="Normal 4 2 4 2 2 2 6 3" xfId="6791" xr:uid="{2C109E2A-4FD9-4DE5-BAA5-5C78EE671CAF}"/>
    <cellStyle name="Normal 4 2 4 2 2 2 7" xfId="8937" xr:uid="{9752B0D8-3435-465B-B0E3-0E8301C2F298}"/>
    <cellStyle name="Normal 4 2 4 2 2 2 8" xfId="4726" xr:uid="{01F6EB50-C40D-4253-8078-24A89C0DA524}"/>
    <cellStyle name="Normal 4 2 4 2 2 3" xfId="834" xr:uid="{00000000-0005-0000-0000-0000120A0000}"/>
    <cellStyle name="Normal 4 2 4 2 2 3 2" xfId="3071" xr:uid="{00000000-0005-0000-0000-0000130A0000}"/>
    <cellStyle name="Normal 4 2 4 2 2 3 2 2" xfId="11494" xr:uid="{6463456D-5EB6-448F-926B-AD2190E8CDB5}"/>
    <cellStyle name="Normal 4 2 4 2 2 3 2 3" xfId="7283" xr:uid="{E9E8441B-6E69-4627-8995-45F7B41EF6E4}"/>
    <cellStyle name="Normal 4 2 4 2 2 3 3" xfId="9349" xr:uid="{750C3759-9AF6-48FC-AAF3-371CDA8AE151}"/>
    <cellStyle name="Normal 4 2 4 2 2 3 4" xfId="5138" xr:uid="{91D915BE-F840-45CD-9C2B-27C44450253C}"/>
    <cellStyle name="Normal 4 2 4 2 2 4" xfId="1254" xr:uid="{00000000-0005-0000-0000-0000140A0000}"/>
    <cellStyle name="Normal 4 2 4 2 2 4 2" xfId="3484" xr:uid="{00000000-0005-0000-0000-0000150A0000}"/>
    <cellStyle name="Normal 4 2 4 2 2 4 2 2" xfId="11907" xr:uid="{6D74FBE5-3932-496C-AF28-43A4D0AD0C1D}"/>
    <cellStyle name="Normal 4 2 4 2 2 4 2 3" xfId="7696" xr:uid="{830BCE11-CBF0-418A-87FC-6CF458CF9A8A}"/>
    <cellStyle name="Normal 4 2 4 2 2 4 3" xfId="9762" xr:uid="{F9A5A95B-E56D-4286-B634-511831BDFACF}"/>
    <cellStyle name="Normal 4 2 4 2 2 4 4" xfId="5551" xr:uid="{37417368-23E1-4482-B26B-736838E53622}"/>
    <cellStyle name="Normal 4 2 4 2 2 5" xfId="1667" xr:uid="{00000000-0005-0000-0000-0000160A0000}"/>
    <cellStyle name="Normal 4 2 4 2 2 5 2" xfId="3897" xr:uid="{00000000-0005-0000-0000-0000170A0000}"/>
    <cellStyle name="Normal 4 2 4 2 2 5 2 2" xfId="12320" xr:uid="{D899AD94-1DAD-4662-8169-32C7CE509215}"/>
    <cellStyle name="Normal 4 2 4 2 2 5 2 3" xfId="8109" xr:uid="{8AD06D91-29BC-483A-8674-71F31137823C}"/>
    <cellStyle name="Normal 4 2 4 2 2 5 3" xfId="10175" xr:uid="{E8B10C3A-4E61-41F9-A326-4BF2AE449197}"/>
    <cellStyle name="Normal 4 2 4 2 2 5 4" xfId="5964" xr:uid="{7BA004DE-5A16-4D91-80FC-E06DCA2C099A}"/>
    <cellStyle name="Normal 4 2 4 2 2 6" xfId="2081" xr:uid="{00000000-0005-0000-0000-0000180A0000}"/>
    <cellStyle name="Normal 4 2 4 2 2 6 2" xfId="4310" xr:uid="{00000000-0005-0000-0000-0000190A0000}"/>
    <cellStyle name="Normal 4 2 4 2 2 6 2 2" xfId="12733" xr:uid="{88B5A175-3B2C-49A1-B173-132D63C18D30}"/>
    <cellStyle name="Normal 4 2 4 2 2 6 2 3" xfId="8522" xr:uid="{1F31610D-6AF4-4B58-95D7-F27CBEC8557E}"/>
    <cellStyle name="Normal 4 2 4 2 2 6 3" xfId="10588" xr:uid="{6E193378-0EAA-4083-B110-9F3625DE4AF1}"/>
    <cellStyle name="Normal 4 2 4 2 2 6 4" xfId="6377" xr:uid="{566C4A24-BB95-43ED-B2D7-6A45FA29D1E7}"/>
    <cellStyle name="Normal 4 2 4 2 2 7" xfId="2517" xr:uid="{00000000-0005-0000-0000-00001A0A0000}"/>
    <cellStyle name="Normal 4 2 4 2 2 7 2" xfId="11001" xr:uid="{8152669E-7C6B-4412-99B5-15832DC3C1AD}"/>
    <cellStyle name="Normal 4 2 4 2 2 7 3" xfId="6790" xr:uid="{67CE6B7D-DAE3-4B68-B997-C73AE4BC5294}"/>
    <cellStyle name="Normal 4 2 4 2 2 8" xfId="8936" xr:uid="{B19FEC6D-A661-4776-BB96-51A854158AA7}"/>
    <cellStyle name="Normal 4 2 4 2 2 9" xfId="4725" xr:uid="{F2B4E797-7B5B-4053-8158-1A86DE282D59}"/>
    <cellStyle name="Normal 4 2 4 2 3" xfId="359" xr:uid="{00000000-0005-0000-0000-00001B0A0000}"/>
    <cellStyle name="Normal 4 2 4 2 3 2" xfId="836" xr:uid="{00000000-0005-0000-0000-00001C0A0000}"/>
    <cellStyle name="Normal 4 2 4 2 3 2 2" xfId="3073" xr:uid="{00000000-0005-0000-0000-00001D0A0000}"/>
    <cellStyle name="Normal 4 2 4 2 3 2 2 2" xfId="11496" xr:uid="{196705FF-C28D-40F1-9E0F-94344C1C9CD3}"/>
    <cellStyle name="Normal 4 2 4 2 3 2 2 3" xfId="7285" xr:uid="{A7B936A1-4322-417E-8529-7EDB9D049EE8}"/>
    <cellStyle name="Normal 4 2 4 2 3 2 3" xfId="9351" xr:uid="{9157BC9C-C812-484A-8EB8-AE54DC87FAAB}"/>
    <cellStyle name="Normal 4 2 4 2 3 2 4" xfId="5140" xr:uid="{EBF5906E-2BC3-4836-9365-9DE66D5B577D}"/>
    <cellStyle name="Normal 4 2 4 2 3 3" xfId="1256" xr:uid="{00000000-0005-0000-0000-00001E0A0000}"/>
    <cellStyle name="Normal 4 2 4 2 3 3 2" xfId="3486" xr:uid="{00000000-0005-0000-0000-00001F0A0000}"/>
    <cellStyle name="Normal 4 2 4 2 3 3 2 2" xfId="11909" xr:uid="{9486ED69-3ACA-4AB7-976F-506C7B5976BE}"/>
    <cellStyle name="Normal 4 2 4 2 3 3 2 3" xfId="7698" xr:uid="{2C65C1D6-2190-4BA9-B76E-2D75F6DAD2A4}"/>
    <cellStyle name="Normal 4 2 4 2 3 3 3" xfId="9764" xr:uid="{E975B453-E136-46E0-8B2E-2DC32495C4C8}"/>
    <cellStyle name="Normal 4 2 4 2 3 3 4" xfId="5553" xr:uid="{BB88F5DF-2D35-4B13-A3DB-CCAE187F7337}"/>
    <cellStyle name="Normal 4 2 4 2 3 4" xfId="1669" xr:uid="{00000000-0005-0000-0000-0000200A0000}"/>
    <cellStyle name="Normal 4 2 4 2 3 4 2" xfId="3899" xr:uid="{00000000-0005-0000-0000-0000210A0000}"/>
    <cellStyle name="Normal 4 2 4 2 3 4 2 2" xfId="12322" xr:uid="{10964E49-638B-494D-88BD-97E33270F69C}"/>
    <cellStyle name="Normal 4 2 4 2 3 4 2 3" xfId="8111" xr:uid="{A8CF2933-314B-4626-96F0-4AACE8A2A1AE}"/>
    <cellStyle name="Normal 4 2 4 2 3 4 3" xfId="10177" xr:uid="{32F22668-F80E-4CF8-B1C6-9BBA4B7E2090}"/>
    <cellStyle name="Normal 4 2 4 2 3 4 4" xfId="5966" xr:uid="{7554DB2B-CE83-45AA-9230-CD1F5CFBF4BC}"/>
    <cellStyle name="Normal 4 2 4 2 3 5" xfId="2083" xr:uid="{00000000-0005-0000-0000-0000220A0000}"/>
    <cellStyle name="Normal 4 2 4 2 3 5 2" xfId="4312" xr:uid="{00000000-0005-0000-0000-0000230A0000}"/>
    <cellStyle name="Normal 4 2 4 2 3 5 2 2" xfId="12735" xr:uid="{A5F78A32-4CFD-4B1C-9F70-3C4CA8EC0E4C}"/>
    <cellStyle name="Normal 4 2 4 2 3 5 2 3" xfId="8524" xr:uid="{BA95C70F-6340-4ABA-ABBF-443F4A5A70F8}"/>
    <cellStyle name="Normal 4 2 4 2 3 5 3" xfId="10590" xr:uid="{A9705FF8-CCB3-44FA-A4C9-0024FDBD5761}"/>
    <cellStyle name="Normal 4 2 4 2 3 5 4" xfId="6379" xr:uid="{3E7DA4C1-F25D-46DE-A019-0297E0273EEF}"/>
    <cellStyle name="Normal 4 2 4 2 3 6" xfId="2519" xr:uid="{00000000-0005-0000-0000-0000240A0000}"/>
    <cellStyle name="Normal 4 2 4 2 3 6 2" xfId="11003" xr:uid="{B76F33D8-C6AC-48C4-9EE2-5BA8BABE34E1}"/>
    <cellStyle name="Normal 4 2 4 2 3 6 3" xfId="6792" xr:uid="{919492FE-EEE9-4C9C-8952-DFB0DFD72AF6}"/>
    <cellStyle name="Normal 4 2 4 2 3 7" xfId="8938" xr:uid="{B25C5D97-CD12-4CCD-B495-8AE03E183EF2}"/>
    <cellStyle name="Normal 4 2 4 2 3 8" xfId="4727" xr:uid="{A3F07B80-D220-4A7F-87BE-1F555AC3FF2A}"/>
    <cellStyle name="Normal 4 2 4 2 4" xfId="833" xr:uid="{00000000-0005-0000-0000-0000250A0000}"/>
    <cellStyle name="Normal 4 2 4 2 4 2" xfId="3070" xr:uid="{00000000-0005-0000-0000-0000260A0000}"/>
    <cellStyle name="Normal 4 2 4 2 4 2 2" xfId="11493" xr:uid="{93D38E2D-8A24-4003-8715-D323B7A1A699}"/>
    <cellStyle name="Normal 4 2 4 2 4 2 3" xfId="7282" xr:uid="{3FD3D5DA-421A-48DB-BE7C-F2E35A8171EB}"/>
    <cellStyle name="Normal 4 2 4 2 4 3" xfId="9348" xr:uid="{79246049-6087-46FE-835E-9C166BCF2D00}"/>
    <cellStyle name="Normal 4 2 4 2 4 4" xfId="5137" xr:uid="{15F48973-4597-49BC-840A-C03EFAF55962}"/>
    <cellStyle name="Normal 4 2 4 2 5" xfId="1253" xr:uid="{00000000-0005-0000-0000-0000270A0000}"/>
    <cellStyle name="Normal 4 2 4 2 5 2" xfId="3483" xr:uid="{00000000-0005-0000-0000-0000280A0000}"/>
    <cellStyle name="Normal 4 2 4 2 5 2 2" xfId="11906" xr:uid="{E784CD6C-F6F4-47DB-A0F7-29C22AEF9771}"/>
    <cellStyle name="Normal 4 2 4 2 5 2 3" xfId="7695" xr:uid="{64649AFE-B4A7-4094-93EE-B52B1FF0DE00}"/>
    <cellStyle name="Normal 4 2 4 2 5 3" xfId="9761" xr:uid="{3EFDB22E-5158-4CEF-99A0-90AACD82FB0C}"/>
    <cellStyle name="Normal 4 2 4 2 5 4" xfId="5550" xr:uid="{8EA015F8-DB47-406F-AEB0-61DC59D19F86}"/>
    <cellStyle name="Normal 4 2 4 2 6" xfId="1666" xr:uid="{00000000-0005-0000-0000-0000290A0000}"/>
    <cellStyle name="Normal 4 2 4 2 6 2" xfId="3896" xr:uid="{00000000-0005-0000-0000-00002A0A0000}"/>
    <cellStyle name="Normal 4 2 4 2 6 2 2" xfId="12319" xr:uid="{195A606F-CCCA-4524-BCBC-AE2968F3BDDD}"/>
    <cellStyle name="Normal 4 2 4 2 6 2 3" xfId="8108" xr:uid="{06086049-F886-4925-9FF7-DC8403A66820}"/>
    <cellStyle name="Normal 4 2 4 2 6 3" xfId="10174" xr:uid="{65CA0E59-71E8-44FA-8E0A-8A787A44053F}"/>
    <cellStyle name="Normal 4 2 4 2 6 4" xfId="5963" xr:uid="{5E8035DC-C7BE-4EDB-859D-0745BFD1A388}"/>
    <cellStyle name="Normal 4 2 4 2 7" xfId="2080" xr:uid="{00000000-0005-0000-0000-00002B0A0000}"/>
    <cellStyle name="Normal 4 2 4 2 7 2" xfId="4309" xr:uid="{00000000-0005-0000-0000-00002C0A0000}"/>
    <cellStyle name="Normal 4 2 4 2 7 2 2" xfId="12732" xr:uid="{47EA660E-274E-437D-81EA-03A06245ADE0}"/>
    <cellStyle name="Normal 4 2 4 2 7 2 3" xfId="8521" xr:uid="{536E6154-81BB-4252-B41A-0F1762802940}"/>
    <cellStyle name="Normal 4 2 4 2 7 3" xfId="10587" xr:uid="{14267851-139B-48CE-87B3-5D4408B19ED3}"/>
    <cellStyle name="Normal 4 2 4 2 7 4" xfId="6376" xr:uid="{F9FB025B-E062-4DAC-A7D8-021E221307AC}"/>
    <cellStyle name="Normal 4 2 4 2 8" xfId="2516" xr:uid="{00000000-0005-0000-0000-00002D0A0000}"/>
    <cellStyle name="Normal 4 2 4 2 8 2" xfId="11000" xr:uid="{023A07E6-F8E9-4596-B392-8FD4278A91CF}"/>
    <cellStyle name="Normal 4 2 4 2 8 3" xfId="6789" xr:uid="{D437BC40-83EA-42D8-8431-DEA2D4D6AE8A}"/>
    <cellStyle name="Normal 4 2 4 2 9" xfId="8935" xr:uid="{5D4B6594-CA60-408D-97AB-978299096E02}"/>
    <cellStyle name="Normal 4 2 4 3" xfId="360" xr:uid="{00000000-0005-0000-0000-00002E0A0000}"/>
    <cellStyle name="Normal 4 2 4 3 2" xfId="361" xr:uid="{00000000-0005-0000-0000-00002F0A0000}"/>
    <cellStyle name="Normal 4 2 4 3 2 2" xfId="838" xr:uid="{00000000-0005-0000-0000-0000300A0000}"/>
    <cellStyle name="Normal 4 2 4 3 2 2 2" xfId="3075" xr:uid="{00000000-0005-0000-0000-0000310A0000}"/>
    <cellStyle name="Normal 4 2 4 3 2 2 2 2" xfId="11498" xr:uid="{E8A903D0-DCDE-42AC-A37F-BE2D40D3358B}"/>
    <cellStyle name="Normal 4 2 4 3 2 2 2 3" xfId="7287" xr:uid="{6B5EAD87-AD33-4038-A411-4F9577FA8E62}"/>
    <cellStyle name="Normal 4 2 4 3 2 2 3" xfId="9353" xr:uid="{7A8A90AE-36A9-471A-9A68-641F1852EE48}"/>
    <cellStyle name="Normal 4 2 4 3 2 2 4" xfId="5142" xr:uid="{CC6A3933-328E-4604-A42A-829295E3AAA7}"/>
    <cellStyle name="Normal 4 2 4 3 2 3" xfId="1258" xr:uid="{00000000-0005-0000-0000-0000320A0000}"/>
    <cellStyle name="Normal 4 2 4 3 2 3 2" xfId="3488" xr:uid="{00000000-0005-0000-0000-0000330A0000}"/>
    <cellStyle name="Normal 4 2 4 3 2 3 2 2" xfId="11911" xr:uid="{D06A1ADF-6947-4AE1-BC9E-E3A927F451A4}"/>
    <cellStyle name="Normal 4 2 4 3 2 3 2 3" xfId="7700" xr:uid="{6CB4EF0F-2860-496E-BA5D-68D65F032B95}"/>
    <cellStyle name="Normal 4 2 4 3 2 3 3" xfId="9766" xr:uid="{C99F99CD-64FB-439C-856A-A910807EB030}"/>
    <cellStyle name="Normal 4 2 4 3 2 3 4" xfId="5555" xr:uid="{4990D1DA-BB41-4FD0-8641-5FD0F669B81C}"/>
    <cellStyle name="Normal 4 2 4 3 2 4" xfId="1671" xr:uid="{00000000-0005-0000-0000-0000340A0000}"/>
    <cellStyle name="Normal 4 2 4 3 2 4 2" xfId="3901" xr:uid="{00000000-0005-0000-0000-0000350A0000}"/>
    <cellStyle name="Normal 4 2 4 3 2 4 2 2" xfId="12324" xr:uid="{A2F4BA2F-FBA6-4B3A-8E42-28441342F28C}"/>
    <cellStyle name="Normal 4 2 4 3 2 4 2 3" xfId="8113" xr:uid="{A79EC6A6-9D3E-4867-87FD-0611A5C8EEAE}"/>
    <cellStyle name="Normal 4 2 4 3 2 4 3" xfId="10179" xr:uid="{F01D6232-6E87-418A-92D3-09A7BB2FB522}"/>
    <cellStyle name="Normal 4 2 4 3 2 4 4" xfId="5968" xr:uid="{AB679307-0E6C-4174-B7D5-B0738618380E}"/>
    <cellStyle name="Normal 4 2 4 3 2 5" xfId="2085" xr:uid="{00000000-0005-0000-0000-0000360A0000}"/>
    <cellStyle name="Normal 4 2 4 3 2 5 2" xfId="4314" xr:uid="{00000000-0005-0000-0000-0000370A0000}"/>
    <cellStyle name="Normal 4 2 4 3 2 5 2 2" xfId="12737" xr:uid="{0A53A4BE-D8D6-42BD-BB19-52EDD5909CC4}"/>
    <cellStyle name="Normal 4 2 4 3 2 5 2 3" xfId="8526" xr:uid="{E69B024E-21E0-4384-B37C-3BF92209476F}"/>
    <cellStyle name="Normal 4 2 4 3 2 5 3" xfId="10592" xr:uid="{11385ED2-7B32-43CA-82BD-6534F3895EE1}"/>
    <cellStyle name="Normal 4 2 4 3 2 5 4" xfId="6381" xr:uid="{5E97D202-F67B-4905-9B83-993155AA6C5E}"/>
    <cellStyle name="Normal 4 2 4 3 2 6" xfId="2521" xr:uid="{00000000-0005-0000-0000-0000380A0000}"/>
    <cellStyle name="Normal 4 2 4 3 2 6 2" xfId="11005" xr:uid="{5C43F691-E60E-4FAE-BE6C-2E7C344FED5B}"/>
    <cellStyle name="Normal 4 2 4 3 2 6 3" xfId="6794" xr:uid="{6D62DBD8-D408-40E8-99FB-DFEE459B1C79}"/>
    <cellStyle name="Normal 4 2 4 3 2 7" xfId="8940" xr:uid="{8172791D-4D46-4185-AC1B-E53E07AD8C4D}"/>
    <cellStyle name="Normal 4 2 4 3 2 8" xfId="4729" xr:uid="{A23F28C4-E809-4238-9B45-94A7654A5504}"/>
    <cellStyle name="Normal 4 2 4 3 3" xfId="837" xr:uid="{00000000-0005-0000-0000-0000390A0000}"/>
    <cellStyle name="Normal 4 2 4 3 3 2" xfId="3074" xr:uid="{00000000-0005-0000-0000-00003A0A0000}"/>
    <cellStyle name="Normal 4 2 4 3 3 2 2" xfId="11497" xr:uid="{F5B8E6CC-006E-436B-8943-2AC3D1A72059}"/>
    <cellStyle name="Normal 4 2 4 3 3 2 3" xfId="7286" xr:uid="{7420BACA-1428-48BD-BA73-0C64A4082965}"/>
    <cellStyle name="Normal 4 2 4 3 3 3" xfId="9352" xr:uid="{853B927B-2538-4402-A197-683E0889DA30}"/>
    <cellStyle name="Normal 4 2 4 3 3 4" xfId="5141" xr:uid="{D39361CF-80D3-4C3E-9126-B8F0613113DE}"/>
    <cellStyle name="Normal 4 2 4 3 4" xfId="1257" xr:uid="{00000000-0005-0000-0000-00003B0A0000}"/>
    <cellStyle name="Normal 4 2 4 3 4 2" xfId="3487" xr:uid="{00000000-0005-0000-0000-00003C0A0000}"/>
    <cellStyle name="Normal 4 2 4 3 4 2 2" xfId="11910" xr:uid="{94EE5BAF-9C26-4D7E-A1A7-DAD3DD30AAEC}"/>
    <cellStyle name="Normal 4 2 4 3 4 2 3" xfId="7699" xr:uid="{60054B21-FF98-4947-A399-D29E802300F1}"/>
    <cellStyle name="Normal 4 2 4 3 4 3" xfId="9765" xr:uid="{90B7DB02-78B3-441F-9322-F27BC67B7B68}"/>
    <cellStyle name="Normal 4 2 4 3 4 4" xfId="5554" xr:uid="{482FFAE5-4356-4247-8134-1B5E48F723A3}"/>
    <cellStyle name="Normal 4 2 4 3 5" xfId="1670" xr:uid="{00000000-0005-0000-0000-00003D0A0000}"/>
    <cellStyle name="Normal 4 2 4 3 5 2" xfId="3900" xr:uid="{00000000-0005-0000-0000-00003E0A0000}"/>
    <cellStyle name="Normal 4 2 4 3 5 2 2" xfId="12323" xr:uid="{0891ABA6-3021-49AE-B803-0A2C3AA41E4C}"/>
    <cellStyle name="Normal 4 2 4 3 5 2 3" xfId="8112" xr:uid="{773AD685-FD70-4E73-ADEF-5F223F608B1A}"/>
    <cellStyle name="Normal 4 2 4 3 5 3" xfId="10178" xr:uid="{5813FE61-F231-4973-9F11-7063275638CA}"/>
    <cellStyle name="Normal 4 2 4 3 5 4" xfId="5967" xr:uid="{20DD3F50-95D7-47D0-AD5B-6BB83B407F22}"/>
    <cellStyle name="Normal 4 2 4 3 6" xfId="2084" xr:uid="{00000000-0005-0000-0000-00003F0A0000}"/>
    <cellStyle name="Normal 4 2 4 3 6 2" xfId="4313" xr:uid="{00000000-0005-0000-0000-0000400A0000}"/>
    <cellStyle name="Normal 4 2 4 3 6 2 2" xfId="12736" xr:uid="{CF1CA550-C970-4D50-9FFC-B744DFD9499B}"/>
    <cellStyle name="Normal 4 2 4 3 6 2 3" xfId="8525" xr:uid="{7BE7104C-788C-4A7F-830F-9749A594660A}"/>
    <cellStyle name="Normal 4 2 4 3 6 3" xfId="10591" xr:uid="{6941910C-5860-450A-980F-74EA874B2B3C}"/>
    <cellStyle name="Normal 4 2 4 3 6 4" xfId="6380" xr:uid="{160E17F6-B45A-4E8E-83F8-F0A1604433A6}"/>
    <cellStyle name="Normal 4 2 4 3 7" xfId="2520" xr:uid="{00000000-0005-0000-0000-0000410A0000}"/>
    <cellStyle name="Normal 4 2 4 3 7 2" xfId="11004" xr:uid="{DEDEE6B7-1DFE-4524-B3CC-7FD04A7B377E}"/>
    <cellStyle name="Normal 4 2 4 3 7 3" xfId="6793" xr:uid="{E71FEFB8-9ECE-4761-A7B1-BD2F16471047}"/>
    <cellStyle name="Normal 4 2 4 3 8" xfId="8939" xr:uid="{1757F18F-7E8F-4AD6-AEC8-614B5214B464}"/>
    <cellStyle name="Normal 4 2 4 3 9" xfId="4728" xr:uid="{15302304-5306-4426-B278-82606403D7F2}"/>
    <cellStyle name="Normal 4 2 4 4" xfId="362" xr:uid="{00000000-0005-0000-0000-0000420A0000}"/>
    <cellStyle name="Normal 4 2 4 4 2" xfId="839" xr:uid="{00000000-0005-0000-0000-0000430A0000}"/>
    <cellStyle name="Normal 4 2 4 4 2 2" xfId="3076" xr:uid="{00000000-0005-0000-0000-0000440A0000}"/>
    <cellStyle name="Normal 4 2 4 4 2 2 2" xfId="11499" xr:uid="{D8F9CCE8-7061-4D5B-9162-1B0F3D5AAF0B}"/>
    <cellStyle name="Normal 4 2 4 4 2 2 3" xfId="7288" xr:uid="{9E1F55B4-64EF-41FD-8473-A00A2B03372D}"/>
    <cellStyle name="Normal 4 2 4 4 2 3" xfId="9354" xr:uid="{80DE95A2-00C8-4E5E-AEBD-9E8284938A89}"/>
    <cellStyle name="Normal 4 2 4 4 2 4" xfId="5143" xr:uid="{8056A3F0-2490-46EE-AD6A-42F78996ACC8}"/>
    <cellStyle name="Normal 4 2 4 4 3" xfId="1259" xr:uid="{00000000-0005-0000-0000-0000450A0000}"/>
    <cellStyle name="Normal 4 2 4 4 3 2" xfId="3489" xr:uid="{00000000-0005-0000-0000-0000460A0000}"/>
    <cellStyle name="Normal 4 2 4 4 3 2 2" xfId="11912" xr:uid="{D5392D9E-6456-45BB-8D9B-83DF4C3B3CCE}"/>
    <cellStyle name="Normal 4 2 4 4 3 2 3" xfId="7701" xr:uid="{1DC0439C-2BAB-4A62-AF4B-7271CBAC76B0}"/>
    <cellStyle name="Normal 4 2 4 4 3 3" xfId="9767" xr:uid="{C8CAC13A-5231-41CA-B1A4-F48348CEF251}"/>
    <cellStyle name="Normal 4 2 4 4 3 4" xfId="5556" xr:uid="{E787E396-37B0-415E-BE38-5DA7F262CC92}"/>
    <cellStyle name="Normal 4 2 4 4 4" xfId="1672" xr:uid="{00000000-0005-0000-0000-0000470A0000}"/>
    <cellStyle name="Normal 4 2 4 4 4 2" xfId="3902" xr:uid="{00000000-0005-0000-0000-0000480A0000}"/>
    <cellStyle name="Normal 4 2 4 4 4 2 2" xfId="12325" xr:uid="{50A80337-79CA-4FB9-AD4E-B275610F3DF9}"/>
    <cellStyle name="Normal 4 2 4 4 4 2 3" xfId="8114" xr:uid="{D082787A-794F-4072-B7DC-CD64922F8D2B}"/>
    <cellStyle name="Normal 4 2 4 4 4 3" xfId="10180" xr:uid="{51CFC094-8129-4B2D-B92D-79220EFE0012}"/>
    <cellStyle name="Normal 4 2 4 4 4 4" xfId="5969" xr:uid="{4EAF1123-2075-45D7-A7C2-04415D1AE8C3}"/>
    <cellStyle name="Normal 4 2 4 4 5" xfId="2086" xr:uid="{00000000-0005-0000-0000-0000490A0000}"/>
    <cellStyle name="Normal 4 2 4 4 5 2" xfId="4315" xr:uid="{00000000-0005-0000-0000-00004A0A0000}"/>
    <cellStyle name="Normal 4 2 4 4 5 2 2" xfId="12738" xr:uid="{1D28B1BD-8A7C-4CF7-9AE4-58D585878DDC}"/>
    <cellStyle name="Normal 4 2 4 4 5 2 3" xfId="8527" xr:uid="{5EDC4526-DB48-4CD4-A4E5-B4A81B724B8C}"/>
    <cellStyle name="Normal 4 2 4 4 5 3" xfId="10593" xr:uid="{AB862866-25DE-4BDC-B05E-42FA3B900835}"/>
    <cellStyle name="Normal 4 2 4 4 5 4" xfId="6382" xr:uid="{4674D199-0C4D-4B52-A6B9-2ED3D36B83A2}"/>
    <cellStyle name="Normal 4 2 4 4 6" xfId="2522" xr:uid="{00000000-0005-0000-0000-00004B0A0000}"/>
    <cellStyle name="Normal 4 2 4 4 6 2" xfId="11006" xr:uid="{92F6739E-41D2-404B-9EC4-4D897B82BF3A}"/>
    <cellStyle name="Normal 4 2 4 4 6 3" xfId="6795" xr:uid="{C911A16F-3921-4DD4-AA43-529617D59392}"/>
    <cellStyle name="Normal 4 2 4 4 7" xfId="8941" xr:uid="{1B6BC934-1D7B-45E4-8C3E-999293952E78}"/>
    <cellStyle name="Normal 4 2 4 4 8" xfId="4730" xr:uid="{A50191E8-F324-4514-B307-3FC07FBE6590}"/>
    <cellStyle name="Normal 4 2 4 5" xfId="832" xr:uid="{00000000-0005-0000-0000-00004C0A0000}"/>
    <cellStyle name="Normal 4 2 4 5 2" xfId="3069" xr:uid="{00000000-0005-0000-0000-00004D0A0000}"/>
    <cellStyle name="Normal 4 2 4 5 2 2" xfId="11492" xr:uid="{0D95411A-2611-4501-AB94-9DE8A9AEEC40}"/>
    <cellStyle name="Normal 4 2 4 5 2 3" xfId="7281" xr:uid="{D4D46BF7-B248-498D-9D8F-31D9795975DD}"/>
    <cellStyle name="Normal 4 2 4 5 3" xfId="9347" xr:uid="{9E71D572-E772-4D49-B536-2175F5210D2A}"/>
    <cellStyle name="Normal 4 2 4 5 4" xfId="5136" xr:uid="{A3DF422D-2D9B-4D1F-B5C5-D08D8BC3F393}"/>
    <cellStyle name="Normal 4 2 4 6" xfId="1252" xr:uid="{00000000-0005-0000-0000-00004E0A0000}"/>
    <cellStyle name="Normal 4 2 4 6 2" xfId="3482" xr:uid="{00000000-0005-0000-0000-00004F0A0000}"/>
    <cellStyle name="Normal 4 2 4 6 2 2" xfId="11905" xr:uid="{1A18973B-8D3C-4657-8D64-F6673CBF795E}"/>
    <cellStyle name="Normal 4 2 4 6 2 3" xfId="7694" xr:uid="{3D038B0D-36F0-40F0-8DFE-0C8CB8C15466}"/>
    <cellStyle name="Normal 4 2 4 6 3" xfId="9760" xr:uid="{6CBE10E8-0576-4931-86C2-103782DBDF64}"/>
    <cellStyle name="Normal 4 2 4 6 4" xfId="5549" xr:uid="{53F0CD09-6ADB-4AA4-929D-A92D2414EAB1}"/>
    <cellStyle name="Normal 4 2 4 7" xfId="1665" xr:uid="{00000000-0005-0000-0000-0000500A0000}"/>
    <cellStyle name="Normal 4 2 4 7 2" xfId="3895" xr:uid="{00000000-0005-0000-0000-0000510A0000}"/>
    <cellStyle name="Normal 4 2 4 7 2 2" xfId="12318" xr:uid="{7ABA7575-059D-40C1-A58D-DC4F1971ED49}"/>
    <cellStyle name="Normal 4 2 4 7 2 3" xfId="8107" xr:uid="{CE54E361-E803-4082-A4BD-5FEC533C1765}"/>
    <cellStyle name="Normal 4 2 4 7 3" xfId="10173" xr:uid="{9650FEA6-4A97-4750-9F81-3C963D413AA7}"/>
    <cellStyle name="Normal 4 2 4 7 4" xfId="5962" xr:uid="{BAF151DE-5BD1-4B76-80AB-B5D4F49A7935}"/>
    <cellStyle name="Normal 4 2 4 8" xfId="2079" xr:uid="{00000000-0005-0000-0000-0000520A0000}"/>
    <cellStyle name="Normal 4 2 4 8 2" xfId="4308" xr:uid="{00000000-0005-0000-0000-0000530A0000}"/>
    <cellStyle name="Normal 4 2 4 8 2 2" xfId="12731" xr:uid="{22EDB9A2-98E4-49AA-AF38-A9E3C4C367D6}"/>
    <cellStyle name="Normal 4 2 4 8 2 3" xfId="8520" xr:uid="{1748BD52-E4A8-4BCF-AFB7-92EE53257DF0}"/>
    <cellStyle name="Normal 4 2 4 8 3" xfId="10586" xr:uid="{887278DB-8D26-4DEF-BC12-851805F898E1}"/>
    <cellStyle name="Normal 4 2 4 8 4" xfId="6375" xr:uid="{258C3327-452C-4D3F-85B6-E20E6D73E5F0}"/>
    <cellStyle name="Normal 4 2 4 9" xfId="2515" xr:uid="{00000000-0005-0000-0000-0000540A0000}"/>
    <cellStyle name="Normal 4 2 4 9 2" xfId="10999" xr:uid="{417052C4-C7C5-4E0F-AC1C-4D4B7201E99B}"/>
    <cellStyle name="Normal 4 2 4 9 3" xfId="6788" xr:uid="{62506F5C-3071-4E74-9A40-A8EDB57829C4}"/>
    <cellStyle name="Normal 4 2 5" xfId="363" xr:uid="{00000000-0005-0000-0000-0000550A0000}"/>
    <cellStyle name="Normal 4 2 5 2" xfId="364" xr:uid="{00000000-0005-0000-0000-0000560A0000}"/>
    <cellStyle name="Normal 4 2 5 2 2" xfId="841" xr:uid="{00000000-0005-0000-0000-0000570A0000}"/>
    <cellStyle name="Normal 4 2 5 2 2 2" xfId="3078" xr:uid="{00000000-0005-0000-0000-0000580A0000}"/>
    <cellStyle name="Normal 4 2 5 2 2 2 2" xfId="11501" xr:uid="{379372B6-EFA1-444B-A70A-E0D729E810FF}"/>
    <cellStyle name="Normal 4 2 5 2 2 2 3" xfId="7290" xr:uid="{06429F5D-35EE-4E98-923E-5A48B1454AB8}"/>
    <cellStyle name="Normal 4 2 5 2 2 3" xfId="9356" xr:uid="{84AE4BFB-F4C2-447C-A5C2-C103A8C38FE8}"/>
    <cellStyle name="Normal 4 2 5 2 2 4" xfId="5145" xr:uid="{F0DAE0D3-28DC-4F53-BC34-007FFB372365}"/>
    <cellStyle name="Normal 4 2 5 2 3" xfId="1261" xr:uid="{00000000-0005-0000-0000-0000590A0000}"/>
    <cellStyle name="Normal 4 2 5 2 3 2" xfId="3491" xr:uid="{00000000-0005-0000-0000-00005A0A0000}"/>
    <cellStyle name="Normal 4 2 5 2 3 2 2" xfId="11914" xr:uid="{91C39968-D3A5-4CF1-BB6F-17668D148911}"/>
    <cellStyle name="Normal 4 2 5 2 3 2 3" xfId="7703" xr:uid="{AF00DB5E-33F0-4EBC-BC1D-E7684D6AE17E}"/>
    <cellStyle name="Normal 4 2 5 2 3 3" xfId="9769" xr:uid="{3566465D-BE4D-49C9-934F-0E32F73C1C12}"/>
    <cellStyle name="Normal 4 2 5 2 3 4" xfId="5558" xr:uid="{0C9D7373-E255-46CA-BC51-9EF746B56A1D}"/>
    <cellStyle name="Normal 4 2 5 2 4" xfId="1674" xr:uid="{00000000-0005-0000-0000-00005B0A0000}"/>
    <cellStyle name="Normal 4 2 5 2 4 2" xfId="3904" xr:uid="{00000000-0005-0000-0000-00005C0A0000}"/>
    <cellStyle name="Normal 4 2 5 2 4 2 2" xfId="12327" xr:uid="{AAAF303D-C3E8-47CE-9E0D-F392AEB1C871}"/>
    <cellStyle name="Normal 4 2 5 2 4 2 3" xfId="8116" xr:uid="{4475B47C-152F-41C6-A1E6-2973C886CC77}"/>
    <cellStyle name="Normal 4 2 5 2 4 3" xfId="10182" xr:uid="{B54BF9C1-A51B-4AC5-B928-9885F945F1F4}"/>
    <cellStyle name="Normal 4 2 5 2 4 4" xfId="5971" xr:uid="{DE00776A-19E4-4F3C-9167-1B39311CBC04}"/>
    <cellStyle name="Normal 4 2 5 2 5" xfId="2088" xr:uid="{00000000-0005-0000-0000-00005D0A0000}"/>
    <cellStyle name="Normal 4 2 5 2 5 2" xfId="4317" xr:uid="{00000000-0005-0000-0000-00005E0A0000}"/>
    <cellStyle name="Normal 4 2 5 2 5 2 2" xfId="12740" xr:uid="{6639BA78-59FF-496D-B187-E6555D5BAD9D}"/>
    <cellStyle name="Normal 4 2 5 2 5 2 3" xfId="8529" xr:uid="{416F7F42-0D86-4522-AED0-7A537EB5749C}"/>
    <cellStyle name="Normal 4 2 5 2 5 3" xfId="10595" xr:uid="{7608BFC9-3113-4DCF-9F1B-582B5DA7A990}"/>
    <cellStyle name="Normal 4 2 5 2 5 4" xfId="6384" xr:uid="{159F217E-8617-4F38-9262-A9AD14727292}"/>
    <cellStyle name="Normal 4 2 5 2 6" xfId="2524" xr:uid="{00000000-0005-0000-0000-00005F0A0000}"/>
    <cellStyle name="Normal 4 2 5 2 6 2" xfId="11008" xr:uid="{BD25D088-6361-4A2F-9EBA-1B16FD1AFA1E}"/>
    <cellStyle name="Normal 4 2 5 2 6 3" xfId="6797" xr:uid="{116A2CF6-8ADE-4FB0-B145-7C782414417A}"/>
    <cellStyle name="Normal 4 2 5 2 7" xfId="8943" xr:uid="{751326F4-4FBD-4C70-929B-D92D5F39898D}"/>
    <cellStyle name="Normal 4 2 5 2 8" xfId="4732" xr:uid="{3BC13A91-EAE7-4A2B-A425-68EE8C78A642}"/>
    <cellStyle name="Normal 4 2 5 3" xfId="840" xr:uid="{00000000-0005-0000-0000-0000600A0000}"/>
    <cellStyle name="Normal 4 2 5 3 2" xfId="3077" xr:uid="{00000000-0005-0000-0000-0000610A0000}"/>
    <cellStyle name="Normal 4 2 5 3 2 2" xfId="11500" xr:uid="{CC846E64-7E15-4F2E-A707-2600CA988961}"/>
    <cellStyle name="Normal 4 2 5 3 2 3" xfId="7289" xr:uid="{9E13CFB9-CB72-456A-AA73-6FED36318462}"/>
    <cellStyle name="Normal 4 2 5 3 3" xfId="9355" xr:uid="{C1633E7E-5F4B-42F2-B36F-F542ACEF907C}"/>
    <cellStyle name="Normal 4 2 5 3 4" xfId="5144" xr:uid="{CDDC9A02-1B14-4C3A-A57A-EAF06906EC57}"/>
    <cellStyle name="Normal 4 2 5 4" xfId="1260" xr:uid="{00000000-0005-0000-0000-0000620A0000}"/>
    <cellStyle name="Normal 4 2 5 4 2" xfId="3490" xr:uid="{00000000-0005-0000-0000-0000630A0000}"/>
    <cellStyle name="Normal 4 2 5 4 2 2" xfId="11913" xr:uid="{37CC0070-3C1D-4B4C-8F4C-17143234ADD8}"/>
    <cellStyle name="Normal 4 2 5 4 2 3" xfId="7702" xr:uid="{70CDA216-D2EA-4A0F-A7A0-0A0C40F99E19}"/>
    <cellStyle name="Normal 4 2 5 4 3" xfId="9768" xr:uid="{CDE5BD27-2F17-41E2-84E3-FD10E6B7466D}"/>
    <cellStyle name="Normal 4 2 5 4 4" xfId="5557" xr:uid="{3F786689-5C8B-4320-986B-609CCF98288F}"/>
    <cellStyle name="Normal 4 2 5 5" xfId="1673" xr:uid="{00000000-0005-0000-0000-0000640A0000}"/>
    <cellStyle name="Normal 4 2 5 5 2" xfId="3903" xr:uid="{00000000-0005-0000-0000-0000650A0000}"/>
    <cellStyle name="Normal 4 2 5 5 2 2" xfId="12326" xr:uid="{1CB31DEB-2C5E-4D3A-AAF2-BF4FFC99EC14}"/>
    <cellStyle name="Normal 4 2 5 5 2 3" xfId="8115" xr:uid="{85F6FFA6-EC27-4782-A068-0217B6ACF021}"/>
    <cellStyle name="Normal 4 2 5 5 3" xfId="10181" xr:uid="{45F82185-A93C-45AC-87D8-0E8EF3625303}"/>
    <cellStyle name="Normal 4 2 5 5 4" xfId="5970" xr:uid="{51FE440E-DD8B-4B01-9D45-E19AE34FA423}"/>
    <cellStyle name="Normal 4 2 5 6" xfId="2087" xr:uid="{00000000-0005-0000-0000-0000660A0000}"/>
    <cellStyle name="Normal 4 2 5 6 2" xfId="4316" xr:uid="{00000000-0005-0000-0000-0000670A0000}"/>
    <cellStyle name="Normal 4 2 5 6 2 2" xfId="12739" xr:uid="{11A72D98-F72E-4148-BD8F-3190D1999149}"/>
    <cellStyle name="Normal 4 2 5 6 2 3" xfId="8528" xr:uid="{AC52F09A-A309-4D8F-A660-288226D4F667}"/>
    <cellStyle name="Normal 4 2 5 6 3" xfId="10594" xr:uid="{CB6B1657-3A07-47B8-8158-690518C802FD}"/>
    <cellStyle name="Normal 4 2 5 6 4" xfId="6383" xr:uid="{9C35DB97-ABD4-4D62-8EDA-5D43AF94322E}"/>
    <cellStyle name="Normal 4 2 5 7" xfId="2523" xr:uid="{00000000-0005-0000-0000-0000680A0000}"/>
    <cellStyle name="Normal 4 2 5 7 2" xfId="11007" xr:uid="{235C944C-C103-4BAE-A070-5E0F4D7DAAC2}"/>
    <cellStyle name="Normal 4 2 5 7 3" xfId="6796" xr:uid="{F5A51D3A-33BB-48C3-B047-14306705E40E}"/>
    <cellStyle name="Normal 4 2 5 8" xfId="8942" xr:uid="{D7AFC1EA-0F34-48AE-A11E-6C4A71B64F5F}"/>
    <cellStyle name="Normal 4 2 5 9" xfId="4731" xr:uid="{A4F2183C-577C-4C10-992F-F6F95FDC664D}"/>
    <cellStyle name="Normal 4 2 6" xfId="365" xr:uid="{00000000-0005-0000-0000-0000690A0000}"/>
    <cellStyle name="Normal 4 2 6 2" xfId="842" xr:uid="{00000000-0005-0000-0000-00006A0A0000}"/>
    <cellStyle name="Normal 4 2 6 2 2" xfId="3079" xr:uid="{00000000-0005-0000-0000-00006B0A0000}"/>
    <cellStyle name="Normal 4 2 6 2 2 2" xfId="11502" xr:uid="{440C4802-1A02-4E98-B102-2B9C9407A0E0}"/>
    <cellStyle name="Normal 4 2 6 2 2 3" xfId="7291" xr:uid="{944186AD-161A-4C49-B947-0ED33395D8A0}"/>
    <cellStyle name="Normal 4 2 6 2 3" xfId="9357" xr:uid="{192F5563-09EF-4AAD-9D5F-39537EEDF21A}"/>
    <cellStyle name="Normal 4 2 6 2 4" xfId="5146" xr:uid="{DFCF46DB-FD9A-4AAC-BFD4-F7146B999407}"/>
    <cellStyle name="Normal 4 2 6 3" xfId="1262" xr:uid="{00000000-0005-0000-0000-00006C0A0000}"/>
    <cellStyle name="Normal 4 2 6 3 2" xfId="3492" xr:uid="{00000000-0005-0000-0000-00006D0A0000}"/>
    <cellStyle name="Normal 4 2 6 3 2 2" xfId="11915" xr:uid="{17F3C8D8-F881-4C3B-9119-E6104E8F5FA4}"/>
    <cellStyle name="Normal 4 2 6 3 2 3" xfId="7704" xr:uid="{B7774C47-880F-44E8-BA1E-C02FF4012F0F}"/>
    <cellStyle name="Normal 4 2 6 3 3" xfId="9770" xr:uid="{46467FDE-0675-4FA8-B559-57720ABBC343}"/>
    <cellStyle name="Normal 4 2 6 3 4" xfId="5559" xr:uid="{7FC3B2CC-90CE-4AB4-A40E-C6F3FFCA7CB7}"/>
    <cellStyle name="Normal 4 2 6 4" xfId="1675" xr:uid="{00000000-0005-0000-0000-00006E0A0000}"/>
    <cellStyle name="Normal 4 2 6 4 2" xfId="3905" xr:uid="{00000000-0005-0000-0000-00006F0A0000}"/>
    <cellStyle name="Normal 4 2 6 4 2 2" xfId="12328" xr:uid="{EF40EA48-68EB-49B7-B03D-134AE6D21A65}"/>
    <cellStyle name="Normal 4 2 6 4 2 3" xfId="8117" xr:uid="{5CB9600B-FA01-4D34-A8FA-D3CD30EEFD07}"/>
    <cellStyle name="Normal 4 2 6 4 3" xfId="10183" xr:uid="{127BAEBC-44D7-494E-9B4A-4F911D35FD40}"/>
    <cellStyle name="Normal 4 2 6 4 4" xfId="5972" xr:uid="{ECDC7CA3-5EE9-43A9-B94B-CD24667A4F13}"/>
    <cellStyle name="Normal 4 2 6 5" xfId="2089" xr:uid="{00000000-0005-0000-0000-0000700A0000}"/>
    <cellStyle name="Normal 4 2 6 5 2" xfId="4318" xr:uid="{00000000-0005-0000-0000-0000710A0000}"/>
    <cellStyle name="Normal 4 2 6 5 2 2" xfId="12741" xr:uid="{2D8C07F8-CF43-4DC8-B614-A9E3D1A6D9F0}"/>
    <cellStyle name="Normal 4 2 6 5 2 3" xfId="8530" xr:uid="{196F57F7-12A5-4DE3-B784-10CC389D236A}"/>
    <cellStyle name="Normal 4 2 6 5 3" xfId="10596" xr:uid="{E866EB33-04CA-4B51-BA84-CE05D610BAB0}"/>
    <cellStyle name="Normal 4 2 6 5 4" xfId="6385" xr:uid="{57FED707-F312-415F-AC12-A9BB95A4F35A}"/>
    <cellStyle name="Normal 4 2 6 6" xfId="2525" xr:uid="{00000000-0005-0000-0000-0000720A0000}"/>
    <cellStyle name="Normal 4 2 6 6 2" xfId="11009" xr:uid="{0F142B3F-76FD-4C08-AE20-A591776C3FDC}"/>
    <cellStyle name="Normal 4 2 6 6 3" xfId="6798" xr:uid="{B6D92DDB-BB19-4DE1-8CD9-7F1E68DA5206}"/>
    <cellStyle name="Normal 4 2 6 7" xfId="8944" xr:uid="{37A12247-4F02-4E70-AF82-2345105AB563}"/>
    <cellStyle name="Normal 4 2 6 8" xfId="4733" xr:uid="{4FD1351B-D9D5-4DE4-B8DE-A64CC575AD21}"/>
    <cellStyle name="Normal 4 3" xfId="366" xr:uid="{00000000-0005-0000-0000-0000730A0000}"/>
    <cellStyle name="Normal 4 3 10" xfId="4734" xr:uid="{4132BD8E-F2B2-4E40-80E7-2B1001E28556}"/>
    <cellStyle name="Normal 4 3 2" xfId="367" xr:uid="{00000000-0005-0000-0000-0000740A0000}"/>
    <cellStyle name="Normal 4 3 2 2" xfId="368" xr:uid="{00000000-0005-0000-0000-0000750A0000}"/>
    <cellStyle name="Normal 4 3 2 2 2" xfId="369" xr:uid="{00000000-0005-0000-0000-0000760A0000}"/>
    <cellStyle name="Normal 4 3 2 2 2 10" xfId="4735" xr:uid="{30ECCD32-9431-48EC-AB91-ACA22725745A}"/>
    <cellStyle name="Normal 4 3 2 2 2 2" xfId="370" xr:uid="{00000000-0005-0000-0000-0000770A0000}"/>
    <cellStyle name="Normal 4 3 2 2 2 2 2" xfId="371" xr:uid="{00000000-0005-0000-0000-0000780A0000}"/>
    <cellStyle name="Normal 4 3 2 2 2 2 2 2" xfId="847" xr:uid="{00000000-0005-0000-0000-0000790A0000}"/>
    <cellStyle name="Normal 4 3 2 2 2 2 2 2 2" xfId="3083" xr:uid="{00000000-0005-0000-0000-00007A0A0000}"/>
    <cellStyle name="Normal 4 3 2 2 2 2 2 2 2 2" xfId="11506" xr:uid="{502F7703-5EBB-4CD7-81C8-D44B8F99C09E}"/>
    <cellStyle name="Normal 4 3 2 2 2 2 2 2 2 3" xfId="7295" xr:uid="{F1FCAD79-4D98-4266-87D4-E57E43EA0242}"/>
    <cellStyle name="Normal 4 3 2 2 2 2 2 2 3" xfId="9361" xr:uid="{8AD6547D-B37A-469A-8DE2-0415F1538025}"/>
    <cellStyle name="Normal 4 3 2 2 2 2 2 2 4" xfId="5150" xr:uid="{AF39493A-210A-4F8B-8A67-03DD75456F2F}"/>
    <cellStyle name="Normal 4 3 2 2 2 2 2 3" xfId="1266" xr:uid="{00000000-0005-0000-0000-00007B0A0000}"/>
    <cellStyle name="Normal 4 3 2 2 2 2 2 3 2" xfId="3496" xr:uid="{00000000-0005-0000-0000-00007C0A0000}"/>
    <cellStyle name="Normal 4 3 2 2 2 2 2 3 2 2" xfId="11919" xr:uid="{F5B32787-BB3B-4A90-8935-65BE68374135}"/>
    <cellStyle name="Normal 4 3 2 2 2 2 2 3 2 3" xfId="7708" xr:uid="{0F6C595F-7AEF-482F-8954-FC27366CBA68}"/>
    <cellStyle name="Normal 4 3 2 2 2 2 2 3 3" xfId="9774" xr:uid="{C4CA1524-EA55-4DAF-8F5E-847C32A03D41}"/>
    <cellStyle name="Normal 4 3 2 2 2 2 2 3 4" xfId="5563" xr:uid="{77493FE9-A821-4443-8D0B-CAC324C4147C}"/>
    <cellStyle name="Normal 4 3 2 2 2 2 2 4" xfId="1679" xr:uid="{00000000-0005-0000-0000-00007D0A0000}"/>
    <cellStyle name="Normal 4 3 2 2 2 2 2 4 2" xfId="3909" xr:uid="{00000000-0005-0000-0000-00007E0A0000}"/>
    <cellStyle name="Normal 4 3 2 2 2 2 2 4 2 2" xfId="12332" xr:uid="{DAD26B41-CA0D-451D-BF8C-EC98F56AD359}"/>
    <cellStyle name="Normal 4 3 2 2 2 2 2 4 2 3" xfId="8121" xr:uid="{057E9317-AA9F-46D3-ACA8-CAD56A7851F6}"/>
    <cellStyle name="Normal 4 3 2 2 2 2 2 4 3" xfId="10187" xr:uid="{DE4CD986-CD7D-4342-821B-EEFA0AEB6B8A}"/>
    <cellStyle name="Normal 4 3 2 2 2 2 2 4 4" xfId="5976" xr:uid="{D047581E-5C04-4BCE-AFAE-1A070666B0A4}"/>
    <cellStyle name="Normal 4 3 2 2 2 2 2 5" xfId="2093" xr:uid="{00000000-0005-0000-0000-00007F0A0000}"/>
    <cellStyle name="Normal 4 3 2 2 2 2 2 5 2" xfId="4322" xr:uid="{00000000-0005-0000-0000-0000800A0000}"/>
    <cellStyle name="Normal 4 3 2 2 2 2 2 5 2 2" xfId="12745" xr:uid="{93E4A4EC-620C-45D1-85D5-9692D294A534}"/>
    <cellStyle name="Normal 4 3 2 2 2 2 2 5 2 3" xfId="8534" xr:uid="{52DCEEA2-5082-4599-AA4C-7BFD1DB18F7D}"/>
    <cellStyle name="Normal 4 3 2 2 2 2 2 5 3" xfId="10600" xr:uid="{6C9E8FEC-37FE-485F-9D47-5A6460AF6254}"/>
    <cellStyle name="Normal 4 3 2 2 2 2 2 5 4" xfId="6389" xr:uid="{17C695BA-69EB-4228-8E0C-2039D91B8153}"/>
    <cellStyle name="Normal 4 3 2 2 2 2 2 6" xfId="2529" xr:uid="{00000000-0005-0000-0000-0000810A0000}"/>
    <cellStyle name="Normal 4 3 2 2 2 2 2 6 2" xfId="11013" xr:uid="{B3C8FBAD-33DF-4927-A5DD-D05E66DA55BA}"/>
    <cellStyle name="Normal 4 3 2 2 2 2 2 6 3" xfId="6802" xr:uid="{E60CFE0C-86BE-4121-8D31-212F516933FA}"/>
    <cellStyle name="Normal 4 3 2 2 2 2 2 7" xfId="8948" xr:uid="{41CEF2D7-2D8A-4F38-939C-6AF349BFE852}"/>
    <cellStyle name="Normal 4 3 2 2 2 2 2 8" xfId="4737" xr:uid="{F7D680CF-EE6B-4B23-BEA8-6497853BD98C}"/>
    <cellStyle name="Normal 4 3 2 2 2 2 3" xfId="846" xr:uid="{00000000-0005-0000-0000-0000820A0000}"/>
    <cellStyle name="Normal 4 3 2 2 2 2 3 2" xfId="3082" xr:uid="{00000000-0005-0000-0000-0000830A0000}"/>
    <cellStyle name="Normal 4 3 2 2 2 2 3 2 2" xfId="11505" xr:uid="{83ABC091-363C-4837-913A-A5A2D1E7F202}"/>
    <cellStyle name="Normal 4 3 2 2 2 2 3 2 3" xfId="7294" xr:uid="{D6B0ADCC-3D15-481D-B3EF-1C5CF3F1F9DB}"/>
    <cellStyle name="Normal 4 3 2 2 2 2 3 3" xfId="9360" xr:uid="{47E0A268-EE03-431A-B92F-E5113B1F74B0}"/>
    <cellStyle name="Normal 4 3 2 2 2 2 3 4" xfId="5149" xr:uid="{7269CD12-16F0-4A14-B14E-6AF29F888351}"/>
    <cellStyle name="Normal 4 3 2 2 2 2 4" xfId="1265" xr:uid="{00000000-0005-0000-0000-0000840A0000}"/>
    <cellStyle name="Normal 4 3 2 2 2 2 4 2" xfId="3495" xr:uid="{00000000-0005-0000-0000-0000850A0000}"/>
    <cellStyle name="Normal 4 3 2 2 2 2 4 2 2" xfId="11918" xr:uid="{7FEAF39B-A8B0-4D30-A9EC-908C43E5184B}"/>
    <cellStyle name="Normal 4 3 2 2 2 2 4 2 3" xfId="7707" xr:uid="{90D0CE7F-761A-4446-9078-02E448B4E2CC}"/>
    <cellStyle name="Normal 4 3 2 2 2 2 4 3" xfId="9773" xr:uid="{632B593A-EEB5-43B7-96DB-3E770384B67F}"/>
    <cellStyle name="Normal 4 3 2 2 2 2 4 4" xfId="5562" xr:uid="{D2951AF4-EC6D-4807-83A6-47E19EBAFBE2}"/>
    <cellStyle name="Normal 4 3 2 2 2 2 5" xfId="1678" xr:uid="{00000000-0005-0000-0000-0000860A0000}"/>
    <cellStyle name="Normal 4 3 2 2 2 2 5 2" xfId="3908" xr:uid="{00000000-0005-0000-0000-0000870A0000}"/>
    <cellStyle name="Normal 4 3 2 2 2 2 5 2 2" xfId="12331" xr:uid="{360BE9AA-97F3-44AD-BB6A-A483F997353A}"/>
    <cellStyle name="Normal 4 3 2 2 2 2 5 2 3" xfId="8120" xr:uid="{CD2F3E45-29CD-4F13-9863-2937B8C552A0}"/>
    <cellStyle name="Normal 4 3 2 2 2 2 5 3" xfId="10186" xr:uid="{BD1A2E4F-EE2F-4482-B2A4-2A4A87DC3CC0}"/>
    <cellStyle name="Normal 4 3 2 2 2 2 5 4" xfId="5975" xr:uid="{A2DC67E3-400A-46C0-87C1-E5800B9A2388}"/>
    <cellStyle name="Normal 4 3 2 2 2 2 6" xfId="2092" xr:uid="{00000000-0005-0000-0000-0000880A0000}"/>
    <cellStyle name="Normal 4 3 2 2 2 2 6 2" xfId="4321" xr:uid="{00000000-0005-0000-0000-0000890A0000}"/>
    <cellStyle name="Normal 4 3 2 2 2 2 6 2 2" xfId="12744" xr:uid="{0F23D2D0-63A5-4EAE-9E2D-E98E49E3CBDC}"/>
    <cellStyle name="Normal 4 3 2 2 2 2 6 2 3" xfId="8533" xr:uid="{81275803-818D-4BE4-A70D-6B00B6DC989D}"/>
    <cellStyle name="Normal 4 3 2 2 2 2 6 3" xfId="10599" xr:uid="{F3E93EA5-2779-49F0-89BE-B5A9B43845B7}"/>
    <cellStyle name="Normal 4 3 2 2 2 2 6 4" xfId="6388" xr:uid="{5242BAFB-B189-4F11-B928-5D567455E5CE}"/>
    <cellStyle name="Normal 4 3 2 2 2 2 7" xfId="2528" xr:uid="{00000000-0005-0000-0000-00008A0A0000}"/>
    <cellStyle name="Normal 4 3 2 2 2 2 7 2" xfId="11012" xr:uid="{22E90BB5-C17D-49B0-9B12-11749CE18E9E}"/>
    <cellStyle name="Normal 4 3 2 2 2 2 7 3" xfId="6801" xr:uid="{A7D52623-D612-487D-A9FB-EEE633780F11}"/>
    <cellStyle name="Normal 4 3 2 2 2 2 8" xfId="8947" xr:uid="{216703ED-8D5E-40FB-A9F8-1453816C6C4B}"/>
    <cellStyle name="Normal 4 3 2 2 2 2 9" xfId="4736" xr:uid="{B47E1148-35AB-4503-9AB8-F84F0AB58980}"/>
    <cellStyle name="Normal 4 3 2 2 2 3" xfId="372" xr:uid="{00000000-0005-0000-0000-00008B0A0000}"/>
    <cellStyle name="Normal 4 3 2 2 2 3 2" xfId="848" xr:uid="{00000000-0005-0000-0000-00008C0A0000}"/>
    <cellStyle name="Normal 4 3 2 2 2 3 2 2" xfId="3084" xr:uid="{00000000-0005-0000-0000-00008D0A0000}"/>
    <cellStyle name="Normal 4 3 2 2 2 3 2 2 2" xfId="11507" xr:uid="{A1BC5F57-35AC-4501-8FD7-01E89BE75B86}"/>
    <cellStyle name="Normal 4 3 2 2 2 3 2 2 3" xfId="7296" xr:uid="{730FB457-38EF-430B-8EC9-A48C801828DD}"/>
    <cellStyle name="Normal 4 3 2 2 2 3 2 3" xfId="9362" xr:uid="{C2008C45-E55E-4BC9-A754-7F5BF30E3326}"/>
    <cellStyle name="Normal 4 3 2 2 2 3 2 4" xfId="5151" xr:uid="{B29195DD-F75D-4F05-822B-3E290056D6BD}"/>
    <cellStyle name="Normal 4 3 2 2 2 3 3" xfId="1267" xr:uid="{00000000-0005-0000-0000-00008E0A0000}"/>
    <cellStyle name="Normal 4 3 2 2 2 3 3 2" xfId="3497" xr:uid="{00000000-0005-0000-0000-00008F0A0000}"/>
    <cellStyle name="Normal 4 3 2 2 2 3 3 2 2" xfId="11920" xr:uid="{7D5C4754-2E05-449C-80EF-3918113D0A14}"/>
    <cellStyle name="Normal 4 3 2 2 2 3 3 2 3" xfId="7709" xr:uid="{ADE8A0BD-6B4E-480D-9DA3-910CFEDBDAC6}"/>
    <cellStyle name="Normal 4 3 2 2 2 3 3 3" xfId="9775" xr:uid="{5EAA7611-7264-421B-A222-A2A921097CA3}"/>
    <cellStyle name="Normal 4 3 2 2 2 3 3 4" xfId="5564" xr:uid="{C5F3BF08-BD5F-48B9-AAFF-E700D1287BBA}"/>
    <cellStyle name="Normal 4 3 2 2 2 3 4" xfId="1680" xr:uid="{00000000-0005-0000-0000-0000900A0000}"/>
    <cellStyle name="Normal 4 3 2 2 2 3 4 2" xfId="3910" xr:uid="{00000000-0005-0000-0000-0000910A0000}"/>
    <cellStyle name="Normal 4 3 2 2 2 3 4 2 2" xfId="12333" xr:uid="{E4C230E0-3CDE-4297-8D64-C2455B11185E}"/>
    <cellStyle name="Normal 4 3 2 2 2 3 4 2 3" xfId="8122" xr:uid="{9D1CB4F3-81EF-4F1B-9772-8810F2864D45}"/>
    <cellStyle name="Normal 4 3 2 2 2 3 4 3" xfId="10188" xr:uid="{05237C52-ADD9-4FAA-9BF4-ACEDF7D16D68}"/>
    <cellStyle name="Normal 4 3 2 2 2 3 4 4" xfId="5977" xr:uid="{873FA156-082A-4DC1-BA5A-87D96CA3FC35}"/>
    <cellStyle name="Normal 4 3 2 2 2 3 5" xfId="2094" xr:uid="{00000000-0005-0000-0000-0000920A0000}"/>
    <cellStyle name="Normal 4 3 2 2 2 3 5 2" xfId="4323" xr:uid="{00000000-0005-0000-0000-0000930A0000}"/>
    <cellStyle name="Normal 4 3 2 2 2 3 5 2 2" xfId="12746" xr:uid="{26F8DCFC-D1D9-4021-AA46-BFF041EAF044}"/>
    <cellStyle name="Normal 4 3 2 2 2 3 5 2 3" xfId="8535" xr:uid="{F85AEF6C-6297-4F1D-8A21-C3A8D450B26C}"/>
    <cellStyle name="Normal 4 3 2 2 2 3 5 3" xfId="10601" xr:uid="{F9E63C2A-85FB-40A7-A1AF-29EB9310DD68}"/>
    <cellStyle name="Normal 4 3 2 2 2 3 5 4" xfId="6390" xr:uid="{A9EB5563-E70F-42E9-B82C-2AE1A1E80DB2}"/>
    <cellStyle name="Normal 4 3 2 2 2 3 6" xfId="2530" xr:uid="{00000000-0005-0000-0000-0000940A0000}"/>
    <cellStyle name="Normal 4 3 2 2 2 3 6 2" xfId="11014" xr:uid="{6137938F-3C64-42C1-980A-A75AFBB8EFA9}"/>
    <cellStyle name="Normal 4 3 2 2 2 3 6 3" xfId="6803" xr:uid="{42E16DAB-FC51-42F3-B040-CE265B6C28F5}"/>
    <cellStyle name="Normal 4 3 2 2 2 3 7" xfId="8949" xr:uid="{C4C6FAA7-07C8-402C-9499-F1585CF150BA}"/>
    <cellStyle name="Normal 4 3 2 2 2 3 8" xfId="4738" xr:uid="{9A1709A5-E59B-4686-AE56-5637C2A0A0DE}"/>
    <cellStyle name="Normal 4 3 2 2 2 4" xfId="845" xr:uid="{00000000-0005-0000-0000-0000950A0000}"/>
    <cellStyle name="Normal 4 3 2 2 2 4 2" xfId="3081" xr:uid="{00000000-0005-0000-0000-0000960A0000}"/>
    <cellStyle name="Normal 4 3 2 2 2 4 2 2" xfId="11504" xr:uid="{A5B1A6D5-D025-44D0-84D8-D81435C593A6}"/>
    <cellStyle name="Normal 4 3 2 2 2 4 2 3" xfId="7293" xr:uid="{86CA353B-4729-429E-814E-8480BCBA05AC}"/>
    <cellStyle name="Normal 4 3 2 2 2 4 3" xfId="9359" xr:uid="{8B0387BB-5428-43A2-9061-03B3A018B0AD}"/>
    <cellStyle name="Normal 4 3 2 2 2 4 4" xfId="5148" xr:uid="{997340FD-50C8-4F6D-B9B1-DC9F7A8F7E1D}"/>
    <cellStyle name="Normal 4 3 2 2 2 5" xfId="1264" xr:uid="{00000000-0005-0000-0000-0000970A0000}"/>
    <cellStyle name="Normal 4 3 2 2 2 5 2" xfId="3494" xr:uid="{00000000-0005-0000-0000-0000980A0000}"/>
    <cellStyle name="Normal 4 3 2 2 2 5 2 2" xfId="11917" xr:uid="{6C5ADBA1-9703-48EE-B06D-B8CF9E712282}"/>
    <cellStyle name="Normal 4 3 2 2 2 5 2 3" xfId="7706" xr:uid="{27606D99-B0CD-4229-9C3C-49ECDCB51105}"/>
    <cellStyle name="Normal 4 3 2 2 2 5 3" xfId="9772" xr:uid="{C78385F3-2D9B-4A7E-809D-3DD3BDF4EAE2}"/>
    <cellStyle name="Normal 4 3 2 2 2 5 4" xfId="5561" xr:uid="{A877C73A-A47C-49F2-BE15-CA586A6D3181}"/>
    <cellStyle name="Normal 4 3 2 2 2 6" xfId="1677" xr:uid="{00000000-0005-0000-0000-0000990A0000}"/>
    <cellStyle name="Normal 4 3 2 2 2 6 2" xfId="3907" xr:uid="{00000000-0005-0000-0000-00009A0A0000}"/>
    <cellStyle name="Normal 4 3 2 2 2 6 2 2" xfId="12330" xr:uid="{C72234BF-7956-4AC8-AFA7-7AA04F446E28}"/>
    <cellStyle name="Normal 4 3 2 2 2 6 2 3" xfId="8119" xr:uid="{BE1C8DDB-8CC1-4583-B685-13236E9A45B1}"/>
    <cellStyle name="Normal 4 3 2 2 2 6 3" xfId="10185" xr:uid="{530C6B87-0275-4D50-AF5A-1116BA51EE1B}"/>
    <cellStyle name="Normal 4 3 2 2 2 6 4" xfId="5974" xr:uid="{DB0C3528-A6E2-455A-AEC2-67F40A32926D}"/>
    <cellStyle name="Normal 4 3 2 2 2 7" xfId="2091" xr:uid="{00000000-0005-0000-0000-00009B0A0000}"/>
    <cellStyle name="Normal 4 3 2 2 2 7 2" xfId="4320" xr:uid="{00000000-0005-0000-0000-00009C0A0000}"/>
    <cellStyle name="Normal 4 3 2 2 2 7 2 2" xfId="12743" xr:uid="{27ABB0B3-F67F-4D51-83D3-C767A6473AB9}"/>
    <cellStyle name="Normal 4 3 2 2 2 7 2 3" xfId="8532" xr:uid="{AE19D2F6-7292-4ECE-96ED-63771A0AF87C}"/>
    <cellStyle name="Normal 4 3 2 2 2 7 3" xfId="10598" xr:uid="{4FC391AE-F193-488C-A2F6-6741A65C5845}"/>
    <cellStyle name="Normal 4 3 2 2 2 7 4" xfId="6387" xr:uid="{4E46345F-35C8-4378-81B7-2E5AF7DE7D30}"/>
    <cellStyle name="Normal 4 3 2 2 2 8" xfId="2527" xr:uid="{00000000-0005-0000-0000-00009D0A0000}"/>
    <cellStyle name="Normal 4 3 2 2 2 8 2" xfId="11011" xr:uid="{22DBB128-F498-455E-92D1-E398A7496FF8}"/>
    <cellStyle name="Normal 4 3 2 2 2 8 3" xfId="6800" xr:uid="{76C05AE2-2E0A-4C55-A04E-0C29266BA127}"/>
    <cellStyle name="Normal 4 3 2 2 2 9" xfId="8946" xr:uid="{771C57AD-7F0F-4444-B266-5320E79CD1E8}"/>
    <cellStyle name="Normal 4 3 2 3" xfId="373" xr:uid="{00000000-0005-0000-0000-00009E0A0000}"/>
    <cellStyle name="Normal 4 3 2 3 2" xfId="849" xr:uid="{00000000-0005-0000-0000-00009F0A0000}"/>
    <cellStyle name="Normal 4 3 2 4" xfId="844" xr:uid="{00000000-0005-0000-0000-0000A00A0000}"/>
    <cellStyle name="Normal 4 3 3" xfId="374" xr:uid="{00000000-0005-0000-0000-0000A10A0000}"/>
    <cellStyle name="Normal 4 3 3 10" xfId="4739" xr:uid="{F3B7F1EA-2827-4E82-A77D-FDE935FE7B59}"/>
    <cellStyle name="Normal 4 3 3 2" xfId="375" xr:uid="{00000000-0005-0000-0000-0000A20A0000}"/>
    <cellStyle name="Normal 4 3 3 2 2" xfId="376" xr:uid="{00000000-0005-0000-0000-0000A30A0000}"/>
    <cellStyle name="Normal 4 3 3 2 2 2" xfId="852" xr:uid="{00000000-0005-0000-0000-0000A40A0000}"/>
    <cellStyle name="Normal 4 3 3 2 2 2 2" xfId="3087" xr:uid="{00000000-0005-0000-0000-0000A50A0000}"/>
    <cellStyle name="Normal 4 3 3 2 2 2 2 2" xfId="11510" xr:uid="{D6E7CFD8-95F7-4E24-93BE-A186564F0BE0}"/>
    <cellStyle name="Normal 4 3 3 2 2 2 2 3" xfId="7299" xr:uid="{1D2CC53D-9FE3-454C-ACF6-799E23333D17}"/>
    <cellStyle name="Normal 4 3 3 2 2 2 3" xfId="9365" xr:uid="{0FD52AE5-A18E-4101-BDA0-AAFD03F3FFCB}"/>
    <cellStyle name="Normal 4 3 3 2 2 2 4" xfId="5154" xr:uid="{B71CCEF9-025A-437F-927C-4A43A8A1016B}"/>
    <cellStyle name="Normal 4 3 3 2 2 3" xfId="1270" xr:uid="{00000000-0005-0000-0000-0000A60A0000}"/>
    <cellStyle name="Normal 4 3 3 2 2 3 2" xfId="3500" xr:uid="{00000000-0005-0000-0000-0000A70A0000}"/>
    <cellStyle name="Normal 4 3 3 2 2 3 2 2" xfId="11923" xr:uid="{E7FD3F65-4D76-4E7B-8CD7-59EB377EFE95}"/>
    <cellStyle name="Normal 4 3 3 2 2 3 2 3" xfId="7712" xr:uid="{E0B6DC81-088C-41EF-91BE-5CD011276766}"/>
    <cellStyle name="Normal 4 3 3 2 2 3 3" xfId="9778" xr:uid="{B22C662F-450E-4BA9-897E-CEFE4057ED42}"/>
    <cellStyle name="Normal 4 3 3 2 2 3 4" xfId="5567" xr:uid="{EF354BAD-67FC-4627-A41B-447B830C32D8}"/>
    <cellStyle name="Normal 4 3 3 2 2 4" xfId="1683" xr:uid="{00000000-0005-0000-0000-0000A80A0000}"/>
    <cellStyle name="Normal 4 3 3 2 2 4 2" xfId="3913" xr:uid="{00000000-0005-0000-0000-0000A90A0000}"/>
    <cellStyle name="Normal 4 3 3 2 2 4 2 2" xfId="12336" xr:uid="{64A6900B-8C57-4673-BD50-8F7C15BD99CA}"/>
    <cellStyle name="Normal 4 3 3 2 2 4 2 3" xfId="8125" xr:uid="{67C2F182-A5E9-4C04-A4E5-3BA9FEC8ABA2}"/>
    <cellStyle name="Normal 4 3 3 2 2 4 3" xfId="10191" xr:uid="{DF1E81FE-2E3B-439A-BA09-F22654ED5226}"/>
    <cellStyle name="Normal 4 3 3 2 2 4 4" xfId="5980" xr:uid="{581E3C9E-C61E-467A-84FE-9DF99BCEC91E}"/>
    <cellStyle name="Normal 4 3 3 2 2 5" xfId="2097" xr:uid="{00000000-0005-0000-0000-0000AA0A0000}"/>
    <cellStyle name="Normal 4 3 3 2 2 5 2" xfId="4326" xr:uid="{00000000-0005-0000-0000-0000AB0A0000}"/>
    <cellStyle name="Normal 4 3 3 2 2 5 2 2" xfId="12749" xr:uid="{623EED1F-C1A3-4464-9BD6-E6D0564EEEBB}"/>
    <cellStyle name="Normal 4 3 3 2 2 5 2 3" xfId="8538" xr:uid="{00487B40-506B-466A-8C22-0A5DB5CF21C9}"/>
    <cellStyle name="Normal 4 3 3 2 2 5 3" xfId="10604" xr:uid="{FFF8410D-045F-4BCA-B36A-353A0E0D977B}"/>
    <cellStyle name="Normal 4 3 3 2 2 5 4" xfId="6393" xr:uid="{CCF8B33B-DB9D-46F0-9288-63554C8F9028}"/>
    <cellStyle name="Normal 4 3 3 2 2 6" xfId="2533" xr:uid="{00000000-0005-0000-0000-0000AC0A0000}"/>
    <cellStyle name="Normal 4 3 3 2 2 6 2" xfId="11017" xr:uid="{CE3E833F-FCC6-4478-A0D0-3BBAB06D58CC}"/>
    <cellStyle name="Normal 4 3 3 2 2 6 3" xfId="6806" xr:uid="{BF42E02D-6520-4848-BE27-CC0AF7C76C6C}"/>
    <cellStyle name="Normal 4 3 3 2 2 7" xfId="8952" xr:uid="{54AB38BF-B6A0-470A-A1F2-87F4FE0EE491}"/>
    <cellStyle name="Normal 4 3 3 2 2 8" xfId="4741" xr:uid="{361D813F-8D3D-4CC1-BC51-A36C5D7F1E71}"/>
    <cellStyle name="Normal 4 3 3 2 3" xfId="851" xr:uid="{00000000-0005-0000-0000-0000AD0A0000}"/>
    <cellStyle name="Normal 4 3 3 2 3 2" xfId="3086" xr:uid="{00000000-0005-0000-0000-0000AE0A0000}"/>
    <cellStyle name="Normal 4 3 3 2 3 2 2" xfId="11509" xr:uid="{A871EB8F-AC8B-4416-86B1-A217F4F68FC1}"/>
    <cellStyle name="Normal 4 3 3 2 3 2 3" xfId="7298" xr:uid="{AFCBA8CB-21B6-42A6-BB99-3AD1BAB60572}"/>
    <cellStyle name="Normal 4 3 3 2 3 3" xfId="9364" xr:uid="{AA19C19E-6E76-42EE-BF5A-841BC69417D5}"/>
    <cellStyle name="Normal 4 3 3 2 3 4" xfId="5153" xr:uid="{8410A9FB-70D4-46EE-ADBC-E5D0A7301209}"/>
    <cellStyle name="Normal 4 3 3 2 4" xfId="1269" xr:uid="{00000000-0005-0000-0000-0000AF0A0000}"/>
    <cellStyle name="Normal 4 3 3 2 4 2" xfId="3499" xr:uid="{00000000-0005-0000-0000-0000B00A0000}"/>
    <cellStyle name="Normal 4 3 3 2 4 2 2" xfId="11922" xr:uid="{A30CC5C6-F0DB-4CBB-971A-5C600979994B}"/>
    <cellStyle name="Normal 4 3 3 2 4 2 3" xfId="7711" xr:uid="{019F8042-C1C9-479C-BEDA-B0554E227F52}"/>
    <cellStyle name="Normal 4 3 3 2 4 3" xfId="9777" xr:uid="{BF0DE814-F78E-47E2-BA40-FCE76D97EFA8}"/>
    <cellStyle name="Normal 4 3 3 2 4 4" xfId="5566" xr:uid="{CC35E198-EF60-4BD0-8698-E3EF27BF725F}"/>
    <cellStyle name="Normal 4 3 3 2 5" xfId="1682" xr:uid="{00000000-0005-0000-0000-0000B10A0000}"/>
    <cellStyle name="Normal 4 3 3 2 5 2" xfId="3912" xr:uid="{00000000-0005-0000-0000-0000B20A0000}"/>
    <cellStyle name="Normal 4 3 3 2 5 2 2" xfId="12335" xr:uid="{7412D603-F2EC-4A4D-ACB0-F3EBB304E500}"/>
    <cellStyle name="Normal 4 3 3 2 5 2 3" xfId="8124" xr:uid="{ECAD31F9-BF1B-4EAF-A6E2-5181DA5FDF50}"/>
    <cellStyle name="Normal 4 3 3 2 5 3" xfId="10190" xr:uid="{07B85A8D-2418-42C1-ABEF-187B14EBABB7}"/>
    <cellStyle name="Normal 4 3 3 2 5 4" xfId="5979" xr:uid="{55A91AD4-2C43-438B-90A1-069BE41EABA9}"/>
    <cellStyle name="Normal 4 3 3 2 6" xfId="2096" xr:uid="{00000000-0005-0000-0000-0000B30A0000}"/>
    <cellStyle name="Normal 4 3 3 2 6 2" xfId="4325" xr:uid="{00000000-0005-0000-0000-0000B40A0000}"/>
    <cellStyle name="Normal 4 3 3 2 6 2 2" xfId="12748" xr:uid="{0A2289EF-B826-4847-841C-DFA9740F10FE}"/>
    <cellStyle name="Normal 4 3 3 2 6 2 3" xfId="8537" xr:uid="{AC2EF39B-5BAB-4FFE-B4D4-5BCEF786D53F}"/>
    <cellStyle name="Normal 4 3 3 2 6 3" xfId="10603" xr:uid="{9038D427-BC3D-439D-9516-352AFDAC8250}"/>
    <cellStyle name="Normal 4 3 3 2 6 4" xfId="6392" xr:uid="{0CCBF1D9-8B42-4EA7-B534-612DC924ED72}"/>
    <cellStyle name="Normal 4 3 3 2 7" xfId="2532" xr:uid="{00000000-0005-0000-0000-0000B50A0000}"/>
    <cellStyle name="Normal 4 3 3 2 7 2" xfId="11016" xr:uid="{27999962-09DA-4C12-982B-D6467C31F776}"/>
    <cellStyle name="Normal 4 3 3 2 7 3" xfId="6805" xr:uid="{281C88D9-7F01-4024-8750-F51078B0DAD0}"/>
    <cellStyle name="Normal 4 3 3 2 8" xfId="8951" xr:uid="{750853A9-ACC0-4BE2-92BE-60D27504E6E5}"/>
    <cellStyle name="Normal 4 3 3 2 9" xfId="4740" xr:uid="{529C7BEC-A356-43ED-B136-99880D13AC32}"/>
    <cellStyle name="Normal 4 3 3 3" xfId="377" xr:uid="{00000000-0005-0000-0000-0000B60A0000}"/>
    <cellStyle name="Normal 4 3 3 3 2" xfId="853" xr:uid="{00000000-0005-0000-0000-0000B70A0000}"/>
    <cellStyle name="Normal 4 3 3 3 2 2" xfId="3088" xr:uid="{00000000-0005-0000-0000-0000B80A0000}"/>
    <cellStyle name="Normal 4 3 3 3 2 2 2" xfId="11511" xr:uid="{C0C76A48-FC46-4565-8C70-D6B7889789B2}"/>
    <cellStyle name="Normal 4 3 3 3 2 2 3" xfId="7300" xr:uid="{1174D68C-7792-4FFA-8A3C-E41F133E9A92}"/>
    <cellStyle name="Normal 4 3 3 3 2 3" xfId="9366" xr:uid="{039453B2-9D59-4709-9124-3D7BDE89CA1C}"/>
    <cellStyle name="Normal 4 3 3 3 2 4" xfId="5155" xr:uid="{9915C6D6-F4DC-4438-A879-FC58686AB8C6}"/>
    <cellStyle name="Normal 4 3 3 3 3" xfId="1271" xr:uid="{00000000-0005-0000-0000-0000B90A0000}"/>
    <cellStyle name="Normal 4 3 3 3 3 2" xfId="3501" xr:uid="{00000000-0005-0000-0000-0000BA0A0000}"/>
    <cellStyle name="Normal 4 3 3 3 3 2 2" xfId="11924" xr:uid="{56E46AF8-9617-499F-AD75-B470CE4D8EA5}"/>
    <cellStyle name="Normal 4 3 3 3 3 2 3" xfId="7713" xr:uid="{9D850B06-A1C8-46B0-A67D-D311938FF6BD}"/>
    <cellStyle name="Normal 4 3 3 3 3 3" xfId="9779" xr:uid="{37D0F75C-A05E-4A9C-B461-6505CFA214A7}"/>
    <cellStyle name="Normal 4 3 3 3 3 4" xfId="5568" xr:uid="{DE1F4D9F-C073-410D-AD75-66F350649A77}"/>
    <cellStyle name="Normal 4 3 3 3 4" xfId="1684" xr:uid="{00000000-0005-0000-0000-0000BB0A0000}"/>
    <cellStyle name="Normal 4 3 3 3 4 2" xfId="3914" xr:uid="{00000000-0005-0000-0000-0000BC0A0000}"/>
    <cellStyle name="Normal 4 3 3 3 4 2 2" xfId="12337" xr:uid="{497E4B39-3527-4811-8D20-D1090B351246}"/>
    <cellStyle name="Normal 4 3 3 3 4 2 3" xfId="8126" xr:uid="{661131EE-B0E6-467B-83B5-85CB1DA5456B}"/>
    <cellStyle name="Normal 4 3 3 3 4 3" xfId="10192" xr:uid="{90549258-2CB4-4935-A7C6-1C66D0027CE9}"/>
    <cellStyle name="Normal 4 3 3 3 4 4" xfId="5981" xr:uid="{AAF49AFB-4EBA-4CB8-8C57-5EE21A29830C}"/>
    <cellStyle name="Normal 4 3 3 3 5" xfId="2098" xr:uid="{00000000-0005-0000-0000-0000BD0A0000}"/>
    <cellStyle name="Normal 4 3 3 3 5 2" xfId="4327" xr:uid="{00000000-0005-0000-0000-0000BE0A0000}"/>
    <cellStyle name="Normal 4 3 3 3 5 2 2" xfId="12750" xr:uid="{EF5DA153-C7B7-43F1-90E8-906B5782EB79}"/>
    <cellStyle name="Normal 4 3 3 3 5 2 3" xfId="8539" xr:uid="{CFF6137D-650B-47E8-BDE4-5B2B92AA71A1}"/>
    <cellStyle name="Normal 4 3 3 3 5 3" xfId="10605" xr:uid="{AAD2BC1D-CFF7-45B9-95B5-5EEF670F2167}"/>
    <cellStyle name="Normal 4 3 3 3 5 4" xfId="6394" xr:uid="{2705D0E5-2E47-474D-B33A-A7499D3338C7}"/>
    <cellStyle name="Normal 4 3 3 3 6" xfId="2534" xr:uid="{00000000-0005-0000-0000-0000BF0A0000}"/>
    <cellStyle name="Normal 4 3 3 3 6 2" xfId="11018" xr:uid="{F4A0C188-EE41-44B6-8C13-212501898A73}"/>
    <cellStyle name="Normal 4 3 3 3 6 3" xfId="6807" xr:uid="{6C68CB33-AB1B-4BC2-97B5-43E3A93AF09B}"/>
    <cellStyle name="Normal 4 3 3 3 7" xfId="8953" xr:uid="{C9864F99-5D6C-4953-8927-1657D2049361}"/>
    <cellStyle name="Normal 4 3 3 3 8" xfId="4742" xr:uid="{C5EC91C6-A16A-4410-9564-F13B51B705F9}"/>
    <cellStyle name="Normal 4 3 3 4" xfId="850" xr:uid="{00000000-0005-0000-0000-0000C00A0000}"/>
    <cellStyle name="Normal 4 3 3 4 2" xfId="3085" xr:uid="{00000000-0005-0000-0000-0000C10A0000}"/>
    <cellStyle name="Normal 4 3 3 4 2 2" xfId="11508" xr:uid="{7C669353-E933-492A-A88D-65FD389E5D60}"/>
    <cellStyle name="Normal 4 3 3 4 2 3" xfId="7297" xr:uid="{E8A4DFA9-1BC1-41ED-8F9D-620D2F33A8AD}"/>
    <cellStyle name="Normal 4 3 3 4 3" xfId="9363" xr:uid="{248513E7-DE70-41C2-A1FF-7A8A15111DDE}"/>
    <cellStyle name="Normal 4 3 3 4 4" xfId="5152" xr:uid="{0F206033-7590-4A27-903F-A81497748003}"/>
    <cellStyle name="Normal 4 3 3 5" xfId="1268" xr:uid="{00000000-0005-0000-0000-0000C20A0000}"/>
    <cellStyle name="Normal 4 3 3 5 2" xfId="3498" xr:uid="{00000000-0005-0000-0000-0000C30A0000}"/>
    <cellStyle name="Normal 4 3 3 5 2 2" xfId="11921" xr:uid="{30B88996-47AB-4848-B0C6-10FB90E6DE8A}"/>
    <cellStyle name="Normal 4 3 3 5 2 3" xfId="7710" xr:uid="{552A63F0-35F9-4321-A316-26519A9AA865}"/>
    <cellStyle name="Normal 4 3 3 5 3" xfId="9776" xr:uid="{5EB5A871-D677-4E09-B8E9-1AF7AF715CB7}"/>
    <cellStyle name="Normal 4 3 3 5 4" xfId="5565" xr:uid="{6B1C1145-3714-4E50-B25D-4C8A8AE39B7A}"/>
    <cellStyle name="Normal 4 3 3 6" xfId="1681" xr:uid="{00000000-0005-0000-0000-0000C40A0000}"/>
    <cellStyle name="Normal 4 3 3 6 2" xfId="3911" xr:uid="{00000000-0005-0000-0000-0000C50A0000}"/>
    <cellStyle name="Normal 4 3 3 6 2 2" xfId="12334" xr:uid="{174AAD6C-71FE-412A-9C9B-3ACAAD1C34EB}"/>
    <cellStyle name="Normal 4 3 3 6 2 3" xfId="8123" xr:uid="{48B4BBE0-3917-45E0-8CC7-431699DDA72B}"/>
    <cellStyle name="Normal 4 3 3 6 3" xfId="10189" xr:uid="{658E438C-5EB5-49B9-B209-EBD31DA9DE89}"/>
    <cellStyle name="Normal 4 3 3 6 4" xfId="5978" xr:uid="{8F15A225-B206-48AD-8521-8AA75F6F08A4}"/>
    <cellStyle name="Normal 4 3 3 7" xfId="2095" xr:uid="{00000000-0005-0000-0000-0000C60A0000}"/>
    <cellStyle name="Normal 4 3 3 7 2" xfId="4324" xr:uid="{00000000-0005-0000-0000-0000C70A0000}"/>
    <cellStyle name="Normal 4 3 3 7 2 2" xfId="12747" xr:uid="{BA75C967-785A-429F-BBE0-18850B8334E9}"/>
    <cellStyle name="Normal 4 3 3 7 2 3" xfId="8536" xr:uid="{5390C668-7FFE-483C-BB61-E3237CED2D44}"/>
    <cellStyle name="Normal 4 3 3 7 3" xfId="10602" xr:uid="{008FE7B1-31B0-432D-8780-08A7D75596AB}"/>
    <cellStyle name="Normal 4 3 3 7 4" xfId="6391" xr:uid="{834A76D9-6135-442F-8452-5468B4D8B5CA}"/>
    <cellStyle name="Normal 4 3 3 8" xfId="2531" xr:uid="{00000000-0005-0000-0000-0000C80A0000}"/>
    <cellStyle name="Normal 4 3 3 8 2" xfId="11015" xr:uid="{FE7A89A0-35AF-4B95-B740-439347AFDE99}"/>
    <cellStyle name="Normal 4 3 3 8 3" xfId="6804" xr:uid="{43AEADBA-C128-439E-AC66-084A9E98A9FF}"/>
    <cellStyle name="Normal 4 3 3 9" xfId="8950" xr:uid="{AC0D7737-3572-46FA-9621-22B09C4A87CC}"/>
    <cellStyle name="Normal 4 3 4" xfId="843" xr:uid="{00000000-0005-0000-0000-0000C90A0000}"/>
    <cellStyle name="Normal 4 3 4 2" xfId="3080" xr:uid="{00000000-0005-0000-0000-0000CA0A0000}"/>
    <cellStyle name="Normal 4 3 4 2 2" xfId="11503" xr:uid="{A1A3C352-5954-4349-9C0E-99E08DD242F8}"/>
    <cellStyle name="Normal 4 3 4 2 3" xfId="7292" xr:uid="{809DC7CB-F74A-482C-B763-8B64BCB23ED6}"/>
    <cellStyle name="Normal 4 3 4 3" xfId="9358" xr:uid="{1FB43A68-8047-407D-9055-3DC450E7F0F0}"/>
    <cellStyle name="Normal 4 3 4 4" xfId="5147" xr:uid="{479A3BC4-F043-4A35-8B29-FA169D09F8C3}"/>
    <cellStyle name="Normal 4 3 5" xfId="1263" xr:uid="{00000000-0005-0000-0000-0000CB0A0000}"/>
    <cellStyle name="Normal 4 3 5 2" xfId="3493" xr:uid="{00000000-0005-0000-0000-0000CC0A0000}"/>
    <cellStyle name="Normal 4 3 5 2 2" xfId="11916" xr:uid="{20E47323-142A-45FD-955A-1A42351FD7C0}"/>
    <cellStyle name="Normal 4 3 5 2 3" xfId="7705" xr:uid="{68DCBF45-66D7-4007-9225-05BE3E71CAD8}"/>
    <cellStyle name="Normal 4 3 5 3" xfId="9771" xr:uid="{1DB549BE-0706-428B-B654-E8678D63F481}"/>
    <cellStyle name="Normal 4 3 5 4" xfId="5560" xr:uid="{43EAFC03-54A7-427F-B2F8-9E64B0FFDA91}"/>
    <cellStyle name="Normal 4 3 6" xfId="1676" xr:uid="{00000000-0005-0000-0000-0000CD0A0000}"/>
    <cellStyle name="Normal 4 3 6 2" xfId="3906" xr:uid="{00000000-0005-0000-0000-0000CE0A0000}"/>
    <cellStyle name="Normal 4 3 6 2 2" xfId="12329" xr:uid="{961B9FB7-4E00-47A4-846F-361F4462622F}"/>
    <cellStyle name="Normal 4 3 6 2 3" xfId="8118" xr:uid="{3E6F3511-D1B4-4E31-9C8E-6D7221F68DDB}"/>
    <cellStyle name="Normal 4 3 6 3" xfId="10184" xr:uid="{909FC052-C771-4A78-93C6-DD204A71927E}"/>
    <cellStyle name="Normal 4 3 6 4" xfId="5973" xr:uid="{8BBE8DD7-8F87-45CE-B609-CE4157C33E58}"/>
    <cellStyle name="Normal 4 3 7" xfId="2090" xr:uid="{00000000-0005-0000-0000-0000CF0A0000}"/>
    <cellStyle name="Normal 4 3 7 2" xfId="4319" xr:uid="{00000000-0005-0000-0000-0000D00A0000}"/>
    <cellStyle name="Normal 4 3 7 2 2" xfId="12742" xr:uid="{D5474F4A-DF7A-4EF2-81FD-C12DD780F65D}"/>
    <cellStyle name="Normal 4 3 7 2 3" xfId="8531" xr:uid="{115E4C2D-A2C8-47E3-B909-C880E7CD8784}"/>
    <cellStyle name="Normal 4 3 7 3" xfId="10597" xr:uid="{98371FC9-018E-4C23-BDF3-8B493B69F0A0}"/>
    <cellStyle name="Normal 4 3 7 4" xfId="6386" xr:uid="{6B728AB0-D43E-4E04-98BE-0CE454EDA7B2}"/>
    <cellStyle name="Normal 4 3 8" xfId="2526" xr:uid="{00000000-0005-0000-0000-0000D10A0000}"/>
    <cellStyle name="Normal 4 3 8 2" xfId="11010" xr:uid="{B8522480-3A62-47C3-9486-042952586EA1}"/>
    <cellStyle name="Normal 4 3 8 3" xfId="6799" xr:uid="{C7860FB8-C2A7-4547-95AB-50BDBA7FACB6}"/>
    <cellStyle name="Normal 4 3 9" xfId="8945" xr:uid="{5A5ED11A-B013-4460-82E5-C43FD6F222C3}"/>
    <cellStyle name="Normal 4 4" xfId="378" xr:uid="{00000000-0005-0000-0000-0000D20A0000}"/>
    <cellStyle name="Normal 4 4 10" xfId="2535" xr:uid="{00000000-0005-0000-0000-0000D30A0000}"/>
    <cellStyle name="Normal 4 4 10 2" xfId="11019" xr:uid="{323CBF03-47A1-45EE-999C-DAB5FF50D8CD}"/>
    <cellStyle name="Normal 4 4 10 3" xfId="6808" xr:uid="{0AB11CB9-941F-4BD8-A561-41242D95CCC2}"/>
    <cellStyle name="Normal 4 4 11" xfId="8954" xr:uid="{C8772C96-930B-4A48-A1F1-7E381D33B9D6}"/>
    <cellStyle name="Normal 4 4 12" xfId="4743" xr:uid="{4B3FBD6C-1017-42FF-81A1-3A7CF84BDF58}"/>
    <cellStyle name="Normal 4 4 2" xfId="379" xr:uid="{00000000-0005-0000-0000-0000D40A0000}"/>
    <cellStyle name="Normal 4 4 2 10" xfId="8955" xr:uid="{394C09D1-2B6C-4FEA-B848-CADD578532B3}"/>
    <cellStyle name="Normal 4 4 2 11" xfId="4744" xr:uid="{07A57307-2E54-41EC-A732-C9CA6C60615B}"/>
    <cellStyle name="Normal 4 4 2 2" xfId="380" xr:uid="{00000000-0005-0000-0000-0000D50A0000}"/>
    <cellStyle name="Normal 4 4 2 2 10" xfId="4745" xr:uid="{B5DCACF3-24D4-4958-8FF8-EF5E65C1515D}"/>
    <cellStyle name="Normal 4 4 2 2 2" xfId="381" xr:uid="{00000000-0005-0000-0000-0000D60A0000}"/>
    <cellStyle name="Normal 4 4 2 2 2 2" xfId="382" xr:uid="{00000000-0005-0000-0000-0000D70A0000}"/>
    <cellStyle name="Normal 4 4 2 2 2 2 2" xfId="858" xr:uid="{00000000-0005-0000-0000-0000D80A0000}"/>
    <cellStyle name="Normal 4 4 2 2 2 2 2 2" xfId="3093" xr:uid="{00000000-0005-0000-0000-0000D90A0000}"/>
    <cellStyle name="Normal 4 4 2 2 2 2 2 2 2" xfId="11516" xr:uid="{938AA8B4-A40A-4D9E-A76A-42A436F714CB}"/>
    <cellStyle name="Normal 4 4 2 2 2 2 2 2 3" xfId="7305" xr:uid="{BE28BFC9-4C28-49D1-A885-D10AC4A2626E}"/>
    <cellStyle name="Normal 4 4 2 2 2 2 2 3" xfId="9371" xr:uid="{5E576611-2DD1-4972-BB88-BC2A50D0A516}"/>
    <cellStyle name="Normal 4 4 2 2 2 2 2 4" xfId="5160" xr:uid="{11A332ED-1F4D-497A-BB2D-CDE898D86D7A}"/>
    <cellStyle name="Normal 4 4 2 2 2 2 3" xfId="1276" xr:uid="{00000000-0005-0000-0000-0000DA0A0000}"/>
    <cellStyle name="Normal 4 4 2 2 2 2 3 2" xfId="3506" xr:uid="{00000000-0005-0000-0000-0000DB0A0000}"/>
    <cellStyle name="Normal 4 4 2 2 2 2 3 2 2" xfId="11929" xr:uid="{6BC2F0B9-F603-4780-A51A-3A3115A94193}"/>
    <cellStyle name="Normal 4 4 2 2 2 2 3 2 3" xfId="7718" xr:uid="{6393133A-014C-4A2F-B0A0-23E2F0B281CE}"/>
    <cellStyle name="Normal 4 4 2 2 2 2 3 3" xfId="9784" xr:uid="{4AD3E70B-8FF2-45B9-BE0C-23BC1AF828C6}"/>
    <cellStyle name="Normal 4 4 2 2 2 2 3 4" xfId="5573" xr:uid="{0FAEBECC-905F-4F2D-B5CD-7B8B099B5291}"/>
    <cellStyle name="Normal 4 4 2 2 2 2 4" xfId="1689" xr:uid="{00000000-0005-0000-0000-0000DC0A0000}"/>
    <cellStyle name="Normal 4 4 2 2 2 2 4 2" xfId="3919" xr:uid="{00000000-0005-0000-0000-0000DD0A0000}"/>
    <cellStyle name="Normal 4 4 2 2 2 2 4 2 2" xfId="12342" xr:uid="{14F2C4AA-8C8F-467B-B32D-6FA4DA9E7A5B}"/>
    <cellStyle name="Normal 4 4 2 2 2 2 4 2 3" xfId="8131" xr:uid="{CDD45293-4BEA-4BB5-9101-392A5A8E722A}"/>
    <cellStyle name="Normal 4 4 2 2 2 2 4 3" xfId="10197" xr:uid="{7EB89727-1045-4A7F-9E3B-80FFC111DF46}"/>
    <cellStyle name="Normal 4 4 2 2 2 2 4 4" xfId="5986" xr:uid="{2282D885-A304-43B7-AB4D-509B556530E4}"/>
    <cellStyle name="Normal 4 4 2 2 2 2 5" xfId="2103" xr:uid="{00000000-0005-0000-0000-0000DE0A0000}"/>
    <cellStyle name="Normal 4 4 2 2 2 2 5 2" xfId="4332" xr:uid="{00000000-0005-0000-0000-0000DF0A0000}"/>
    <cellStyle name="Normal 4 4 2 2 2 2 5 2 2" xfId="12755" xr:uid="{C76AE7BF-0C04-4759-A776-D7E4E5F1AF4A}"/>
    <cellStyle name="Normal 4 4 2 2 2 2 5 2 3" xfId="8544" xr:uid="{38869467-B38A-4055-99AF-7457DD20BB73}"/>
    <cellStyle name="Normal 4 4 2 2 2 2 5 3" xfId="10610" xr:uid="{F51908DF-258D-43EF-B88D-38958AC936E5}"/>
    <cellStyle name="Normal 4 4 2 2 2 2 5 4" xfId="6399" xr:uid="{B8E5FBDF-69BD-4342-89EB-EC2ACDABD37B}"/>
    <cellStyle name="Normal 4 4 2 2 2 2 6" xfId="2539" xr:uid="{00000000-0005-0000-0000-0000E00A0000}"/>
    <cellStyle name="Normal 4 4 2 2 2 2 6 2" xfId="11023" xr:uid="{E4C6D676-4B39-465F-9EB4-8E6FE86BCF7F}"/>
    <cellStyle name="Normal 4 4 2 2 2 2 6 3" xfId="6812" xr:uid="{CA8449C5-713A-43E3-8A00-260ED1AFBC99}"/>
    <cellStyle name="Normal 4 4 2 2 2 2 7" xfId="8958" xr:uid="{69584C79-D1FF-42A9-ADB9-0765BCA80E11}"/>
    <cellStyle name="Normal 4 4 2 2 2 2 8" xfId="4747" xr:uid="{B06A70BD-A8DD-443C-9C86-59B2EA0E162E}"/>
    <cellStyle name="Normal 4 4 2 2 2 3" xfId="857" xr:uid="{00000000-0005-0000-0000-0000E10A0000}"/>
    <cellStyle name="Normal 4 4 2 2 2 3 2" xfId="3092" xr:uid="{00000000-0005-0000-0000-0000E20A0000}"/>
    <cellStyle name="Normal 4 4 2 2 2 3 2 2" xfId="11515" xr:uid="{F7B28709-AC22-40BE-A941-0EDCFC9BF8F2}"/>
    <cellStyle name="Normal 4 4 2 2 2 3 2 3" xfId="7304" xr:uid="{413EC4EB-1CDF-47C8-8BDE-C1B515EEB1AA}"/>
    <cellStyle name="Normal 4 4 2 2 2 3 3" xfId="9370" xr:uid="{C5141C79-CBCF-4015-8D45-65905ABFD258}"/>
    <cellStyle name="Normal 4 4 2 2 2 3 4" xfId="5159" xr:uid="{C3F2BBE0-77FC-47DC-858A-0F3AD95D03B4}"/>
    <cellStyle name="Normal 4 4 2 2 2 4" xfId="1275" xr:uid="{00000000-0005-0000-0000-0000E30A0000}"/>
    <cellStyle name="Normal 4 4 2 2 2 4 2" xfId="3505" xr:uid="{00000000-0005-0000-0000-0000E40A0000}"/>
    <cellStyle name="Normal 4 4 2 2 2 4 2 2" xfId="11928" xr:uid="{224FC740-C781-48A9-A359-F49A64E7BC9C}"/>
    <cellStyle name="Normal 4 4 2 2 2 4 2 3" xfId="7717" xr:uid="{7F2688F3-23E8-4751-89DD-3B1DAF572E88}"/>
    <cellStyle name="Normal 4 4 2 2 2 4 3" xfId="9783" xr:uid="{F9B4098F-2427-445D-84C8-AC2BE57D9CBF}"/>
    <cellStyle name="Normal 4 4 2 2 2 4 4" xfId="5572" xr:uid="{31ECA3F4-E975-469D-8B74-8DC64D6617EE}"/>
    <cellStyle name="Normal 4 4 2 2 2 5" xfId="1688" xr:uid="{00000000-0005-0000-0000-0000E50A0000}"/>
    <cellStyle name="Normal 4 4 2 2 2 5 2" xfId="3918" xr:uid="{00000000-0005-0000-0000-0000E60A0000}"/>
    <cellStyle name="Normal 4 4 2 2 2 5 2 2" xfId="12341" xr:uid="{6454BFE6-836A-48C6-9B98-6DA975DE9022}"/>
    <cellStyle name="Normal 4 4 2 2 2 5 2 3" xfId="8130" xr:uid="{8F6B3E3B-283F-4F7A-92FE-31A9C1E5FEE7}"/>
    <cellStyle name="Normal 4 4 2 2 2 5 3" xfId="10196" xr:uid="{230A3733-9A7C-409B-8E6B-3D80DD338670}"/>
    <cellStyle name="Normal 4 4 2 2 2 5 4" xfId="5985" xr:uid="{937A8381-376C-415C-89CE-16AE1ECD7A79}"/>
    <cellStyle name="Normal 4 4 2 2 2 6" xfId="2102" xr:uid="{00000000-0005-0000-0000-0000E70A0000}"/>
    <cellStyle name="Normal 4 4 2 2 2 6 2" xfId="4331" xr:uid="{00000000-0005-0000-0000-0000E80A0000}"/>
    <cellStyle name="Normal 4 4 2 2 2 6 2 2" xfId="12754" xr:uid="{E99AFF20-5FD0-4DCE-9221-F354D659D3DC}"/>
    <cellStyle name="Normal 4 4 2 2 2 6 2 3" xfId="8543" xr:uid="{8621B7ED-2875-41C8-93DA-97E1D4B92F83}"/>
    <cellStyle name="Normal 4 4 2 2 2 6 3" xfId="10609" xr:uid="{0AB27F7C-3A71-4E8D-B8BF-769983FA17E7}"/>
    <cellStyle name="Normal 4 4 2 2 2 6 4" xfId="6398" xr:uid="{CCCBA78F-838B-4F0A-BE23-FE7ABA1E081F}"/>
    <cellStyle name="Normal 4 4 2 2 2 7" xfId="2538" xr:uid="{00000000-0005-0000-0000-0000E90A0000}"/>
    <cellStyle name="Normal 4 4 2 2 2 7 2" xfId="11022" xr:uid="{0DD39A2F-49E3-4FC0-AFD3-5BC3377A4382}"/>
    <cellStyle name="Normal 4 4 2 2 2 7 3" xfId="6811" xr:uid="{09FF8DD3-AFCC-46A4-8099-CE7CF91993F5}"/>
    <cellStyle name="Normal 4 4 2 2 2 8" xfId="8957" xr:uid="{4CA0FACC-C333-4DDC-AD85-70BB10DD972B}"/>
    <cellStyle name="Normal 4 4 2 2 2 9" xfId="4746" xr:uid="{13C039E9-7DBC-4DDE-932E-C03C98847ACC}"/>
    <cellStyle name="Normal 4 4 2 2 3" xfId="383" xr:uid="{00000000-0005-0000-0000-0000EA0A0000}"/>
    <cellStyle name="Normal 4 4 2 2 3 2" xfId="859" xr:uid="{00000000-0005-0000-0000-0000EB0A0000}"/>
    <cellStyle name="Normal 4 4 2 2 3 2 2" xfId="3094" xr:uid="{00000000-0005-0000-0000-0000EC0A0000}"/>
    <cellStyle name="Normal 4 4 2 2 3 2 2 2" xfId="11517" xr:uid="{BF650E5F-01AD-41AB-A850-7E419853A75F}"/>
    <cellStyle name="Normal 4 4 2 2 3 2 2 3" xfId="7306" xr:uid="{BF201BD2-0D4B-456F-8388-E85D494E6B03}"/>
    <cellStyle name="Normal 4 4 2 2 3 2 3" xfId="9372" xr:uid="{3EA94907-C369-4A6D-A026-181A1BAA7724}"/>
    <cellStyle name="Normal 4 4 2 2 3 2 4" xfId="5161" xr:uid="{9D7CF7C8-C681-4BC6-9282-6B6771F55BD8}"/>
    <cellStyle name="Normal 4 4 2 2 3 3" xfId="1277" xr:uid="{00000000-0005-0000-0000-0000ED0A0000}"/>
    <cellStyle name="Normal 4 4 2 2 3 3 2" xfId="3507" xr:uid="{00000000-0005-0000-0000-0000EE0A0000}"/>
    <cellStyle name="Normal 4 4 2 2 3 3 2 2" xfId="11930" xr:uid="{0351D60E-F147-4EB1-BA7B-077035B4BAB7}"/>
    <cellStyle name="Normal 4 4 2 2 3 3 2 3" xfId="7719" xr:uid="{4EC971B5-5F5D-460B-83ED-6A9A54845F1A}"/>
    <cellStyle name="Normal 4 4 2 2 3 3 3" xfId="9785" xr:uid="{4768B7F2-F4D0-48AE-A1B0-DEDE8FFBCDB6}"/>
    <cellStyle name="Normal 4 4 2 2 3 3 4" xfId="5574" xr:uid="{7771C994-7B54-41BB-9E96-8A1CA4FBED07}"/>
    <cellStyle name="Normal 4 4 2 2 3 4" xfId="1690" xr:uid="{00000000-0005-0000-0000-0000EF0A0000}"/>
    <cellStyle name="Normal 4 4 2 2 3 4 2" xfId="3920" xr:uid="{00000000-0005-0000-0000-0000F00A0000}"/>
    <cellStyle name="Normal 4 4 2 2 3 4 2 2" xfId="12343" xr:uid="{402971AB-60C7-456A-807B-5C0EF8A426AD}"/>
    <cellStyle name="Normal 4 4 2 2 3 4 2 3" xfId="8132" xr:uid="{04DAB075-0BBA-4E5B-A5FB-0AE171E92D78}"/>
    <cellStyle name="Normal 4 4 2 2 3 4 3" xfId="10198" xr:uid="{D945B3CA-E794-46AE-BC1A-FF0DEF7DBE5F}"/>
    <cellStyle name="Normal 4 4 2 2 3 4 4" xfId="5987" xr:uid="{EC2B9780-8463-4DA8-97BD-7B55EA81419F}"/>
    <cellStyle name="Normal 4 4 2 2 3 5" xfId="2104" xr:uid="{00000000-0005-0000-0000-0000F10A0000}"/>
    <cellStyle name="Normal 4 4 2 2 3 5 2" xfId="4333" xr:uid="{00000000-0005-0000-0000-0000F20A0000}"/>
    <cellStyle name="Normal 4 4 2 2 3 5 2 2" xfId="12756" xr:uid="{242CC8F0-EBCA-49B1-9788-CBFCFEA68A6B}"/>
    <cellStyle name="Normal 4 4 2 2 3 5 2 3" xfId="8545" xr:uid="{74FB51DD-A874-4935-997A-C797B55A455B}"/>
    <cellStyle name="Normal 4 4 2 2 3 5 3" xfId="10611" xr:uid="{4BDC2F85-E84F-4502-AF2C-52F26E007B55}"/>
    <cellStyle name="Normal 4 4 2 2 3 5 4" xfId="6400" xr:uid="{A1335DD4-7A47-461D-8921-356BFE0973C3}"/>
    <cellStyle name="Normal 4 4 2 2 3 6" xfId="2540" xr:uid="{00000000-0005-0000-0000-0000F30A0000}"/>
    <cellStyle name="Normal 4 4 2 2 3 6 2" xfId="11024" xr:uid="{E032A10D-C2DB-4FC1-B468-2DBE3E330C11}"/>
    <cellStyle name="Normal 4 4 2 2 3 6 3" xfId="6813" xr:uid="{C06BECAA-A854-49CF-BB7C-4B11C0D2C006}"/>
    <cellStyle name="Normal 4 4 2 2 3 7" xfId="8959" xr:uid="{E84B336D-D6E1-4A79-A6DE-A985779AC56F}"/>
    <cellStyle name="Normal 4 4 2 2 3 8" xfId="4748" xr:uid="{BDFC8963-4123-4498-8B6D-C7D9A85E38F5}"/>
    <cellStyle name="Normal 4 4 2 2 4" xfId="856" xr:uid="{00000000-0005-0000-0000-0000F40A0000}"/>
    <cellStyle name="Normal 4 4 2 2 4 2" xfId="3091" xr:uid="{00000000-0005-0000-0000-0000F50A0000}"/>
    <cellStyle name="Normal 4 4 2 2 4 2 2" xfId="11514" xr:uid="{3B4021A4-4B91-48F1-A28E-A2C6324C898B}"/>
    <cellStyle name="Normal 4 4 2 2 4 2 3" xfId="7303" xr:uid="{99FA285E-25EE-4D2D-BB49-BA279868C087}"/>
    <cellStyle name="Normal 4 4 2 2 4 3" xfId="9369" xr:uid="{9076F593-C88B-4F76-9817-4E0FD2B30B80}"/>
    <cellStyle name="Normal 4 4 2 2 4 4" xfId="5158" xr:uid="{8A1C10BE-4F01-4650-91D3-7686EC289FA1}"/>
    <cellStyle name="Normal 4 4 2 2 5" xfId="1274" xr:uid="{00000000-0005-0000-0000-0000F60A0000}"/>
    <cellStyle name="Normal 4 4 2 2 5 2" xfId="3504" xr:uid="{00000000-0005-0000-0000-0000F70A0000}"/>
    <cellStyle name="Normal 4 4 2 2 5 2 2" xfId="11927" xr:uid="{E27370C8-2312-4F86-A00A-F3E350321D45}"/>
    <cellStyle name="Normal 4 4 2 2 5 2 3" xfId="7716" xr:uid="{284AA240-BE49-4CD7-A2CD-A024105A314A}"/>
    <cellStyle name="Normal 4 4 2 2 5 3" xfId="9782" xr:uid="{BF5E5135-DFE5-4454-AD1B-E3CE1AD4110B}"/>
    <cellStyle name="Normal 4 4 2 2 5 4" xfId="5571" xr:uid="{641179A9-74A5-4893-9BE6-687162E8B2B6}"/>
    <cellStyle name="Normal 4 4 2 2 6" xfId="1687" xr:uid="{00000000-0005-0000-0000-0000F80A0000}"/>
    <cellStyle name="Normal 4 4 2 2 6 2" xfId="3917" xr:uid="{00000000-0005-0000-0000-0000F90A0000}"/>
    <cellStyle name="Normal 4 4 2 2 6 2 2" xfId="12340" xr:uid="{AF52D13D-53DE-47C3-84B9-12D2E5973E22}"/>
    <cellStyle name="Normal 4 4 2 2 6 2 3" xfId="8129" xr:uid="{0FE506EF-5432-4D82-8234-F9773BEF1729}"/>
    <cellStyle name="Normal 4 4 2 2 6 3" xfId="10195" xr:uid="{7610B8A2-3EE9-4913-BB55-F1E22F9CAB65}"/>
    <cellStyle name="Normal 4 4 2 2 6 4" xfId="5984" xr:uid="{85D2AAB0-DC9A-48DD-A3D2-FCD8B20E99FE}"/>
    <cellStyle name="Normal 4 4 2 2 7" xfId="2101" xr:uid="{00000000-0005-0000-0000-0000FA0A0000}"/>
    <cellStyle name="Normal 4 4 2 2 7 2" xfId="4330" xr:uid="{00000000-0005-0000-0000-0000FB0A0000}"/>
    <cellStyle name="Normal 4 4 2 2 7 2 2" xfId="12753" xr:uid="{0EC79C85-3756-446F-9F0E-9A2C6158BC6B}"/>
    <cellStyle name="Normal 4 4 2 2 7 2 3" xfId="8542" xr:uid="{2D65EFB1-D4A3-456F-BFB3-3DA44EB3C946}"/>
    <cellStyle name="Normal 4 4 2 2 7 3" xfId="10608" xr:uid="{64C57D24-EE3E-4386-940F-772F0F842F57}"/>
    <cellStyle name="Normal 4 4 2 2 7 4" xfId="6397" xr:uid="{91FB50C7-9040-4725-BA1E-35297FC86472}"/>
    <cellStyle name="Normal 4 4 2 2 8" xfId="2537" xr:uid="{00000000-0005-0000-0000-0000FC0A0000}"/>
    <cellStyle name="Normal 4 4 2 2 8 2" xfId="11021" xr:uid="{AF396976-2DFE-4858-B88F-91A17F35309F}"/>
    <cellStyle name="Normal 4 4 2 2 8 3" xfId="6810" xr:uid="{08542B70-8481-43A6-90EF-FFB98F4C1853}"/>
    <cellStyle name="Normal 4 4 2 2 9" xfId="8956" xr:uid="{ABCE7FFE-4FFF-41AB-9971-8EB2A018E145}"/>
    <cellStyle name="Normal 4 4 2 3" xfId="384" xr:uid="{00000000-0005-0000-0000-0000FD0A0000}"/>
    <cellStyle name="Normal 4 4 2 3 2" xfId="385" xr:uid="{00000000-0005-0000-0000-0000FE0A0000}"/>
    <cellStyle name="Normal 4 4 2 3 2 2" xfId="861" xr:uid="{00000000-0005-0000-0000-0000FF0A0000}"/>
    <cellStyle name="Normal 4 4 2 3 2 2 2" xfId="3096" xr:uid="{00000000-0005-0000-0000-0000000B0000}"/>
    <cellStyle name="Normal 4 4 2 3 2 2 2 2" xfId="11519" xr:uid="{41D568C3-8AAA-4A9E-BB60-78C7EBBEDEB3}"/>
    <cellStyle name="Normal 4 4 2 3 2 2 2 3" xfId="7308" xr:uid="{98D0FF33-6CC5-4764-9381-D2FB53DBFD7A}"/>
    <cellStyle name="Normal 4 4 2 3 2 2 3" xfId="9374" xr:uid="{FC526FEB-3F44-4926-938B-4DAF5B3F29B7}"/>
    <cellStyle name="Normal 4 4 2 3 2 2 4" xfId="5163" xr:uid="{B5887678-FC72-430A-9B07-87AD3905BEB5}"/>
    <cellStyle name="Normal 4 4 2 3 2 3" xfId="1279" xr:uid="{00000000-0005-0000-0000-0000010B0000}"/>
    <cellStyle name="Normal 4 4 2 3 2 3 2" xfId="3509" xr:uid="{00000000-0005-0000-0000-0000020B0000}"/>
    <cellStyle name="Normal 4 4 2 3 2 3 2 2" xfId="11932" xr:uid="{4E180438-568E-4777-A985-E29E83ECC3A0}"/>
    <cellStyle name="Normal 4 4 2 3 2 3 2 3" xfId="7721" xr:uid="{73C5EC85-B60E-4536-9836-F1DA87E00CFA}"/>
    <cellStyle name="Normal 4 4 2 3 2 3 3" xfId="9787" xr:uid="{C8905FA1-4FC9-4712-BA94-D91ED2737D41}"/>
    <cellStyle name="Normal 4 4 2 3 2 3 4" xfId="5576" xr:uid="{1E587D71-5989-422A-85EF-3A56B773AD0F}"/>
    <cellStyle name="Normal 4 4 2 3 2 4" xfId="1692" xr:uid="{00000000-0005-0000-0000-0000030B0000}"/>
    <cellStyle name="Normal 4 4 2 3 2 4 2" xfId="3922" xr:uid="{00000000-0005-0000-0000-0000040B0000}"/>
    <cellStyle name="Normal 4 4 2 3 2 4 2 2" xfId="12345" xr:uid="{E4DF5CE0-84C8-4D1F-A0D0-E64F3E94A799}"/>
    <cellStyle name="Normal 4 4 2 3 2 4 2 3" xfId="8134" xr:uid="{CFB5094A-3AC4-42DF-9EE3-D975ECB61BF7}"/>
    <cellStyle name="Normal 4 4 2 3 2 4 3" xfId="10200" xr:uid="{141A6E35-0714-45E4-BA7B-4E731C1B6168}"/>
    <cellStyle name="Normal 4 4 2 3 2 4 4" xfId="5989" xr:uid="{509DE545-7B4E-4FE9-89E8-6A2CF177D636}"/>
    <cellStyle name="Normal 4 4 2 3 2 5" xfId="2106" xr:uid="{00000000-0005-0000-0000-0000050B0000}"/>
    <cellStyle name="Normal 4 4 2 3 2 5 2" xfId="4335" xr:uid="{00000000-0005-0000-0000-0000060B0000}"/>
    <cellStyle name="Normal 4 4 2 3 2 5 2 2" xfId="12758" xr:uid="{637DE01D-49EA-486E-8979-FFEB2F1168AB}"/>
    <cellStyle name="Normal 4 4 2 3 2 5 2 3" xfId="8547" xr:uid="{7571AB7F-FD7D-4A51-988C-CC5906C48CB3}"/>
    <cellStyle name="Normal 4 4 2 3 2 5 3" xfId="10613" xr:uid="{F8F230C5-2BB4-4C89-AD42-4487C18A6BDD}"/>
    <cellStyle name="Normal 4 4 2 3 2 5 4" xfId="6402" xr:uid="{DD228040-BC18-4277-B3F8-6698F952AE7B}"/>
    <cellStyle name="Normal 4 4 2 3 2 6" xfId="2542" xr:uid="{00000000-0005-0000-0000-0000070B0000}"/>
    <cellStyle name="Normal 4 4 2 3 2 6 2" xfId="11026" xr:uid="{579CF2E7-CB52-42D0-AD17-B7C2C57F384C}"/>
    <cellStyle name="Normal 4 4 2 3 2 6 3" xfId="6815" xr:uid="{BA602FA6-5B33-4FD3-8259-D3C6047A27BB}"/>
    <cellStyle name="Normal 4 4 2 3 2 7" xfId="8961" xr:uid="{E9B06554-9D34-4FFF-8DCF-8AC46585FE32}"/>
    <cellStyle name="Normal 4 4 2 3 2 8" xfId="4750" xr:uid="{993F525B-AA6C-4551-876F-8BFE4F39416D}"/>
    <cellStyle name="Normal 4 4 2 3 3" xfId="860" xr:uid="{00000000-0005-0000-0000-0000080B0000}"/>
    <cellStyle name="Normal 4 4 2 3 3 2" xfId="3095" xr:uid="{00000000-0005-0000-0000-0000090B0000}"/>
    <cellStyle name="Normal 4 4 2 3 3 2 2" xfId="11518" xr:uid="{E886FE39-DF9D-433C-9AC9-BA5E091EEA3F}"/>
    <cellStyle name="Normal 4 4 2 3 3 2 3" xfId="7307" xr:uid="{F915121D-420D-4675-8C02-19FADBA6911F}"/>
    <cellStyle name="Normal 4 4 2 3 3 3" xfId="9373" xr:uid="{89424BBF-E2ED-4537-B3BB-138F69C1D12C}"/>
    <cellStyle name="Normal 4 4 2 3 3 4" xfId="5162" xr:uid="{D0F44993-91CA-4699-818A-74104D66FF69}"/>
    <cellStyle name="Normal 4 4 2 3 4" xfId="1278" xr:uid="{00000000-0005-0000-0000-00000A0B0000}"/>
    <cellStyle name="Normal 4 4 2 3 4 2" xfId="3508" xr:uid="{00000000-0005-0000-0000-00000B0B0000}"/>
    <cellStyle name="Normal 4 4 2 3 4 2 2" xfId="11931" xr:uid="{736844A9-149A-4F6D-BBFD-7E130D4BF263}"/>
    <cellStyle name="Normal 4 4 2 3 4 2 3" xfId="7720" xr:uid="{D5CE647A-D33F-40ED-9834-BFD03ED4E8C7}"/>
    <cellStyle name="Normal 4 4 2 3 4 3" xfId="9786" xr:uid="{745CA97C-39C6-44B5-8C42-1907CD7F3628}"/>
    <cellStyle name="Normal 4 4 2 3 4 4" xfId="5575" xr:uid="{4AE77F5E-E339-4BE6-AF69-42D86EE84616}"/>
    <cellStyle name="Normal 4 4 2 3 5" xfId="1691" xr:uid="{00000000-0005-0000-0000-00000C0B0000}"/>
    <cellStyle name="Normal 4 4 2 3 5 2" xfId="3921" xr:uid="{00000000-0005-0000-0000-00000D0B0000}"/>
    <cellStyle name="Normal 4 4 2 3 5 2 2" xfId="12344" xr:uid="{CD721956-50A5-4F74-BCA5-75976F927539}"/>
    <cellStyle name="Normal 4 4 2 3 5 2 3" xfId="8133" xr:uid="{C503D2B6-F954-4C9A-9DC0-6AD2F31BDC7C}"/>
    <cellStyle name="Normal 4 4 2 3 5 3" xfId="10199" xr:uid="{03C11598-D96E-4601-B092-29387FAA4427}"/>
    <cellStyle name="Normal 4 4 2 3 5 4" xfId="5988" xr:uid="{22FA51D3-CC60-42F7-A247-99534011B217}"/>
    <cellStyle name="Normal 4 4 2 3 6" xfId="2105" xr:uid="{00000000-0005-0000-0000-00000E0B0000}"/>
    <cellStyle name="Normal 4 4 2 3 6 2" xfId="4334" xr:uid="{00000000-0005-0000-0000-00000F0B0000}"/>
    <cellStyle name="Normal 4 4 2 3 6 2 2" xfId="12757" xr:uid="{C2CD95D2-7929-4CAB-90B2-B25F7A3816A4}"/>
    <cellStyle name="Normal 4 4 2 3 6 2 3" xfId="8546" xr:uid="{3D9CF2B7-4755-435D-9995-B74BC2D27B88}"/>
    <cellStyle name="Normal 4 4 2 3 6 3" xfId="10612" xr:uid="{8A8CCC87-0F33-4881-A002-893593B835A8}"/>
    <cellStyle name="Normal 4 4 2 3 6 4" xfId="6401" xr:uid="{56B01669-920C-43C4-8B4C-AE32632DABC9}"/>
    <cellStyle name="Normal 4 4 2 3 7" xfId="2541" xr:uid="{00000000-0005-0000-0000-0000100B0000}"/>
    <cellStyle name="Normal 4 4 2 3 7 2" xfId="11025" xr:uid="{2ED83994-7DBA-4164-96CF-D5AEF89BAEC8}"/>
    <cellStyle name="Normal 4 4 2 3 7 3" xfId="6814" xr:uid="{76A9AD8E-01B3-4A97-906B-830B77C67C09}"/>
    <cellStyle name="Normal 4 4 2 3 8" xfId="8960" xr:uid="{3A337019-4BE1-4933-8498-5551B0530563}"/>
    <cellStyle name="Normal 4 4 2 3 9" xfId="4749" xr:uid="{57DA50B5-D71B-4178-A324-FDEE847BB71A}"/>
    <cellStyle name="Normal 4 4 2 4" xfId="386" xr:uid="{00000000-0005-0000-0000-0000110B0000}"/>
    <cellStyle name="Normal 4 4 2 4 2" xfId="862" xr:uid="{00000000-0005-0000-0000-0000120B0000}"/>
    <cellStyle name="Normal 4 4 2 4 2 2" xfId="3097" xr:uid="{00000000-0005-0000-0000-0000130B0000}"/>
    <cellStyle name="Normal 4 4 2 4 2 2 2" xfId="11520" xr:uid="{8C81C6BE-FECA-4F1E-84F7-50D34CA874CF}"/>
    <cellStyle name="Normal 4 4 2 4 2 2 3" xfId="7309" xr:uid="{BBA51482-62FC-40C9-95A2-0EA3E6877F09}"/>
    <cellStyle name="Normal 4 4 2 4 2 3" xfId="9375" xr:uid="{D786DEED-33AF-49F6-A02F-6DF9A43EDEFB}"/>
    <cellStyle name="Normal 4 4 2 4 2 4" xfId="5164" xr:uid="{7651927F-14D9-4606-8087-E171C091E697}"/>
    <cellStyle name="Normal 4 4 2 4 3" xfId="1280" xr:uid="{00000000-0005-0000-0000-0000140B0000}"/>
    <cellStyle name="Normal 4 4 2 4 3 2" xfId="3510" xr:uid="{00000000-0005-0000-0000-0000150B0000}"/>
    <cellStyle name="Normal 4 4 2 4 3 2 2" xfId="11933" xr:uid="{1F074454-8347-4F41-A16E-671188D6AFCB}"/>
    <cellStyle name="Normal 4 4 2 4 3 2 3" xfId="7722" xr:uid="{E05CC32E-6CB3-41A7-A48A-3C6F4E749FC3}"/>
    <cellStyle name="Normal 4 4 2 4 3 3" xfId="9788" xr:uid="{2BABFA8A-A740-4356-AB97-BC5ED8E5E333}"/>
    <cellStyle name="Normal 4 4 2 4 3 4" xfId="5577" xr:uid="{2D12D81A-577C-4BD1-8609-14CB7C7ED6B5}"/>
    <cellStyle name="Normal 4 4 2 4 4" xfId="1693" xr:uid="{00000000-0005-0000-0000-0000160B0000}"/>
    <cellStyle name="Normal 4 4 2 4 4 2" xfId="3923" xr:uid="{00000000-0005-0000-0000-0000170B0000}"/>
    <cellStyle name="Normal 4 4 2 4 4 2 2" xfId="12346" xr:uid="{6F8CEC06-3CF5-485D-BD8E-16070A006E48}"/>
    <cellStyle name="Normal 4 4 2 4 4 2 3" xfId="8135" xr:uid="{EFE795FC-9EF2-4622-8782-49FD42EA4C3A}"/>
    <cellStyle name="Normal 4 4 2 4 4 3" xfId="10201" xr:uid="{455569D6-79A4-43B4-B3C7-5F48A57A205A}"/>
    <cellStyle name="Normal 4 4 2 4 4 4" xfId="5990" xr:uid="{DD04FE6C-E4FE-4493-9915-3F0A04EE6ACE}"/>
    <cellStyle name="Normal 4 4 2 4 5" xfId="2107" xr:uid="{00000000-0005-0000-0000-0000180B0000}"/>
    <cellStyle name="Normal 4 4 2 4 5 2" xfId="4336" xr:uid="{00000000-0005-0000-0000-0000190B0000}"/>
    <cellStyle name="Normal 4 4 2 4 5 2 2" xfId="12759" xr:uid="{58677AE8-74BF-4D4D-90EF-C9890B15AF64}"/>
    <cellStyle name="Normal 4 4 2 4 5 2 3" xfId="8548" xr:uid="{9A3D528B-5016-405E-82BC-DAADC2204CAE}"/>
    <cellStyle name="Normal 4 4 2 4 5 3" xfId="10614" xr:uid="{EBA89468-0525-4EFE-BE2B-B94242180385}"/>
    <cellStyle name="Normal 4 4 2 4 5 4" xfId="6403" xr:uid="{83D80111-5E5F-4910-9896-23481F1DCCCF}"/>
    <cellStyle name="Normal 4 4 2 4 6" xfId="2543" xr:uid="{00000000-0005-0000-0000-00001A0B0000}"/>
    <cellStyle name="Normal 4 4 2 4 6 2" xfId="11027" xr:uid="{5A37BF6F-7F46-4241-8E86-3A3E1A54B186}"/>
    <cellStyle name="Normal 4 4 2 4 6 3" xfId="6816" xr:uid="{0D342A40-24ED-4146-9A7D-0B44FA301ACA}"/>
    <cellStyle name="Normal 4 4 2 4 7" xfId="8962" xr:uid="{28936DE4-40BC-4FD6-A55F-EA92D215EDC2}"/>
    <cellStyle name="Normal 4 4 2 4 8" xfId="4751" xr:uid="{266C0102-2899-4AC5-B90F-8DA3E55E25A5}"/>
    <cellStyle name="Normal 4 4 2 5" xfId="855" xr:uid="{00000000-0005-0000-0000-00001B0B0000}"/>
    <cellStyle name="Normal 4 4 2 5 2" xfId="3090" xr:uid="{00000000-0005-0000-0000-00001C0B0000}"/>
    <cellStyle name="Normal 4 4 2 5 2 2" xfId="11513" xr:uid="{DE8E9A14-8E8E-4C34-8B7F-999629BBF430}"/>
    <cellStyle name="Normal 4 4 2 5 2 3" xfId="7302" xr:uid="{F69E2AF2-4F45-452D-9AAD-CC120C1D222A}"/>
    <cellStyle name="Normal 4 4 2 5 3" xfId="9368" xr:uid="{2501FFB0-461B-4C88-AF44-8A6BEFDF64E6}"/>
    <cellStyle name="Normal 4 4 2 5 4" xfId="5157" xr:uid="{0C475777-C1AC-457E-8B0C-D998B5631CC0}"/>
    <cellStyle name="Normal 4 4 2 6" xfId="1273" xr:uid="{00000000-0005-0000-0000-00001D0B0000}"/>
    <cellStyle name="Normal 4 4 2 6 2" xfId="3503" xr:uid="{00000000-0005-0000-0000-00001E0B0000}"/>
    <cellStyle name="Normal 4 4 2 6 2 2" xfId="11926" xr:uid="{124D36FE-0424-4097-A101-F9B49CB638FD}"/>
    <cellStyle name="Normal 4 4 2 6 2 3" xfId="7715" xr:uid="{64C18186-A0C7-4B03-BDFE-5D7F0AC9956F}"/>
    <cellStyle name="Normal 4 4 2 6 3" xfId="9781" xr:uid="{3774E1A6-E0A4-4082-9E68-DC649F90AD1B}"/>
    <cellStyle name="Normal 4 4 2 6 4" xfId="5570" xr:uid="{5CE3643B-C33C-41D2-B1F7-365E7B75B8EC}"/>
    <cellStyle name="Normal 4 4 2 7" xfId="1686" xr:uid="{00000000-0005-0000-0000-00001F0B0000}"/>
    <cellStyle name="Normal 4 4 2 7 2" xfId="3916" xr:uid="{00000000-0005-0000-0000-0000200B0000}"/>
    <cellStyle name="Normal 4 4 2 7 2 2" xfId="12339" xr:uid="{311AD23A-675B-47CB-A191-7AEC4D4C46B4}"/>
    <cellStyle name="Normal 4 4 2 7 2 3" xfId="8128" xr:uid="{A4F8C5BC-933A-4F3F-A4DB-0FC7FD51BCA9}"/>
    <cellStyle name="Normal 4 4 2 7 3" xfId="10194" xr:uid="{7CB5DB2B-4E6A-4882-8506-F9F9359786D8}"/>
    <cellStyle name="Normal 4 4 2 7 4" xfId="5983" xr:uid="{299C2292-BCA2-4D90-B40C-CFB2165F61E2}"/>
    <cellStyle name="Normal 4 4 2 8" xfId="2100" xr:uid="{00000000-0005-0000-0000-0000210B0000}"/>
    <cellStyle name="Normal 4 4 2 8 2" xfId="4329" xr:uid="{00000000-0005-0000-0000-0000220B0000}"/>
    <cellStyle name="Normal 4 4 2 8 2 2" xfId="12752" xr:uid="{93D6E551-7DC6-49C3-BA6C-CD11F99C259A}"/>
    <cellStyle name="Normal 4 4 2 8 2 3" xfId="8541" xr:uid="{982A5812-6A09-44EA-8DC5-0F7FECFCF246}"/>
    <cellStyle name="Normal 4 4 2 8 3" xfId="10607" xr:uid="{37164FAF-5977-4E8D-B0C5-B1317478AA32}"/>
    <cellStyle name="Normal 4 4 2 8 4" xfId="6396" xr:uid="{529B157A-0E31-4E1B-A960-AE0086AD1FE1}"/>
    <cellStyle name="Normal 4 4 2 9" xfId="2536" xr:uid="{00000000-0005-0000-0000-0000230B0000}"/>
    <cellStyle name="Normal 4 4 2 9 2" xfId="11020" xr:uid="{A82359F2-282F-4148-AC49-C64028C49CFD}"/>
    <cellStyle name="Normal 4 4 2 9 3" xfId="6809" xr:uid="{7D536303-AB2C-43F5-98A8-B7A79C65D2B8}"/>
    <cellStyle name="Normal 4 4 3" xfId="387" xr:uid="{00000000-0005-0000-0000-0000240B0000}"/>
    <cellStyle name="Normal 4 4 3 10" xfId="4752" xr:uid="{0449CF5C-EAD3-48E8-B26B-543BBE9A7F83}"/>
    <cellStyle name="Normal 4 4 3 2" xfId="388" xr:uid="{00000000-0005-0000-0000-0000250B0000}"/>
    <cellStyle name="Normal 4 4 3 2 2" xfId="389" xr:uid="{00000000-0005-0000-0000-0000260B0000}"/>
    <cellStyle name="Normal 4 4 3 2 2 2" xfId="865" xr:uid="{00000000-0005-0000-0000-0000270B0000}"/>
    <cellStyle name="Normal 4 4 3 2 2 2 2" xfId="3100" xr:uid="{00000000-0005-0000-0000-0000280B0000}"/>
    <cellStyle name="Normal 4 4 3 2 2 2 2 2" xfId="11523" xr:uid="{671EA6A8-F165-4BBA-BBE5-4AE002BEDBC1}"/>
    <cellStyle name="Normal 4 4 3 2 2 2 2 3" xfId="7312" xr:uid="{255DA038-6839-4F5F-9F45-C425B8FC52B0}"/>
    <cellStyle name="Normal 4 4 3 2 2 2 3" xfId="9378" xr:uid="{287CD68A-027B-43BC-8EDE-9861E2F56E97}"/>
    <cellStyle name="Normal 4 4 3 2 2 2 4" xfId="5167" xr:uid="{B881BF2B-0687-4E46-BFA3-C748AD908A2B}"/>
    <cellStyle name="Normal 4 4 3 2 2 3" xfId="1283" xr:uid="{00000000-0005-0000-0000-0000290B0000}"/>
    <cellStyle name="Normal 4 4 3 2 2 3 2" xfId="3513" xr:uid="{00000000-0005-0000-0000-00002A0B0000}"/>
    <cellStyle name="Normal 4 4 3 2 2 3 2 2" xfId="11936" xr:uid="{CBAA10A8-F856-47EE-A1E0-D7786CD19D31}"/>
    <cellStyle name="Normal 4 4 3 2 2 3 2 3" xfId="7725" xr:uid="{9749BC87-C48B-49F1-A159-46386437AB9F}"/>
    <cellStyle name="Normal 4 4 3 2 2 3 3" xfId="9791" xr:uid="{32AD5784-6C3C-47A6-ACEB-825313399E2B}"/>
    <cellStyle name="Normal 4 4 3 2 2 3 4" xfId="5580" xr:uid="{605FEBDC-1105-4545-8A97-31E7EFABEBFE}"/>
    <cellStyle name="Normal 4 4 3 2 2 4" xfId="1696" xr:uid="{00000000-0005-0000-0000-00002B0B0000}"/>
    <cellStyle name="Normal 4 4 3 2 2 4 2" xfId="3926" xr:uid="{00000000-0005-0000-0000-00002C0B0000}"/>
    <cellStyle name="Normal 4 4 3 2 2 4 2 2" xfId="12349" xr:uid="{A26075EB-E235-4B0D-84D6-6382DE917AAC}"/>
    <cellStyle name="Normal 4 4 3 2 2 4 2 3" xfId="8138" xr:uid="{3746B80D-44AF-4099-8C7E-22968CC56546}"/>
    <cellStyle name="Normal 4 4 3 2 2 4 3" xfId="10204" xr:uid="{20777166-2860-458C-8B20-1503C4E8F235}"/>
    <cellStyle name="Normal 4 4 3 2 2 4 4" xfId="5993" xr:uid="{30552D76-A947-4A3B-B7B3-6CC5B57B03A8}"/>
    <cellStyle name="Normal 4 4 3 2 2 5" xfId="2110" xr:uid="{00000000-0005-0000-0000-00002D0B0000}"/>
    <cellStyle name="Normal 4 4 3 2 2 5 2" xfId="4339" xr:uid="{00000000-0005-0000-0000-00002E0B0000}"/>
    <cellStyle name="Normal 4 4 3 2 2 5 2 2" xfId="12762" xr:uid="{571DADA7-C626-4F03-B663-3F8251E7F507}"/>
    <cellStyle name="Normal 4 4 3 2 2 5 2 3" xfId="8551" xr:uid="{F1ED6CD8-735D-4EE8-B463-F4C7A72FB5F5}"/>
    <cellStyle name="Normal 4 4 3 2 2 5 3" xfId="10617" xr:uid="{C521A80A-C5AA-4B7A-A233-ABBD6518CBD6}"/>
    <cellStyle name="Normal 4 4 3 2 2 5 4" xfId="6406" xr:uid="{F50C807F-9243-4C39-BC41-696AD23CAA33}"/>
    <cellStyle name="Normal 4 4 3 2 2 6" xfId="2546" xr:uid="{00000000-0005-0000-0000-00002F0B0000}"/>
    <cellStyle name="Normal 4 4 3 2 2 6 2" xfId="11030" xr:uid="{15EDBDA3-981E-45BC-A537-E292D797211C}"/>
    <cellStyle name="Normal 4 4 3 2 2 6 3" xfId="6819" xr:uid="{4FD06781-6189-414C-A6C3-3E3AE9D9F34D}"/>
    <cellStyle name="Normal 4 4 3 2 2 7" xfId="8965" xr:uid="{586DCB0B-B4D0-4FB1-BB41-D1B95BD45A76}"/>
    <cellStyle name="Normal 4 4 3 2 2 8" xfId="4754" xr:uid="{70D8B501-B554-401A-8419-D7BD6EDCB83A}"/>
    <cellStyle name="Normal 4 4 3 2 3" xfId="864" xr:uid="{00000000-0005-0000-0000-0000300B0000}"/>
    <cellStyle name="Normal 4 4 3 2 3 2" xfId="3099" xr:uid="{00000000-0005-0000-0000-0000310B0000}"/>
    <cellStyle name="Normal 4 4 3 2 3 2 2" xfId="11522" xr:uid="{EF935D80-A7F9-4EB1-9168-55736DE903CE}"/>
    <cellStyle name="Normal 4 4 3 2 3 2 3" xfId="7311" xr:uid="{9D89B7A4-6337-4C47-8BB1-848006428B5B}"/>
    <cellStyle name="Normal 4 4 3 2 3 3" xfId="9377" xr:uid="{B54A36C3-AD03-4C35-AB80-085E992BC842}"/>
    <cellStyle name="Normal 4 4 3 2 3 4" xfId="5166" xr:uid="{DF1FC0CE-2531-4E0F-83E7-DE59792AD079}"/>
    <cellStyle name="Normal 4 4 3 2 4" xfId="1282" xr:uid="{00000000-0005-0000-0000-0000320B0000}"/>
    <cellStyle name="Normal 4 4 3 2 4 2" xfId="3512" xr:uid="{00000000-0005-0000-0000-0000330B0000}"/>
    <cellStyle name="Normal 4 4 3 2 4 2 2" xfId="11935" xr:uid="{B0929E03-F99C-4F79-9FE1-7F438139E936}"/>
    <cellStyle name="Normal 4 4 3 2 4 2 3" xfId="7724" xr:uid="{9E74260C-6982-4C5B-9CB3-A014DC452068}"/>
    <cellStyle name="Normal 4 4 3 2 4 3" xfId="9790" xr:uid="{2B74C3EE-BF10-4122-8121-0E169A69A6A7}"/>
    <cellStyle name="Normal 4 4 3 2 4 4" xfId="5579" xr:uid="{FFB142C4-F56A-46A6-AC3A-71056FBE246E}"/>
    <cellStyle name="Normal 4 4 3 2 5" xfId="1695" xr:uid="{00000000-0005-0000-0000-0000340B0000}"/>
    <cellStyle name="Normal 4 4 3 2 5 2" xfId="3925" xr:uid="{00000000-0005-0000-0000-0000350B0000}"/>
    <cellStyle name="Normal 4 4 3 2 5 2 2" xfId="12348" xr:uid="{534C9E02-C709-44AD-8925-DD88DA7007CD}"/>
    <cellStyle name="Normal 4 4 3 2 5 2 3" xfId="8137" xr:uid="{70EFF108-3104-4516-A4F5-A9251F2F8924}"/>
    <cellStyle name="Normal 4 4 3 2 5 3" xfId="10203" xr:uid="{B5E4AC4D-AD2E-4BC7-90E6-7DDEF8F20A10}"/>
    <cellStyle name="Normal 4 4 3 2 5 4" xfId="5992" xr:uid="{CE1D6AFE-6837-452B-B20B-155884F72766}"/>
    <cellStyle name="Normal 4 4 3 2 6" xfId="2109" xr:uid="{00000000-0005-0000-0000-0000360B0000}"/>
    <cellStyle name="Normal 4 4 3 2 6 2" xfId="4338" xr:uid="{00000000-0005-0000-0000-0000370B0000}"/>
    <cellStyle name="Normal 4 4 3 2 6 2 2" xfId="12761" xr:uid="{8606DF43-F946-4F1E-9C6A-9F4D208B92DA}"/>
    <cellStyle name="Normal 4 4 3 2 6 2 3" xfId="8550" xr:uid="{B42F5BC2-4430-4E57-A2CB-1344D2703CC9}"/>
    <cellStyle name="Normal 4 4 3 2 6 3" xfId="10616" xr:uid="{286B315C-9616-4744-93E6-BF80732777C8}"/>
    <cellStyle name="Normal 4 4 3 2 6 4" xfId="6405" xr:uid="{97E5F09C-B543-494C-9721-D753E2CEB111}"/>
    <cellStyle name="Normal 4 4 3 2 7" xfId="2545" xr:uid="{00000000-0005-0000-0000-0000380B0000}"/>
    <cellStyle name="Normal 4 4 3 2 7 2" xfId="11029" xr:uid="{6FC7F667-2549-4E6E-B282-4EDE8AE67086}"/>
    <cellStyle name="Normal 4 4 3 2 7 3" xfId="6818" xr:uid="{F695D47B-831C-436A-B357-B32AA85E9B27}"/>
    <cellStyle name="Normal 4 4 3 2 8" xfId="8964" xr:uid="{993DBE9F-31B0-4F11-A94E-034F3A1B12BD}"/>
    <cellStyle name="Normal 4 4 3 2 9" xfId="4753" xr:uid="{50F4C13F-DC71-411C-8EF1-0E27BE2AD144}"/>
    <cellStyle name="Normal 4 4 3 3" xfId="390" xr:uid="{00000000-0005-0000-0000-0000390B0000}"/>
    <cellStyle name="Normal 4 4 3 3 2" xfId="866" xr:uid="{00000000-0005-0000-0000-00003A0B0000}"/>
    <cellStyle name="Normal 4 4 3 3 2 2" xfId="3101" xr:uid="{00000000-0005-0000-0000-00003B0B0000}"/>
    <cellStyle name="Normal 4 4 3 3 2 2 2" xfId="11524" xr:uid="{44E81ED7-6E22-4467-A993-903EB78E73FA}"/>
    <cellStyle name="Normal 4 4 3 3 2 2 3" xfId="7313" xr:uid="{66733847-7CDE-41C3-9C5F-79CF33C9BC3D}"/>
    <cellStyle name="Normal 4 4 3 3 2 3" xfId="9379" xr:uid="{F151AC3B-4DF6-415B-A4FD-451A29552B30}"/>
    <cellStyle name="Normal 4 4 3 3 2 4" xfId="5168" xr:uid="{A6467189-0152-4F52-AD6D-C1B80B7ED595}"/>
    <cellStyle name="Normal 4 4 3 3 3" xfId="1284" xr:uid="{00000000-0005-0000-0000-00003C0B0000}"/>
    <cellStyle name="Normal 4 4 3 3 3 2" xfId="3514" xr:uid="{00000000-0005-0000-0000-00003D0B0000}"/>
    <cellStyle name="Normal 4 4 3 3 3 2 2" xfId="11937" xr:uid="{1165ED77-468E-4C64-997E-A3E8FDACCDC2}"/>
    <cellStyle name="Normal 4 4 3 3 3 2 3" xfId="7726" xr:uid="{A10F7F13-6772-4F50-93B9-FE5A2D13E6B1}"/>
    <cellStyle name="Normal 4 4 3 3 3 3" xfId="9792" xr:uid="{69B3F1A6-9725-44D2-BF4C-8AF3D1BFDA57}"/>
    <cellStyle name="Normal 4 4 3 3 3 4" xfId="5581" xr:uid="{E8E8C89F-77F2-4774-9DF6-32A4F832656E}"/>
    <cellStyle name="Normal 4 4 3 3 4" xfId="1697" xr:uid="{00000000-0005-0000-0000-00003E0B0000}"/>
    <cellStyle name="Normal 4 4 3 3 4 2" xfId="3927" xr:uid="{00000000-0005-0000-0000-00003F0B0000}"/>
    <cellStyle name="Normal 4 4 3 3 4 2 2" xfId="12350" xr:uid="{7ED2CEE7-DD1C-4466-9342-AB90D23AD0BC}"/>
    <cellStyle name="Normal 4 4 3 3 4 2 3" xfId="8139" xr:uid="{2EA61EDC-B463-4531-8E1E-0ABA830BEDF2}"/>
    <cellStyle name="Normal 4 4 3 3 4 3" xfId="10205" xr:uid="{0336D304-444A-42D9-852E-19F025BFD2C1}"/>
    <cellStyle name="Normal 4 4 3 3 4 4" xfId="5994" xr:uid="{8BFAE993-8B3B-4489-9488-94A06A24F080}"/>
    <cellStyle name="Normal 4 4 3 3 5" xfId="2111" xr:uid="{00000000-0005-0000-0000-0000400B0000}"/>
    <cellStyle name="Normal 4 4 3 3 5 2" xfId="4340" xr:uid="{00000000-0005-0000-0000-0000410B0000}"/>
    <cellStyle name="Normal 4 4 3 3 5 2 2" xfId="12763" xr:uid="{4226360D-33CE-41E4-B1F0-6E18ACAEB7F6}"/>
    <cellStyle name="Normal 4 4 3 3 5 2 3" xfId="8552" xr:uid="{77DA4558-C6B5-4C58-AFE3-99C90E97D46B}"/>
    <cellStyle name="Normal 4 4 3 3 5 3" xfId="10618" xr:uid="{4C3BC678-9395-4278-8F24-E03EB9733ECB}"/>
    <cellStyle name="Normal 4 4 3 3 5 4" xfId="6407" xr:uid="{D6486DC9-2DC2-43AF-86A6-BD3A52D4A6A6}"/>
    <cellStyle name="Normal 4 4 3 3 6" xfId="2547" xr:uid="{00000000-0005-0000-0000-0000420B0000}"/>
    <cellStyle name="Normal 4 4 3 3 6 2" xfId="11031" xr:uid="{3A267600-8B4F-4F47-9D79-946964256048}"/>
    <cellStyle name="Normal 4 4 3 3 6 3" xfId="6820" xr:uid="{F0BB6D83-AC01-4BF6-8103-316EBAAB1050}"/>
    <cellStyle name="Normal 4 4 3 3 7" xfId="8966" xr:uid="{647329BB-778E-4A57-9E35-47682099AAB3}"/>
    <cellStyle name="Normal 4 4 3 3 8" xfId="4755" xr:uid="{7FBFA12B-A288-49F9-AEAA-FFA3C2F0E9E6}"/>
    <cellStyle name="Normal 4 4 3 4" xfId="863" xr:uid="{00000000-0005-0000-0000-0000430B0000}"/>
    <cellStyle name="Normal 4 4 3 4 2" xfId="3098" xr:uid="{00000000-0005-0000-0000-0000440B0000}"/>
    <cellStyle name="Normal 4 4 3 4 2 2" xfId="11521" xr:uid="{3E4946D7-BA95-4563-AADE-7F8900396733}"/>
    <cellStyle name="Normal 4 4 3 4 2 3" xfId="7310" xr:uid="{813F161C-6C79-4931-A4CF-2D938C2A433B}"/>
    <cellStyle name="Normal 4 4 3 4 3" xfId="9376" xr:uid="{1C6CF149-1699-4677-9893-34C8C6762F1D}"/>
    <cellStyle name="Normal 4 4 3 4 4" xfId="5165" xr:uid="{2F19B11B-B36A-464A-931B-CF77D6DD1A43}"/>
    <cellStyle name="Normal 4 4 3 5" xfId="1281" xr:uid="{00000000-0005-0000-0000-0000450B0000}"/>
    <cellStyle name="Normal 4 4 3 5 2" xfId="3511" xr:uid="{00000000-0005-0000-0000-0000460B0000}"/>
    <cellStyle name="Normal 4 4 3 5 2 2" xfId="11934" xr:uid="{BF520257-F7CE-46C7-AFB9-F5CB86C183DA}"/>
    <cellStyle name="Normal 4 4 3 5 2 3" xfId="7723" xr:uid="{3A425AAD-7226-4B2E-8546-3B050B8C3C96}"/>
    <cellStyle name="Normal 4 4 3 5 3" xfId="9789" xr:uid="{36EEC989-DE9C-4601-8943-FA27D8E88779}"/>
    <cellStyle name="Normal 4 4 3 5 4" xfId="5578" xr:uid="{B857CD73-8CBA-4D44-A2CE-B14B75E573FB}"/>
    <cellStyle name="Normal 4 4 3 6" xfId="1694" xr:uid="{00000000-0005-0000-0000-0000470B0000}"/>
    <cellStyle name="Normal 4 4 3 6 2" xfId="3924" xr:uid="{00000000-0005-0000-0000-0000480B0000}"/>
    <cellStyle name="Normal 4 4 3 6 2 2" xfId="12347" xr:uid="{FC68DC8D-CE1D-4677-B689-3E25EFC985D6}"/>
    <cellStyle name="Normal 4 4 3 6 2 3" xfId="8136" xr:uid="{191D2D9E-CDCB-4FB8-9DEC-45B3BD2913DD}"/>
    <cellStyle name="Normal 4 4 3 6 3" xfId="10202" xr:uid="{152051F6-5F71-4C6A-B4E0-A2B2CE2623E6}"/>
    <cellStyle name="Normal 4 4 3 6 4" xfId="5991" xr:uid="{C2698A33-D007-4E63-9BD4-2F2ED38F14E8}"/>
    <cellStyle name="Normal 4 4 3 7" xfId="2108" xr:uid="{00000000-0005-0000-0000-0000490B0000}"/>
    <cellStyle name="Normal 4 4 3 7 2" xfId="4337" xr:uid="{00000000-0005-0000-0000-00004A0B0000}"/>
    <cellStyle name="Normal 4 4 3 7 2 2" xfId="12760" xr:uid="{07DEC3A9-FF1C-4118-8290-7E80288EF82B}"/>
    <cellStyle name="Normal 4 4 3 7 2 3" xfId="8549" xr:uid="{8291A61B-8850-4227-A7F9-81586CF98C00}"/>
    <cellStyle name="Normal 4 4 3 7 3" xfId="10615" xr:uid="{886B6288-C2CA-4034-8B03-E66FBCDABA71}"/>
    <cellStyle name="Normal 4 4 3 7 4" xfId="6404" xr:uid="{4F46F884-29DC-4339-B070-A1D13A796AD6}"/>
    <cellStyle name="Normal 4 4 3 8" xfId="2544" xr:uid="{00000000-0005-0000-0000-00004B0B0000}"/>
    <cellStyle name="Normal 4 4 3 8 2" xfId="11028" xr:uid="{490E763C-FEB8-4A0D-ABF7-6FB25AB4196C}"/>
    <cellStyle name="Normal 4 4 3 8 3" xfId="6817" xr:uid="{AB85AB3E-7A72-46E7-8E63-FA47B86E1DC6}"/>
    <cellStyle name="Normal 4 4 3 9" xfId="8963" xr:uid="{D547C00D-F383-4364-B9C1-7B6DBE9DDA85}"/>
    <cellStyle name="Normal 4 4 4" xfId="391" xr:uid="{00000000-0005-0000-0000-00004C0B0000}"/>
    <cellStyle name="Normal 4 4 4 2" xfId="392" xr:uid="{00000000-0005-0000-0000-00004D0B0000}"/>
    <cellStyle name="Normal 4 4 4 2 2" xfId="868" xr:uid="{00000000-0005-0000-0000-00004E0B0000}"/>
    <cellStyle name="Normal 4 4 4 2 2 2" xfId="3103" xr:uid="{00000000-0005-0000-0000-00004F0B0000}"/>
    <cellStyle name="Normal 4 4 4 2 2 2 2" xfId="11526" xr:uid="{24E8A601-5D4D-41A0-B476-CF30C7BE9D81}"/>
    <cellStyle name="Normal 4 4 4 2 2 2 3" xfId="7315" xr:uid="{C16A763B-8D46-4DED-BE2A-AC6410084ED0}"/>
    <cellStyle name="Normal 4 4 4 2 2 3" xfId="9381" xr:uid="{3F7E81C1-4FAB-4BEB-A1BB-118B7D9612B7}"/>
    <cellStyle name="Normal 4 4 4 2 2 4" xfId="5170" xr:uid="{76E17511-F1D7-495C-A8CC-F43117EF6BF0}"/>
    <cellStyle name="Normal 4 4 4 2 3" xfId="1286" xr:uid="{00000000-0005-0000-0000-0000500B0000}"/>
    <cellStyle name="Normal 4 4 4 2 3 2" xfId="3516" xr:uid="{00000000-0005-0000-0000-0000510B0000}"/>
    <cellStyle name="Normal 4 4 4 2 3 2 2" xfId="11939" xr:uid="{D7F8A7C3-5A3B-4C1F-8F0C-C4DF2E2AEBD5}"/>
    <cellStyle name="Normal 4 4 4 2 3 2 3" xfId="7728" xr:uid="{5F0A5455-2D0F-48D5-8B43-14526CA24FAB}"/>
    <cellStyle name="Normal 4 4 4 2 3 3" xfId="9794" xr:uid="{64AF6458-0424-43F6-8CE9-949EAD03C585}"/>
    <cellStyle name="Normal 4 4 4 2 3 4" xfId="5583" xr:uid="{9A1E2E12-73D8-4E58-9576-0CAED681543F}"/>
    <cellStyle name="Normal 4 4 4 2 4" xfId="1699" xr:uid="{00000000-0005-0000-0000-0000520B0000}"/>
    <cellStyle name="Normal 4 4 4 2 4 2" xfId="3929" xr:uid="{00000000-0005-0000-0000-0000530B0000}"/>
    <cellStyle name="Normal 4 4 4 2 4 2 2" xfId="12352" xr:uid="{D313A158-6D70-4065-8C71-7DA224CEB0B0}"/>
    <cellStyle name="Normal 4 4 4 2 4 2 3" xfId="8141" xr:uid="{11BBC860-8D74-4F4E-9ABD-36BA5EEAB0CB}"/>
    <cellStyle name="Normal 4 4 4 2 4 3" xfId="10207" xr:uid="{03C25CDA-8B68-4A97-87D5-F70B54FAE26F}"/>
    <cellStyle name="Normal 4 4 4 2 4 4" xfId="5996" xr:uid="{CCB9A036-558C-4218-A9A3-BBEA3BA441A8}"/>
    <cellStyle name="Normal 4 4 4 2 5" xfId="2113" xr:uid="{00000000-0005-0000-0000-0000540B0000}"/>
    <cellStyle name="Normal 4 4 4 2 5 2" xfId="4342" xr:uid="{00000000-0005-0000-0000-0000550B0000}"/>
    <cellStyle name="Normal 4 4 4 2 5 2 2" xfId="12765" xr:uid="{3C6A0D3F-F168-4A61-B1D9-D02A5B009FE9}"/>
    <cellStyle name="Normal 4 4 4 2 5 2 3" xfId="8554" xr:uid="{31860F72-8D14-42F1-BC27-E1F962371763}"/>
    <cellStyle name="Normal 4 4 4 2 5 3" xfId="10620" xr:uid="{8DA18728-A79F-4D75-AED0-A88DE0AE5EDA}"/>
    <cellStyle name="Normal 4 4 4 2 5 4" xfId="6409" xr:uid="{61759504-2A17-4905-B91F-E34CD84645E7}"/>
    <cellStyle name="Normal 4 4 4 2 6" xfId="2549" xr:uid="{00000000-0005-0000-0000-0000560B0000}"/>
    <cellStyle name="Normal 4 4 4 2 6 2" xfId="11033" xr:uid="{EA5FCA16-0BF4-4BC2-8320-FE90C1BCCE3D}"/>
    <cellStyle name="Normal 4 4 4 2 6 3" xfId="6822" xr:uid="{89F9813F-422C-43D2-B057-B4B7796333D3}"/>
    <cellStyle name="Normal 4 4 4 2 7" xfId="8968" xr:uid="{F93A2FD0-D5E7-414E-A52D-DCAE7B16EE63}"/>
    <cellStyle name="Normal 4 4 4 2 8" xfId="4757" xr:uid="{C11AC52F-1896-48EA-877C-0995C7C8D560}"/>
    <cellStyle name="Normal 4 4 4 3" xfId="867" xr:uid="{00000000-0005-0000-0000-0000570B0000}"/>
    <cellStyle name="Normal 4 4 4 3 2" xfId="3102" xr:uid="{00000000-0005-0000-0000-0000580B0000}"/>
    <cellStyle name="Normal 4 4 4 3 2 2" xfId="11525" xr:uid="{693EF49E-EBAF-4D52-A048-EA0F84AB4CCB}"/>
    <cellStyle name="Normal 4 4 4 3 2 3" xfId="7314" xr:uid="{160EFAF2-95B8-4735-9BB4-6216DC44229E}"/>
    <cellStyle name="Normal 4 4 4 3 3" xfId="9380" xr:uid="{E76569DE-F859-4383-8179-8D35E62DBF11}"/>
    <cellStyle name="Normal 4 4 4 3 4" xfId="5169" xr:uid="{0C1982DD-8317-4BD2-8415-765F8239C518}"/>
    <cellStyle name="Normal 4 4 4 4" xfId="1285" xr:uid="{00000000-0005-0000-0000-0000590B0000}"/>
    <cellStyle name="Normal 4 4 4 4 2" xfId="3515" xr:uid="{00000000-0005-0000-0000-00005A0B0000}"/>
    <cellStyle name="Normal 4 4 4 4 2 2" xfId="11938" xr:uid="{F80980A8-1320-48A5-B504-D7236621FC1A}"/>
    <cellStyle name="Normal 4 4 4 4 2 3" xfId="7727" xr:uid="{4B5630F4-10E3-4BEC-B710-43F38645334C}"/>
    <cellStyle name="Normal 4 4 4 4 3" xfId="9793" xr:uid="{71245DFC-5B76-4EC3-B91E-A0977CAD3192}"/>
    <cellStyle name="Normal 4 4 4 4 4" xfId="5582" xr:uid="{689E63B6-8BAD-46BE-8876-40DD78771539}"/>
    <cellStyle name="Normal 4 4 4 5" xfId="1698" xr:uid="{00000000-0005-0000-0000-00005B0B0000}"/>
    <cellStyle name="Normal 4 4 4 5 2" xfId="3928" xr:uid="{00000000-0005-0000-0000-00005C0B0000}"/>
    <cellStyle name="Normal 4 4 4 5 2 2" xfId="12351" xr:uid="{F88264F5-EF21-4646-B65F-6413525A0F37}"/>
    <cellStyle name="Normal 4 4 4 5 2 3" xfId="8140" xr:uid="{BECAD9A2-25D4-46DE-8575-C3E09DAD6B16}"/>
    <cellStyle name="Normal 4 4 4 5 3" xfId="10206" xr:uid="{770246F9-BADA-403F-BF01-18BD6FB579FD}"/>
    <cellStyle name="Normal 4 4 4 5 4" xfId="5995" xr:uid="{808E9BAB-DEBE-4483-9EC7-94EAE1794A9C}"/>
    <cellStyle name="Normal 4 4 4 6" xfId="2112" xr:uid="{00000000-0005-0000-0000-00005D0B0000}"/>
    <cellStyle name="Normal 4 4 4 6 2" xfId="4341" xr:uid="{00000000-0005-0000-0000-00005E0B0000}"/>
    <cellStyle name="Normal 4 4 4 6 2 2" xfId="12764" xr:uid="{0705632F-53E2-44A5-8356-D4FC08A2A896}"/>
    <cellStyle name="Normal 4 4 4 6 2 3" xfId="8553" xr:uid="{3EFB4FE8-66B5-4FA0-A46C-31C347CDD99A}"/>
    <cellStyle name="Normal 4 4 4 6 3" xfId="10619" xr:uid="{F4665A58-2DB3-47EF-BF68-3C69AB455412}"/>
    <cellStyle name="Normal 4 4 4 6 4" xfId="6408" xr:uid="{B70D6D3F-9828-460D-8C34-5E5DE531A92A}"/>
    <cellStyle name="Normal 4 4 4 7" xfId="2548" xr:uid="{00000000-0005-0000-0000-00005F0B0000}"/>
    <cellStyle name="Normal 4 4 4 7 2" xfId="11032" xr:uid="{C633C6C1-1EA5-48B7-9515-AD44F02D5874}"/>
    <cellStyle name="Normal 4 4 4 7 3" xfId="6821" xr:uid="{A0EB7570-9002-49B7-AB0A-62144EED8671}"/>
    <cellStyle name="Normal 4 4 4 8" xfId="8967" xr:uid="{CDCEED28-23D9-4FB3-A7CE-07000AA66C26}"/>
    <cellStyle name="Normal 4 4 4 9" xfId="4756" xr:uid="{180CBE35-524C-4FBB-8E6F-DF136C69D883}"/>
    <cellStyle name="Normal 4 4 5" xfId="393" xr:uid="{00000000-0005-0000-0000-0000600B0000}"/>
    <cellStyle name="Normal 4 4 5 2" xfId="869" xr:uid="{00000000-0005-0000-0000-0000610B0000}"/>
    <cellStyle name="Normal 4 4 5 2 2" xfId="3104" xr:uid="{00000000-0005-0000-0000-0000620B0000}"/>
    <cellStyle name="Normal 4 4 5 2 2 2" xfId="11527" xr:uid="{B232ABE4-F4D6-4462-8BFD-C605F56D03D1}"/>
    <cellStyle name="Normal 4 4 5 2 2 3" xfId="7316" xr:uid="{BEBDC086-1839-4ACC-AFED-CB1744AA599E}"/>
    <cellStyle name="Normal 4 4 5 2 3" xfId="9382" xr:uid="{77B1732E-4137-474A-91B0-D11CE9AD232B}"/>
    <cellStyle name="Normal 4 4 5 2 4" xfId="5171" xr:uid="{37080FDA-B49C-4287-81F8-CC7C4FB9DE8E}"/>
    <cellStyle name="Normal 4 4 5 3" xfId="1287" xr:uid="{00000000-0005-0000-0000-0000630B0000}"/>
    <cellStyle name="Normal 4 4 5 3 2" xfId="3517" xr:uid="{00000000-0005-0000-0000-0000640B0000}"/>
    <cellStyle name="Normal 4 4 5 3 2 2" xfId="11940" xr:uid="{B89A2E03-58EC-4E8B-A6BC-605E40ADFEA5}"/>
    <cellStyle name="Normal 4 4 5 3 2 3" xfId="7729" xr:uid="{D12CCC7F-2E55-48B9-8603-D8298C2AB62A}"/>
    <cellStyle name="Normal 4 4 5 3 3" xfId="9795" xr:uid="{BE751EEB-D9A1-4516-B10B-8AE046D68017}"/>
    <cellStyle name="Normal 4 4 5 3 4" xfId="5584" xr:uid="{3B2F2D57-C404-4501-ADD0-2AB5009E2A4B}"/>
    <cellStyle name="Normal 4 4 5 4" xfId="1700" xr:uid="{00000000-0005-0000-0000-0000650B0000}"/>
    <cellStyle name="Normal 4 4 5 4 2" xfId="3930" xr:uid="{00000000-0005-0000-0000-0000660B0000}"/>
    <cellStyle name="Normal 4 4 5 4 2 2" xfId="12353" xr:uid="{DBD814EC-EE19-4E38-94A6-4F1D0D026ECE}"/>
    <cellStyle name="Normal 4 4 5 4 2 3" xfId="8142" xr:uid="{6DE5246D-F667-49BB-BC41-2A35BA7C4B27}"/>
    <cellStyle name="Normal 4 4 5 4 3" xfId="10208" xr:uid="{F0BC8F09-466F-4566-9E47-5DD7E2EDA388}"/>
    <cellStyle name="Normal 4 4 5 4 4" xfId="5997" xr:uid="{F014E3CE-9E50-4459-8ECC-4BA5C2A4BD55}"/>
    <cellStyle name="Normal 4 4 5 5" xfId="2114" xr:uid="{00000000-0005-0000-0000-0000670B0000}"/>
    <cellStyle name="Normal 4 4 5 5 2" xfId="4343" xr:uid="{00000000-0005-0000-0000-0000680B0000}"/>
    <cellStyle name="Normal 4 4 5 5 2 2" xfId="12766" xr:uid="{3107AABD-D7FB-4ECB-856F-49995237DB66}"/>
    <cellStyle name="Normal 4 4 5 5 2 3" xfId="8555" xr:uid="{27352BBE-9A32-4645-B902-51112065CAEB}"/>
    <cellStyle name="Normal 4 4 5 5 3" xfId="10621" xr:uid="{930472D6-EF63-45B0-82D3-90CC892451C3}"/>
    <cellStyle name="Normal 4 4 5 5 4" xfId="6410" xr:uid="{AE7C6BC0-C6C0-4837-97B1-947863635FF7}"/>
    <cellStyle name="Normal 4 4 5 6" xfId="2550" xr:uid="{00000000-0005-0000-0000-0000690B0000}"/>
    <cellStyle name="Normal 4 4 5 6 2" xfId="11034" xr:uid="{E287251D-4EE2-4306-83A1-E859189C48F2}"/>
    <cellStyle name="Normal 4 4 5 6 3" xfId="6823" xr:uid="{3F1C825F-0C9D-4475-A185-FD24F213AF43}"/>
    <cellStyle name="Normal 4 4 5 7" xfId="8969" xr:uid="{255336F1-E5D5-4063-B6F8-E57898D414BC}"/>
    <cellStyle name="Normal 4 4 5 8" xfId="4758" xr:uid="{CDB35293-DF7A-4E57-88AC-3D960695883A}"/>
    <cellStyle name="Normal 4 4 6" xfId="854" xr:uid="{00000000-0005-0000-0000-00006A0B0000}"/>
    <cellStyle name="Normal 4 4 6 2" xfId="3089" xr:uid="{00000000-0005-0000-0000-00006B0B0000}"/>
    <cellStyle name="Normal 4 4 6 2 2" xfId="11512" xr:uid="{8B55A4F8-8394-4242-9399-3CE4748FCC6A}"/>
    <cellStyle name="Normal 4 4 6 2 3" xfId="7301" xr:uid="{2FA221FB-7D5F-45E5-B510-AFBC028F5542}"/>
    <cellStyle name="Normal 4 4 6 3" xfId="9367" xr:uid="{B438B22F-AD0D-4E33-A0AC-F727B1B7600A}"/>
    <cellStyle name="Normal 4 4 6 4" xfId="5156" xr:uid="{D0901B41-535D-40F2-8492-B31980FA0E08}"/>
    <cellStyle name="Normal 4 4 7" xfId="1272" xr:uid="{00000000-0005-0000-0000-00006C0B0000}"/>
    <cellStyle name="Normal 4 4 7 2" xfId="3502" xr:uid="{00000000-0005-0000-0000-00006D0B0000}"/>
    <cellStyle name="Normal 4 4 7 2 2" xfId="11925" xr:uid="{D578A393-9D3B-4301-A20D-89F96B7887E9}"/>
    <cellStyle name="Normal 4 4 7 2 3" xfId="7714" xr:uid="{CB514812-D35A-4DF7-A578-A7973B73B793}"/>
    <cellStyle name="Normal 4 4 7 3" xfId="9780" xr:uid="{991495E3-64CA-424C-B989-13312F3DE19B}"/>
    <cellStyle name="Normal 4 4 7 4" xfId="5569" xr:uid="{1CF3BBAC-FB37-4497-A936-CA64FB6E7222}"/>
    <cellStyle name="Normal 4 4 8" xfId="1685" xr:uid="{00000000-0005-0000-0000-00006E0B0000}"/>
    <cellStyle name="Normal 4 4 8 2" xfId="3915" xr:uid="{00000000-0005-0000-0000-00006F0B0000}"/>
    <cellStyle name="Normal 4 4 8 2 2" xfId="12338" xr:uid="{43BBE771-0DCC-49ED-8CC3-A44332650517}"/>
    <cellStyle name="Normal 4 4 8 2 3" xfId="8127" xr:uid="{5DE7C4F6-6342-41C9-9B38-AEEE7331AB5B}"/>
    <cellStyle name="Normal 4 4 8 3" xfId="10193" xr:uid="{DBCEC592-9A3A-425B-9984-FA0F834BEB63}"/>
    <cellStyle name="Normal 4 4 8 4" xfId="5982" xr:uid="{D515081D-796C-4495-A205-F2DD85A33AD8}"/>
    <cellStyle name="Normal 4 4 9" xfId="2099" xr:uid="{00000000-0005-0000-0000-0000700B0000}"/>
    <cellStyle name="Normal 4 4 9 2" xfId="4328" xr:uid="{00000000-0005-0000-0000-0000710B0000}"/>
    <cellStyle name="Normal 4 4 9 2 2" xfId="12751" xr:uid="{C7699F52-909D-49B0-90BB-92E2C5BFD6D3}"/>
    <cellStyle name="Normal 4 4 9 2 3" xfId="8540" xr:uid="{12A033AB-312F-4094-8C83-24434C45B2DD}"/>
    <cellStyle name="Normal 4 4 9 3" xfId="10606" xr:uid="{EA49ED9D-15D1-42DD-9619-829D78AD64F2}"/>
    <cellStyle name="Normal 4 4 9 4" xfId="6395" xr:uid="{CA858FD6-CC21-4E11-86E3-D1E0291C1A64}"/>
    <cellStyle name="Normal 4 5" xfId="394" xr:uid="{00000000-0005-0000-0000-0000720B0000}"/>
    <cellStyle name="Normal 4 6" xfId="395" xr:uid="{00000000-0005-0000-0000-0000730B0000}"/>
    <cellStyle name="Normal 4 6 10" xfId="8970" xr:uid="{15615BFF-074D-4E04-B341-FA052A571E91}"/>
    <cellStyle name="Normal 4 6 11" xfId="4759" xr:uid="{EFECF65C-A715-416B-B813-D4ADF154C2D7}"/>
    <cellStyle name="Normal 4 6 2" xfId="396" xr:uid="{00000000-0005-0000-0000-0000740B0000}"/>
    <cellStyle name="Normal 4 6 2 10" xfId="4760" xr:uid="{7D88B12E-FF4D-4B33-87C3-5E614A449316}"/>
    <cellStyle name="Normal 4 6 2 2" xfId="397" xr:uid="{00000000-0005-0000-0000-0000750B0000}"/>
    <cellStyle name="Normal 4 6 2 2 2" xfId="398" xr:uid="{00000000-0005-0000-0000-0000760B0000}"/>
    <cellStyle name="Normal 4 6 2 2 2 2" xfId="873" xr:uid="{00000000-0005-0000-0000-0000770B0000}"/>
    <cellStyle name="Normal 4 6 2 2 2 2 2" xfId="3108" xr:uid="{00000000-0005-0000-0000-0000780B0000}"/>
    <cellStyle name="Normal 4 6 2 2 2 2 2 2" xfId="11531" xr:uid="{82DEAFE2-BFB3-4471-BA83-4BCA8918D172}"/>
    <cellStyle name="Normal 4 6 2 2 2 2 2 3" xfId="7320" xr:uid="{BCB9EC88-84BA-45A0-A988-CAF5A5A00CEC}"/>
    <cellStyle name="Normal 4 6 2 2 2 2 3" xfId="9386" xr:uid="{CF128468-E163-45A8-B81B-9ACF8D065D85}"/>
    <cellStyle name="Normal 4 6 2 2 2 2 4" xfId="5175" xr:uid="{45DEBADF-A9AF-4DA6-89D2-AC3259417A6C}"/>
    <cellStyle name="Normal 4 6 2 2 2 3" xfId="1291" xr:uid="{00000000-0005-0000-0000-0000790B0000}"/>
    <cellStyle name="Normal 4 6 2 2 2 3 2" xfId="3521" xr:uid="{00000000-0005-0000-0000-00007A0B0000}"/>
    <cellStyle name="Normal 4 6 2 2 2 3 2 2" xfId="11944" xr:uid="{224EF514-43F7-458F-8F11-DA886369E2FE}"/>
    <cellStyle name="Normal 4 6 2 2 2 3 2 3" xfId="7733" xr:uid="{A942338B-8CF7-44F0-9371-9844F3AC722F}"/>
    <cellStyle name="Normal 4 6 2 2 2 3 3" xfId="9799" xr:uid="{ACFDC6F8-72F0-4B12-8E23-77D4FDB9CAE5}"/>
    <cellStyle name="Normal 4 6 2 2 2 3 4" xfId="5588" xr:uid="{44B93120-A28F-406C-B14B-E53161F28780}"/>
    <cellStyle name="Normal 4 6 2 2 2 4" xfId="1704" xr:uid="{00000000-0005-0000-0000-00007B0B0000}"/>
    <cellStyle name="Normal 4 6 2 2 2 4 2" xfId="3934" xr:uid="{00000000-0005-0000-0000-00007C0B0000}"/>
    <cellStyle name="Normal 4 6 2 2 2 4 2 2" xfId="12357" xr:uid="{8DF6699C-10C7-4E11-AEE2-85DF31242E9A}"/>
    <cellStyle name="Normal 4 6 2 2 2 4 2 3" xfId="8146" xr:uid="{E88FE3BD-97D7-4B15-A095-CB35BC2B8AD1}"/>
    <cellStyle name="Normal 4 6 2 2 2 4 3" xfId="10212" xr:uid="{85997336-AF74-4DF3-9F40-3F95F7CFE135}"/>
    <cellStyle name="Normal 4 6 2 2 2 4 4" xfId="6001" xr:uid="{5960BDD8-82E9-4727-AFBD-DDB932E25475}"/>
    <cellStyle name="Normal 4 6 2 2 2 5" xfId="2118" xr:uid="{00000000-0005-0000-0000-00007D0B0000}"/>
    <cellStyle name="Normal 4 6 2 2 2 5 2" xfId="4347" xr:uid="{00000000-0005-0000-0000-00007E0B0000}"/>
    <cellStyle name="Normal 4 6 2 2 2 5 2 2" xfId="12770" xr:uid="{86117487-88B9-4682-B49A-9D8C6E599752}"/>
    <cellStyle name="Normal 4 6 2 2 2 5 2 3" xfId="8559" xr:uid="{20DF7D34-10E7-4C0F-8212-57B3938008C3}"/>
    <cellStyle name="Normal 4 6 2 2 2 5 3" xfId="10625" xr:uid="{227799BB-EB52-4D44-8A9D-6536B6C8F3C5}"/>
    <cellStyle name="Normal 4 6 2 2 2 5 4" xfId="6414" xr:uid="{D67E0EC3-4A0B-4AE4-8A3F-C54D3418FB22}"/>
    <cellStyle name="Normal 4 6 2 2 2 6" xfId="2554" xr:uid="{00000000-0005-0000-0000-00007F0B0000}"/>
    <cellStyle name="Normal 4 6 2 2 2 6 2" xfId="11038" xr:uid="{FD5DEFFC-CF85-4F52-9961-B588130B045A}"/>
    <cellStyle name="Normal 4 6 2 2 2 6 3" xfId="6827" xr:uid="{40C5A1E0-37F1-49F9-AF77-9A66E4B7E483}"/>
    <cellStyle name="Normal 4 6 2 2 2 7" xfId="8973" xr:uid="{8DAD2D75-3A50-4A83-A3FB-3E345157087E}"/>
    <cellStyle name="Normal 4 6 2 2 2 8" xfId="4762" xr:uid="{440C39F2-522F-4041-92C4-7A6F57E814A2}"/>
    <cellStyle name="Normal 4 6 2 2 3" xfId="872" xr:uid="{00000000-0005-0000-0000-0000800B0000}"/>
    <cellStyle name="Normal 4 6 2 2 3 2" xfId="3107" xr:uid="{00000000-0005-0000-0000-0000810B0000}"/>
    <cellStyle name="Normal 4 6 2 2 3 2 2" xfId="11530" xr:uid="{2299C51E-1E9D-489D-8F3A-DB90CB208C84}"/>
    <cellStyle name="Normal 4 6 2 2 3 2 3" xfId="7319" xr:uid="{6676A7E4-FF1C-4D21-A188-80FEA661DE86}"/>
    <cellStyle name="Normal 4 6 2 2 3 3" xfId="9385" xr:uid="{33BF6F69-0C14-4AE9-80B9-21750355C60A}"/>
    <cellStyle name="Normal 4 6 2 2 3 4" xfId="5174" xr:uid="{08EFF560-6F39-4716-BD7D-D1023C15AD41}"/>
    <cellStyle name="Normal 4 6 2 2 4" xfId="1290" xr:uid="{00000000-0005-0000-0000-0000820B0000}"/>
    <cellStyle name="Normal 4 6 2 2 4 2" xfId="3520" xr:uid="{00000000-0005-0000-0000-0000830B0000}"/>
    <cellStyle name="Normal 4 6 2 2 4 2 2" xfId="11943" xr:uid="{C338580F-5D57-4B98-B0E7-303C74603BBC}"/>
    <cellStyle name="Normal 4 6 2 2 4 2 3" xfId="7732" xr:uid="{357CAF4D-415C-4275-9D27-F4DBDAC25C80}"/>
    <cellStyle name="Normal 4 6 2 2 4 3" xfId="9798" xr:uid="{E9E92754-5718-4741-BA00-1A63DAF79830}"/>
    <cellStyle name="Normal 4 6 2 2 4 4" xfId="5587" xr:uid="{E0FECD3E-1B57-40F5-80E2-E607396B2B95}"/>
    <cellStyle name="Normal 4 6 2 2 5" xfId="1703" xr:uid="{00000000-0005-0000-0000-0000840B0000}"/>
    <cellStyle name="Normal 4 6 2 2 5 2" xfId="3933" xr:uid="{00000000-0005-0000-0000-0000850B0000}"/>
    <cellStyle name="Normal 4 6 2 2 5 2 2" xfId="12356" xr:uid="{8936F59B-26B2-46FA-B9F6-AFB307C4E2FE}"/>
    <cellStyle name="Normal 4 6 2 2 5 2 3" xfId="8145" xr:uid="{D60BF9E5-629D-4D21-8BD2-10D6E8736FBC}"/>
    <cellStyle name="Normal 4 6 2 2 5 3" xfId="10211" xr:uid="{D70465CE-36B2-47A8-AC5C-17390189F46F}"/>
    <cellStyle name="Normal 4 6 2 2 5 4" xfId="6000" xr:uid="{6D63C4BA-1E31-434B-957F-D98C2FD86BA2}"/>
    <cellStyle name="Normal 4 6 2 2 6" xfId="2117" xr:uid="{00000000-0005-0000-0000-0000860B0000}"/>
    <cellStyle name="Normal 4 6 2 2 6 2" xfId="4346" xr:uid="{00000000-0005-0000-0000-0000870B0000}"/>
    <cellStyle name="Normal 4 6 2 2 6 2 2" xfId="12769" xr:uid="{DC087A3E-01C0-46D6-8CAA-4760F21EC040}"/>
    <cellStyle name="Normal 4 6 2 2 6 2 3" xfId="8558" xr:uid="{E788CB29-F89F-4624-9758-0401532AA5C4}"/>
    <cellStyle name="Normal 4 6 2 2 6 3" xfId="10624" xr:uid="{ED8079B5-E035-4490-B4B8-0697ADE981E0}"/>
    <cellStyle name="Normal 4 6 2 2 6 4" xfId="6413" xr:uid="{811EDCE3-4A85-40FA-80C5-8C886EC9C3E1}"/>
    <cellStyle name="Normal 4 6 2 2 7" xfId="2553" xr:uid="{00000000-0005-0000-0000-0000880B0000}"/>
    <cellStyle name="Normal 4 6 2 2 7 2" xfId="11037" xr:uid="{632B1170-36A4-4638-9FD0-D6C4417196A0}"/>
    <cellStyle name="Normal 4 6 2 2 7 3" xfId="6826" xr:uid="{7A107BC3-11EC-417C-90D7-A79C23162DC5}"/>
    <cellStyle name="Normal 4 6 2 2 8" xfId="8972" xr:uid="{5F052C1A-F04F-465A-95B1-E8C0CC18D659}"/>
    <cellStyle name="Normal 4 6 2 2 9" xfId="4761" xr:uid="{7F15ED53-6494-4CCA-A0B8-95DDF7FFD69E}"/>
    <cellStyle name="Normal 4 6 2 3" xfId="399" xr:uid="{00000000-0005-0000-0000-0000890B0000}"/>
    <cellStyle name="Normal 4 6 2 3 2" xfId="874" xr:uid="{00000000-0005-0000-0000-00008A0B0000}"/>
    <cellStyle name="Normal 4 6 2 3 2 2" xfId="3109" xr:uid="{00000000-0005-0000-0000-00008B0B0000}"/>
    <cellStyle name="Normal 4 6 2 3 2 2 2" xfId="11532" xr:uid="{811948FF-365D-4496-8414-F284DC8D250E}"/>
    <cellStyle name="Normal 4 6 2 3 2 2 3" xfId="7321" xr:uid="{83F8D3DF-A7E4-44E9-97DD-6BEA1C3E0760}"/>
    <cellStyle name="Normal 4 6 2 3 2 3" xfId="9387" xr:uid="{BC035960-A13B-46E6-B305-7F0F6769E753}"/>
    <cellStyle name="Normal 4 6 2 3 2 4" xfId="5176" xr:uid="{3347ACA9-0FE2-4589-AC41-EFD9B42D9CB3}"/>
    <cellStyle name="Normal 4 6 2 3 3" xfId="1292" xr:uid="{00000000-0005-0000-0000-00008C0B0000}"/>
    <cellStyle name="Normal 4 6 2 3 3 2" xfId="3522" xr:uid="{00000000-0005-0000-0000-00008D0B0000}"/>
    <cellStyle name="Normal 4 6 2 3 3 2 2" xfId="11945" xr:uid="{EF525302-13A6-48A7-957F-740A3E74E939}"/>
    <cellStyle name="Normal 4 6 2 3 3 2 3" xfId="7734" xr:uid="{FCA931C8-924D-45AE-9589-3BA613FB74C2}"/>
    <cellStyle name="Normal 4 6 2 3 3 3" xfId="9800" xr:uid="{562B775E-3EF1-4E8E-8C5D-4520FE10B998}"/>
    <cellStyle name="Normal 4 6 2 3 3 4" xfId="5589" xr:uid="{9516DF57-251D-4148-AB8F-3A878EA24AF2}"/>
    <cellStyle name="Normal 4 6 2 3 4" xfId="1705" xr:uid="{00000000-0005-0000-0000-00008E0B0000}"/>
    <cellStyle name="Normal 4 6 2 3 4 2" xfId="3935" xr:uid="{00000000-0005-0000-0000-00008F0B0000}"/>
    <cellStyle name="Normal 4 6 2 3 4 2 2" xfId="12358" xr:uid="{B921D09B-8D9C-4504-9643-D23B470A393F}"/>
    <cellStyle name="Normal 4 6 2 3 4 2 3" xfId="8147" xr:uid="{CAFB7CBC-441D-4021-9260-B202F8A88383}"/>
    <cellStyle name="Normal 4 6 2 3 4 3" xfId="10213" xr:uid="{8C6F2E4F-90A5-4924-8094-12557EB2FC32}"/>
    <cellStyle name="Normal 4 6 2 3 4 4" xfId="6002" xr:uid="{C2C9B993-0E15-4BEF-A7CD-565390535A42}"/>
    <cellStyle name="Normal 4 6 2 3 5" xfId="2119" xr:uid="{00000000-0005-0000-0000-0000900B0000}"/>
    <cellStyle name="Normal 4 6 2 3 5 2" xfId="4348" xr:uid="{00000000-0005-0000-0000-0000910B0000}"/>
    <cellStyle name="Normal 4 6 2 3 5 2 2" xfId="12771" xr:uid="{E4268171-B5E9-4380-BD7E-33F45E250236}"/>
    <cellStyle name="Normal 4 6 2 3 5 2 3" xfId="8560" xr:uid="{4A44A70C-0463-4381-B7C2-F6BA4DF70395}"/>
    <cellStyle name="Normal 4 6 2 3 5 3" xfId="10626" xr:uid="{5BD30A4B-5D03-4631-9246-C797C1F3EF5C}"/>
    <cellStyle name="Normal 4 6 2 3 5 4" xfId="6415" xr:uid="{B66C49BA-1BFB-4795-B757-2C80A6DF8B6A}"/>
    <cellStyle name="Normal 4 6 2 3 6" xfId="2555" xr:uid="{00000000-0005-0000-0000-0000920B0000}"/>
    <cellStyle name="Normal 4 6 2 3 6 2" xfId="11039" xr:uid="{776ADA87-C31B-4175-84E7-EE7CDB384549}"/>
    <cellStyle name="Normal 4 6 2 3 6 3" xfId="6828" xr:uid="{FF5A8A0E-08BA-4F45-B579-1CF494858546}"/>
    <cellStyle name="Normal 4 6 2 3 7" xfId="8974" xr:uid="{AD8D5493-73EB-4393-9545-CE957926D472}"/>
    <cellStyle name="Normal 4 6 2 3 8" xfId="4763" xr:uid="{2A77E1B1-5429-4AE2-9C81-87F2D327FF9D}"/>
    <cellStyle name="Normal 4 6 2 4" xfId="871" xr:uid="{00000000-0005-0000-0000-0000930B0000}"/>
    <cellStyle name="Normal 4 6 2 4 2" xfId="3106" xr:uid="{00000000-0005-0000-0000-0000940B0000}"/>
    <cellStyle name="Normal 4 6 2 4 2 2" xfId="11529" xr:uid="{43E4AEAE-E43E-4F18-957D-ED6DD6179894}"/>
    <cellStyle name="Normal 4 6 2 4 2 3" xfId="7318" xr:uid="{96E3FC93-F992-42E9-9C1F-C6B4E0CE80FB}"/>
    <cellStyle name="Normal 4 6 2 4 3" xfId="9384" xr:uid="{19D90CF7-F027-4646-8B99-F23D7788CD28}"/>
    <cellStyle name="Normal 4 6 2 4 4" xfId="5173" xr:uid="{06D584CF-C2A1-4E81-A18E-A44E6ABA740C}"/>
    <cellStyle name="Normal 4 6 2 5" xfId="1289" xr:uid="{00000000-0005-0000-0000-0000950B0000}"/>
    <cellStyle name="Normal 4 6 2 5 2" xfId="3519" xr:uid="{00000000-0005-0000-0000-0000960B0000}"/>
    <cellStyle name="Normal 4 6 2 5 2 2" xfId="11942" xr:uid="{E8EEB036-2472-45EB-A549-E57DA10CD79C}"/>
    <cellStyle name="Normal 4 6 2 5 2 3" xfId="7731" xr:uid="{17FF97FA-08C1-4A8A-9B7C-DDBCBDFAE2B8}"/>
    <cellStyle name="Normal 4 6 2 5 3" xfId="9797" xr:uid="{F2BA905B-A7F3-4FCD-98D4-984082771E99}"/>
    <cellStyle name="Normal 4 6 2 5 4" xfId="5586" xr:uid="{8A2C4595-9C9F-4E59-8C1E-561E592E577C}"/>
    <cellStyle name="Normal 4 6 2 6" xfId="1702" xr:uid="{00000000-0005-0000-0000-0000970B0000}"/>
    <cellStyle name="Normal 4 6 2 6 2" xfId="3932" xr:uid="{00000000-0005-0000-0000-0000980B0000}"/>
    <cellStyle name="Normal 4 6 2 6 2 2" xfId="12355" xr:uid="{4B5B9CCE-5705-4AE5-BD58-728BA9E931E4}"/>
    <cellStyle name="Normal 4 6 2 6 2 3" xfId="8144" xr:uid="{5B10D207-7E03-4E90-BB6B-5AD9D6D0A8AC}"/>
    <cellStyle name="Normal 4 6 2 6 3" xfId="10210" xr:uid="{64E300C8-86EA-4CE3-9B6A-24734517B572}"/>
    <cellStyle name="Normal 4 6 2 6 4" xfId="5999" xr:uid="{E91853F0-F086-46E8-87F4-1D093149CF4B}"/>
    <cellStyle name="Normal 4 6 2 7" xfId="2116" xr:uid="{00000000-0005-0000-0000-0000990B0000}"/>
    <cellStyle name="Normal 4 6 2 7 2" xfId="4345" xr:uid="{00000000-0005-0000-0000-00009A0B0000}"/>
    <cellStyle name="Normal 4 6 2 7 2 2" xfId="12768" xr:uid="{17A5ECC2-D642-4F29-A3D7-83C7C9407B7C}"/>
    <cellStyle name="Normal 4 6 2 7 2 3" xfId="8557" xr:uid="{37AB2C57-C30C-46E0-ADEE-DF83B0076E42}"/>
    <cellStyle name="Normal 4 6 2 7 3" xfId="10623" xr:uid="{8939C80D-9413-47E0-9F11-FE8C8B4DFE65}"/>
    <cellStyle name="Normal 4 6 2 7 4" xfId="6412" xr:uid="{C6308C4A-94E8-4599-A2E3-0B4B8B52D239}"/>
    <cellStyle name="Normal 4 6 2 8" xfId="2552" xr:uid="{00000000-0005-0000-0000-00009B0B0000}"/>
    <cellStyle name="Normal 4 6 2 8 2" xfId="11036" xr:uid="{9E7FE6F9-0C10-4CAB-8091-050542E06DDC}"/>
    <cellStyle name="Normal 4 6 2 8 3" xfId="6825" xr:uid="{F75A19AB-DA15-4A0D-83B2-AD1B90DCF0B2}"/>
    <cellStyle name="Normal 4 6 2 9" xfId="8971" xr:uid="{7DD17104-B376-4F08-AA7F-DB4283439F3A}"/>
    <cellStyle name="Normal 4 6 3" xfId="400" xr:uid="{00000000-0005-0000-0000-00009C0B0000}"/>
    <cellStyle name="Normal 4 6 3 2" xfId="401" xr:uid="{00000000-0005-0000-0000-00009D0B0000}"/>
    <cellStyle name="Normal 4 6 3 2 2" xfId="876" xr:uid="{00000000-0005-0000-0000-00009E0B0000}"/>
    <cellStyle name="Normal 4 6 3 2 2 2" xfId="3111" xr:uid="{00000000-0005-0000-0000-00009F0B0000}"/>
    <cellStyle name="Normal 4 6 3 2 2 2 2" xfId="11534" xr:uid="{C34A639A-730E-43BA-9C22-626D2617D3DE}"/>
    <cellStyle name="Normal 4 6 3 2 2 2 3" xfId="7323" xr:uid="{17D29143-117A-49DF-9048-1C92FCDDA470}"/>
    <cellStyle name="Normal 4 6 3 2 2 3" xfId="9389" xr:uid="{5086652D-875F-4FA3-8483-7FA574983A78}"/>
    <cellStyle name="Normal 4 6 3 2 2 4" xfId="5178" xr:uid="{63068F70-06A3-46AE-B420-2937DF9A38E4}"/>
    <cellStyle name="Normal 4 6 3 2 3" xfId="1294" xr:uid="{00000000-0005-0000-0000-0000A00B0000}"/>
    <cellStyle name="Normal 4 6 3 2 3 2" xfId="3524" xr:uid="{00000000-0005-0000-0000-0000A10B0000}"/>
    <cellStyle name="Normal 4 6 3 2 3 2 2" xfId="11947" xr:uid="{87DA64F7-655C-4FEC-84EA-F87AA6066DB9}"/>
    <cellStyle name="Normal 4 6 3 2 3 2 3" xfId="7736" xr:uid="{60391C4E-5604-4B43-80A8-71A69EEFDB99}"/>
    <cellStyle name="Normal 4 6 3 2 3 3" xfId="9802" xr:uid="{C0EF8C6D-7027-4F7A-9070-5D3C819E6124}"/>
    <cellStyle name="Normal 4 6 3 2 3 4" xfId="5591" xr:uid="{C5854EE7-B315-4BDC-8331-5EB437135AD8}"/>
    <cellStyle name="Normal 4 6 3 2 4" xfId="1707" xr:uid="{00000000-0005-0000-0000-0000A20B0000}"/>
    <cellStyle name="Normal 4 6 3 2 4 2" xfId="3937" xr:uid="{00000000-0005-0000-0000-0000A30B0000}"/>
    <cellStyle name="Normal 4 6 3 2 4 2 2" xfId="12360" xr:uid="{28B124E9-31E4-48F8-BCF0-F3374D336112}"/>
    <cellStyle name="Normal 4 6 3 2 4 2 3" xfId="8149" xr:uid="{F113B7EF-AB72-48D3-BF2E-9BF223847E73}"/>
    <cellStyle name="Normal 4 6 3 2 4 3" xfId="10215" xr:uid="{2AF36F2B-8A1A-417D-8EF1-50433AB8DCDB}"/>
    <cellStyle name="Normal 4 6 3 2 4 4" xfId="6004" xr:uid="{4C05CC2B-BE63-4FAF-9FEF-CDE83AD7962F}"/>
    <cellStyle name="Normal 4 6 3 2 5" xfId="2121" xr:uid="{00000000-0005-0000-0000-0000A40B0000}"/>
    <cellStyle name="Normal 4 6 3 2 5 2" xfId="4350" xr:uid="{00000000-0005-0000-0000-0000A50B0000}"/>
    <cellStyle name="Normal 4 6 3 2 5 2 2" xfId="12773" xr:uid="{04A7CC01-7DB6-49E2-88DF-88FCB92BE2BD}"/>
    <cellStyle name="Normal 4 6 3 2 5 2 3" xfId="8562" xr:uid="{4E8D1B0B-01B5-4068-96F0-D65B26188A4C}"/>
    <cellStyle name="Normal 4 6 3 2 5 3" xfId="10628" xr:uid="{5019574B-58E6-43EE-8B6A-A81848F79910}"/>
    <cellStyle name="Normal 4 6 3 2 5 4" xfId="6417" xr:uid="{D4982716-E584-4479-8356-FD3040969791}"/>
    <cellStyle name="Normal 4 6 3 2 6" xfId="2557" xr:uid="{00000000-0005-0000-0000-0000A60B0000}"/>
    <cellStyle name="Normal 4 6 3 2 6 2" xfId="11041" xr:uid="{9FC5779C-DA0A-45BE-9BA5-D9F5E990A8EB}"/>
    <cellStyle name="Normal 4 6 3 2 6 3" xfId="6830" xr:uid="{93434772-75F2-490F-842B-93FE87DF812E}"/>
    <cellStyle name="Normal 4 6 3 2 7" xfId="8976" xr:uid="{6DBC5DB5-1F88-4F0E-8CF7-650E399C1214}"/>
    <cellStyle name="Normal 4 6 3 2 8" xfId="4765" xr:uid="{BB6AD62C-43B6-42A7-A62E-3115516CF3E0}"/>
    <cellStyle name="Normal 4 6 3 3" xfId="875" xr:uid="{00000000-0005-0000-0000-0000A70B0000}"/>
    <cellStyle name="Normal 4 6 3 3 2" xfId="3110" xr:uid="{00000000-0005-0000-0000-0000A80B0000}"/>
    <cellStyle name="Normal 4 6 3 3 2 2" xfId="11533" xr:uid="{35C936D0-CC85-4497-9983-3E8889D14CB2}"/>
    <cellStyle name="Normal 4 6 3 3 2 3" xfId="7322" xr:uid="{0F75CA87-BAA5-4C2E-BF83-2FB99577B044}"/>
    <cellStyle name="Normal 4 6 3 3 3" xfId="9388" xr:uid="{0A674A51-A95C-4DB0-B28E-BB90CDBB84B4}"/>
    <cellStyle name="Normal 4 6 3 3 4" xfId="5177" xr:uid="{C1EAC87E-2E43-496C-A2C2-1CE021E117BE}"/>
    <cellStyle name="Normal 4 6 3 4" xfId="1293" xr:uid="{00000000-0005-0000-0000-0000A90B0000}"/>
    <cellStyle name="Normal 4 6 3 4 2" xfId="3523" xr:uid="{00000000-0005-0000-0000-0000AA0B0000}"/>
    <cellStyle name="Normal 4 6 3 4 2 2" xfId="11946" xr:uid="{E302D9B8-A668-4184-9433-DFC80A9CC44E}"/>
    <cellStyle name="Normal 4 6 3 4 2 3" xfId="7735" xr:uid="{B62082F1-80EC-4488-9774-73DE4B88626A}"/>
    <cellStyle name="Normal 4 6 3 4 3" xfId="9801" xr:uid="{758737E7-DEEF-472D-8A30-F79264BA185E}"/>
    <cellStyle name="Normal 4 6 3 4 4" xfId="5590" xr:uid="{323B12E7-4BF6-42F4-BD57-83CF7E9AEAB6}"/>
    <cellStyle name="Normal 4 6 3 5" xfId="1706" xr:uid="{00000000-0005-0000-0000-0000AB0B0000}"/>
    <cellStyle name="Normal 4 6 3 5 2" xfId="3936" xr:uid="{00000000-0005-0000-0000-0000AC0B0000}"/>
    <cellStyle name="Normal 4 6 3 5 2 2" xfId="12359" xr:uid="{666E7BBC-53AD-4E00-88C6-5C8DE0489257}"/>
    <cellStyle name="Normal 4 6 3 5 2 3" xfId="8148" xr:uid="{70A6C310-C915-465B-B0EE-47427A6AA449}"/>
    <cellStyle name="Normal 4 6 3 5 3" xfId="10214" xr:uid="{F1731D03-EEAE-4B94-9809-B1FA1B25D67E}"/>
    <cellStyle name="Normal 4 6 3 5 4" xfId="6003" xr:uid="{1C897A0A-608C-44A0-A746-B2C307E89ECA}"/>
    <cellStyle name="Normal 4 6 3 6" xfId="2120" xr:uid="{00000000-0005-0000-0000-0000AD0B0000}"/>
    <cellStyle name="Normal 4 6 3 6 2" xfId="4349" xr:uid="{00000000-0005-0000-0000-0000AE0B0000}"/>
    <cellStyle name="Normal 4 6 3 6 2 2" xfId="12772" xr:uid="{64CC0E68-8DBD-49B0-8535-369A0D7FA365}"/>
    <cellStyle name="Normal 4 6 3 6 2 3" xfId="8561" xr:uid="{B35C64A1-6D2E-4AD8-82F4-591C6BBBF90B}"/>
    <cellStyle name="Normal 4 6 3 6 3" xfId="10627" xr:uid="{82EDBC4E-6437-4C40-BA5C-970905ECEC6B}"/>
    <cellStyle name="Normal 4 6 3 6 4" xfId="6416" xr:uid="{69D5D5DF-8F33-439C-944A-393BCB05CC22}"/>
    <cellStyle name="Normal 4 6 3 7" xfId="2556" xr:uid="{00000000-0005-0000-0000-0000AF0B0000}"/>
    <cellStyle name="Normal 4 6 3 7 2" xfId="11040" xr:uid="{0AAA742D-2A03-4C8E-A62A-C475F357E1EC}"/>
    <cellStyle name="Normal 4 6 3 7 3" xfId="6829" xr:uid="{734E5FB9-61FE-4259-887A-67CCDAE37AE2}"/>
    <cellStyle name="Normal 4 6 3 8" xfId="8975" xr:uid="{0539D951-5109-4DD0-AA8E-FEC791EE17E5}"/>
    <cellStyle name="Normal 4 6 3 9" xfId="4764" xr:uid="{E745B510-C70F-434C-9764-B811F19E88E1}"/>
    <cellStyle name="Normal 4 6 4" xfId="402" xr:uid="{00000000-0005-0000-0000-0000B00B0000}"/>
    <cellStyle name="Normal 4 6 4 2" xfId="877" xr:uid="{00000000-0005-0000-0000-0000B10B0000}"/>
    <cellStyle name="Normal 4 6 4 2 2" xfId="3112" xr:uid="{00000000-0005-0000-0000-0000B20B0000}"/>
    <cellStyle name="Normal 4 6 4 2 2 2" xfId="11535" xr:uid="{7C2DBFFD-77AA-4ACF-A07C-516E577A814D}"/>
    <cellStyle name="Normal 4 6 4 2 2 3" xfId="7324" xr:uid="{D0BBB627-5945-4394-9E89-57A6D7310D63}"/>
    <cellStyle name="Normal 4 6 4 2 3" xfId="9390" xr:uid="{D093A02E-E7C9-4884-8215-15A2D19BE1EB}"/>
    <cellStyle name="Normal 4 6 4 2 4" xfId="5179" xr:uid="{B8FBE611-D183-4DE4-BE00-939883AEAEF0}"/>
    <cellStyle name="Normal 4 6 4 3" xfId="1295" xr:uid="{00000000-0005-0000-0000-0000B30B0000}"/>
    <cellStyle name="Normal 4 6 4 3 2" xfId="3525" xr:uid="{00000000-0005-0000-0000-0000B40B0000}"/>
    <cellStyle name="Normal 4 6 4 3 2 2" xfId="11948" xr:uid="{21F3CBBE-F4EE-46B9-950F-82A5D6B8A4F8}"/>
    <cellStyle name="Normal 4 6 4 3 2 3" xfId="7737" xr:uid="{F6D12481-6589-4E18-BE56-A602DEAB43C2}"/>
    <cellStyle name="Normal 4 6 4 3 3" xfId="9803" xr:uid="{06B656E5-B922-4301-BF73-592B38D592AD}"/>
    <cellStyle name="Normal 4 6 4 3 4" xfId="5592" xr:uid="{A90CD9C8-328C-4199-AE0D-04F6AE6FBE3C}"/>
    <cellStyle name="Normal 4 6 4 4" xfId="1708" xr:uid="{00000000-0005-0000-0000-0000B50B0000}"/>
    <cellStyle name="Normal 4 6 4 4 2" xfId="3938" xr:uid="{00000000-0005-0000-0000-0000B60B0000}"/>
    <cellStyle name="Normal 4 6 4 4 2 2" xfId="12361" xr:uid="{3A1DCF6B-2FAC-4647-8F98-EAA012506D0E}"/>
    <cellStyle name="Normal 4 6 4 4 2 3" xfId="8150" xr:uid="{6C9B229D-5EB8-4D05-AF1A-D8A83F203CB9}"/>
    <cellStyle name="Normal 4 6 4 4 3" xfId="10216" xr:uid="{C543C42F-A1B0-407A-8783-DABA6744E225}"/>
    <cellStyle name="Normal 4 6 4 4 4" xfId="6005" xr:uid="{9C394767-088B-401C-B2EF-891B96E314D1}"/>
    <cellStyle name="Normal 4 6 4 5" xfId="2122" xr:uid="{00000000-0005-0000-0000-0000B70B0000}"/>
    <cellStyle name="Normal 4 6 4 5 2" xfId="4351" xr:uid="{00000000-0005-0000-0000-0000B80B0000}"/>
    <cellStyle name="Normal 4 6 4 5 2 2" xfId="12774" xr:uid="{8F4F030E-DAB9-4A21-8F57-DC04E49A791A}"/>
    <cellStyle name="Normal 4 6 4 5 2 3" xfId="8563" xr:uid="{26662689-F7C5-48E9-9466-490A38399F79}"/>
    <cellStyle name="Normal 4 6 4 5 3" xfId="10629" xr:uid="{EC60FAFA-A3CA-4978-A6C0-99CBD47E13DE}"/>
    <cellStyle name="Normal 4 6 4 5 4" xfId="6418" xr:uid="{CF3AB5F9-51B5-4EFF-81EF-B4D796F450A7}"/>
    <cellStyle name="Normal 4 6 4 6" xfId="2558" xr:uid="{00000000-0005-0000-0000-0000B90B0000}"/>
    <cellStyle name="Normal 4 6 4 6 2" xfId="11042" xr:uid="{D862BD46-1E72-40E9-B3DC-BB5887518270}"/>
    <cellStyle name="Normal 4 6 4 6 3" xfId="6831" xr:uid="{C266E481-63E6-4D0F-A97C-57DEC98EA029}"/>
    <cellStyle name="Normal 4 6 4 7" xfId="8977" xr:uid="{E1D72572-0B50-4296-9C07-1676C9515670}"/>
    <cellStyle name="Normal 4 6 4 8" xfId="4766" xr:uid="{D8605713-3AA4-44F9-98E0-54BF22D11AF3}"/>
    <cellStyle name="Normal 4 6 5" xfId="870" xr:uid="{00000000-0005-0000-0000-0000BA0B0000}"/>
    <cellStyle name="Normal 4 6 5 2" xfId="3105" xr:uid="{00000000-0005-0000-0000-0000BB0B0000}"/>
    <cellStyle name="Normal 4 6 5 2 2" xfId="11528" xr:uid="{B09FEEFB-E6F3-4BEE-8AB9-D4C9DC092DD8}"/>
    <cellStyle name="Normal 4 6 5 2 3" xfId="7317" xr:uid="{6E315055-3FFD-47B1-9BB3-8F84250E223C}"/>
    <cellStyle name="Normal 4 6 5 3" xfId="9383" xr:uid="{9865C07E-4E0E-475A-B5C2-6AC3980ACAB8}"/>
    <cellStyle name="Normal 4 6 5 4" xfId="5172" xr:uid="{99BE79A5-852F-413B-ADF4-89BFA1CCB55E}"/>
    <cellStyle name="Normal 4 6 6" xfId="1288" xr:uid="{00000000-0005-0000-0000-0000BC0B0000}"/>
    <cellStyle name="Normal 4 6 6 2" xfId="3518" xr:uid="{00000000-0005-0000-0000-0000BD0B0000}"/>
    <cellStyle name="Normal 4 6 6 2 2" xfId="11941" xr:uid="{9004489A-1031-4C5D-A6E4-5E2239B56E4A}"/>
    <cellStyle name="Normal 4 6 6 2 3" xfId="7730" xr:uid="{0D8807DF-F2B2-4312-ABFD-1A1AAB4AF0C3}"/>
    <cellStyle name="Normal 4 6 6 3" xfId="9796" xr:uid="{F9041BA1-04C7-4056-921D-4E0EFBCAA0E6}"/>
    <cellStyle name="Normal 4 6 6 4" xfId="5585" xr:uid="{49A2B4F2-11A3-4306-B013-F3EBE3AAAA00}"/>
    <cellStyle name="Normal 4 6 7" xfId="1701" xr:uid="{00000000-0005-0000-0000-0000BE0B0000}"/>
    <cellStyle name="Normal 4 6 7 2" xfId="3931" xr:uid="{00000000-0005-0000-0000-0000BF0B0000}"/>
    <cellStyle name="Normal 4 6 7 2 2" xfId="12354" xr:uid="{35D4681E-0F0E-4E7E-B2E5-0F0B84AD53F0}"/>
    <cellStyle name="Normal 4 6 7 2 3" xfId="8143" xr:uid="{9C9699E3-4EBA-4085-8ACA-D74E9D5E0324}"/>
    <cellStyle name="Normal 4 6 7 3" xfId="10209" xr:uid="{9F64FF6A-CC93-4201-AD5D-EBD079F2CCAD}"/>
    <cellStyle name="Normal 4 6 7 4" xfId="5998" xr:uid="{214BD85C-5E8C-4F33-9F50-F8030A7914BE}"/>
    <cellStyle name="Normal 4 6 8" xfId="2115" xr:uid="{00000000-0005-0000-0000-0000C00B0000}"/>
    <cellStyle name="Normal 4 6 8 2" xfId="4344" xr:uid="{00000000-0005-0000-0000-0000C10B0000}"/>
    <cellStyle name="Normal 4 6 8 2 2" xfId="12767" xr:uid="{14EEBC9B-4BF4-46CA-8FB3-13626DB4DC58}"/>
    <cellStyle name="Normal 4 6 8 2 3" xfId="8556" xr:uid="{03EE343C-6C6C-40B5-B30A-5E200DA16DEA}"/>
    <cellStyle name="Normal 4 6 8 3" xfId="10622" xr:uid="{5FE240F8-0780-4F77-A64F-5614D3ABD048}"/>
    <cellStyle name="Normal 4 6 8 4" xfId="6411" xr:uid="{DAF7590C-A91E-4BF0-8103-4F9D1EFDCBC5}"/>
    <cellStyle name="Normal 4 6 9" xfId="2551" xr:uid="{00000000-0005-0000-0000-0000C20B0000}"/>
    <cellStyle name="Normal 4 6 9 2" xfId="11035" xr:uid="{C62260FD-7AD1-41D7-8A3B-98E41F169B33}"/>
    <cellStyle name="Normal 4 6 9 3" xfId="6824" xr:uid="{2D821551-719F-4110-BA62-F2D59779335C}"/>
    <cellStyle name="Normal 4 7" xfId="403" xr:uid="{00000000-0005-0000-0000-0000C30B0000}"/>
    <cellStyle name="Normal 4 7 2" xfId="404" xr:uid="{00000000-0005-0000-0000-0000C40B0000}"/>
    <cellStyle name="Normal 4 7 2 2" xfId="879" xr:uid="{00000000-0005-0000-0000-0000C50B0000}"/>
    <cellStyle name="Normal 4 7 2 2 2" xfId="3114" xr:uid="{00000000-0005-0000-0000-0000C60B0000}"/>
    <cellStyle name="Normal 4 7 2 2 2 2" xfId="11537" xr:uid="{FCCD0CBC-C198-41A1-9005-45DB9DB94F7D}"/>
    <cellStyle name="Normal 4 7 2 2 2 3" xfId="7326" xr:uid="{E0AA76BF-DA26-48EA-B18D-E067EE247108}"/>
    <cellStyle name="Normal 4 7 2 2 3" xfId="9392" xr:uid="{0528586D-D1D2-482A-BE1E-78D6B41C68BA}"/>
    <cellStyle name="Normal 4 7 2 2 4" xfId="5181" xr:uid="{E773A880-874A-4D96-A71A-465E5CAEEB32}"/>
    <cellStyle name="Normal 4 7 2 3" xfId="1297" xr:uid="{00000000-0005-0000-0000-0000C70B0000}"/>
    <cellStyle name="Normal 4 7 2 3 2" xfId="3527" xr:uid="{00000000-0005-0000-0000-0000C80B0000}"/>
    <cellStyle name="Normal 4 7 2 3 2 2" xfId="11950" xr:uid="{E1CFACD6-634E-40A6-B0A8-5934B6AB8B9A}"/>
    <cellStyle name="Normal 4 7 2 3 2 3" xfId="7739" xr:uid="{BFB2807C-3745-45B6-9200-29885EC2C6D0}"/>
    <cellStyle name="Normal 4 7 2 3 3" xfId="9805" xr:uid="{F78AEDFC-4619-4EC0-AC23-67618697B175}"/>
    <cellStyle name="Normal 4 7 2 3 4" xfId="5594" xr:uid="{ED380552-BEC0-4971-9A39-F338560C7F8C}"/>
    <cellStyle name="Normal 4 7 2 4" xfId="1710" xr:uid="{00000000-0005-0000-0000-0000C90B0000}"/>
    <cellStyle name="Normal 4 7 2 4 2" xfId="3940" xr:uid="{00000000-0005-0000-0000-0000CA0B0000}"/>
    <cellStyle name="Normal 4 7 2 4 2 2" xfId="12363" xr:uid="{DB6C1FEA-3575-4F6D-AC59-DE2DC83E2CDF}"/>
    <cellStyle name="Normal 4 7 2 4 2 3" xfId="8152" xr:uid="{702C0290-463E-466E-BE73-D622A50AC477}"/>
    <cellStyle name="Normal 4 7 2 4 3" xfId="10218" xr:uid="{FC989F83-C0F7-4AC1-A799-2893F6D831BF}"/>
    <cellStyle name="Normal 4 7 2 4 4" xfId="6007" xr:uid="{1D280643-8EE9-49C9-B235-41C764D56D1B}"/>
    <cellStyle name="Normal 4 7 2 5" xfId="2124" xr:uid="{00000000-0005-0000-0000-0000CB0B0000}"/>
    <cellStyle name="Normal 4 7 2 5 2" xfId="4353" xr:uid="{00000000-0005-0000-0000-0000CC0B0000}"/>
    <cellStyle name="Normal 4 7 2 5 2 2" xfId="12776" xr:uid="{391255CB-B82D-4901-BAB4-FD195C5FD127}"/>
    <cellStyle name="Normal 4 7 2 5 2 3" xfId="8565" xr:uid="{AE1B0694-4D77-42FD-B9B9-90073DD342B9}"/>
    <cellStyle name="Normal 4 7 2 5 3" xfId="10631" xr:uid="{6715F2EB-9CC6-4935-BDD0-1C9395B8C779}"/>
    <cellStyle name="Normal 4 7 2 5 4" xfId="6420" xr:uid="{0F44F0FF-795B-4FC4-96D2-2D280E654469}"/>
    <cellStyle name="Normal 4 7 2 6" xfId="2560" xr:uid="{00000000-0005-0000-0000-0000CD0B0000}"/>
    <cellStyle name="Normal 4 7 2 6 2" xfId="11044" xr:uid="{9AFB117F-2078-4E96-8F60-CBF0FB4828AA}"/>
    <cellStyle name="Normal 4 7 2 6 3" xfId="6833" xr:uid="{A4E2F5EF-0AC6-4850-BE9F-8946944C4854}"/>
    <cellStyle name="Normal 4 7 2 7" xfId="8979" xr:uid="{14E93474-C8FD-458C-A2C3-D670843B11B4}"/>
    <cellStyle name="Normal 4 7 2 8" xfId="4768" xr:uid="{319DC6D3-74E1-42D8-865D-E5358EBBAF5D}"/>
    <cellStyle name="Normal 4 7 3" xfId="878" xr:uid="{00000000-0005-0000-0000-0000CE0B0000}"/>
    <cellStyle name="Normal 4 7 3 2" xfId="3113" xr:uid="{00000000-0005-0000-0000-0000CF0B0000}"/>
    <cellStyle name="Normal 4 7 3 2 2" xfId="11536" xr:uid="{8C201B71-DD67-4D54-89C7-8766E9686D70}"/>
    <cellStyle name="Normal 4 7 3 2 3" xfId="7325" xr:uid="{39BD9542-07D7-4B0A-9C28-3352BD3C2645}"/>
    <cellStyle name="Normal 4 7 3 3" xfId="9391" xr:uid="{399CA93F-53C6-425E-847B-153094715736}"/>
    <cellStyle name="Normal 4 7 3 4" xfId="5180" xr:uid="{0165A179-21DA-4D53-B7BE-B18D9C84FB9D}"/>
    <cellStyle name="Normal 4 7 4" xfId="1296" xr:uid="{00000000-0005-0000-0000-0000D00B0000}"/>
    <cellStyle name="Normal 4 7 4 2" xfId="3526" xr:uid="{00000000-0005-0000-0000-0000D10B0000}"/>
    <cellStyle name="Normal 4 7 4 2 2" xfId="11949" xr:uid="{B013AB50-F242-40BE-8B51-425163A271EE}"/>
    <cellStyle name="Normal 4 7 4 2 3" xfId="7738" xr:uid="{1D8BA32B-BD8F-40C6-BD97-488388117F85}"/>
    <cellStyle name="Normal 4 7 4 3" xfId="9804" xr:uid="{8177010E-B4A0-41BB-8AB6-E5DF51DBCB63}"/>
    <cellStyle name="Normal 4 7 4 4" xfId="5593" xr:uid="{FF2F154E-6B0E-4F7F-AEE7-E36F3752D529}"/>
    <cellStyle name="Normal 4 7 5" xfId="1709" xr:uid="{00000000-0005-0000-0000-0000D20B0000}"/>
    <cellStyle name="Normal 4 7 5 2" xfId="3939" xr:uid="{00000000-0005-0000-0000-0000D30B0000}"/>
    <cellStyle name="Normal 4 7 5 2 2" xfId="12362" xr:uid="{411DF136-E253-4FEB-A365-C2BA37D675A6}"/>
    <cellStyle name="Normal 4 7 5 2 3" xfId="8151" xr:uid="{B6AEEB60-F912-47BC-BDF3-59FAD369E223}"/>
    <cellStyle name="Normal 4 7 5 3" xfId="10217" xr:uid="{CF23AB4B-DDC9-4398-919B-2303874E19B3}"/>
    <cellStyle name="Normal 4 7 5 4" xfId="6006" xr:uid="{F75CE035-E06E-4849-97AB-81FF0AA052E4}"/>
    <cellStyle name="Normal 4 7 6" xfId="2123" xr:uid="{00000000-0005-0000-0000-0000D40B0000}"/>
    <cellStyle name="Normal 4 7 6 2" xfId="4352" xr:uid="{00000000-0005-0000-0000-0000D50B0000}"/>
    <cellStyle name="Normal 4 7 6 2 2" xfId="12775" xr:uid="{A25648D9-7346-4546-9AE1-A11927372FE9}"/>
    <cellStyle name="Normal 4 7 6 2 3" xfId="8564" xr:uid="{3BF98532-B46A-4C47-8AB1-4236E617E1CF}"/>
    <cellStyle name="Normal 4 7 6 3" xfId="10630" xr:uid="{81B3437C-7CFD-4BFE-923D-429433D7F91A}"/>
    <cellStyle name="Normal 4 7 6 4" xfId="6419" xr:uid="{D07376ED-6A00-4D82-AC81-8FD521A4B85D}"/>
    <cellStyle name="Normal 4 7 7" xfId="2559" xr:uid="{00000000-0005-0000-0000-0000D60B0000}"/>
    <cellStyle name="Normal 4 7 7 2" xfId="11043" xr:uid="{E3839473-5135-4030-87E5-771D0C18C9C3}"/>
    <cellStyle name="Normal 4 7 7 3" xfId="6832" xr:uid="{DD780DF7-0BFE-4757-8284-80CE48FF715D}"/>
    <cellStyle name="Normal 4 7 8" xfId="8978" xr:uid="{F8792839-142A-43FD-81F5-746621630E15}"/>
    <cellStyle name="Normal 4 7 9" xfId="4767" xr:uid="{DAF72DB4-A374-4205-921B-F7C43A22B1DC}"/>
    <cellStyle name="Normal 4 8" xfId="405" xr:uid="{00000000-0005-0000-0000-0000D70B0000}"/>
    <cellStyle name="Normal 4 8 2" xfId="880" xr:uid="{00000000-0005-0000-0000-0000D80B0000}"/>
    <cellStyle name="Normal 4 8 2 2" xfId="3115" xr:uid="{00000000-0005-0000-0000-0000D90B0000}"/>
    <cellStyle name="Normal 4 8 2 2 2" xfId="11538" xr:uid="{7A305668-5D99-4059-ABD0-F45462A6567A}"/>
    <cellStyle name="Normal 4 8 2 2 3" xfId="7327" xr:uid="{9805C7D0-E6C3-4015-801A-8B350BF07E95}"/>
    <cellStyle name="Normal 4 8 2 3" xfId="9393" xr:uid="{9FA2EB89-AEC3-43C1-B8C2-05F26C71BD07}"/>
    <cellStyle name="Normal 4 8 2 4" xfId="5182" xr:uid="{92E78ECF-E12F-4F3B-AA5B-D6C881830AAB}"/>
    <cellStyle name="Normal 4 8 3" xfId="1298" xr:uid="{00000000-0005-0000-0000-0000DA0B0000}"/>
    <cellStyle name="Normal 4 8 3 2" xfId="3528" xr:uid="{00000000-0005-0000-0000-0000DB0B0000}"/>
    <cellStyle name="Normal 4 8 3 2 2" xfId="11951" xr:uid="{C240A8CC-886A-4DED-A70D-480DAD7821D1}"/>
    <cellStyle name="Normal 4 8 3 2 3" xfId="7740" xr:uid="{573CB011-61CF-4D4B-8485-53BC6839DA05}"/>
    <cellStyle name="Normal 4 8 3 3" xfId="9806" xr:uid="{C3CA84D5-22DD-4CB6-A017-3EDF35FA5B9A}"/>
    <cellStyle name="Normal 4 8 3 4" xfId="5595" xr:uid="{6606B044-A579-4221-8A1C-CFAC1CF2E413}"/>
    <cellStyle name="Normal 4 8 4" xfId="1711" xr:uid="{00000000-0005-0000-0000-0000DC0B0000}"/>
    <cellStyle name="Normal 4 8 4 2" xfId="3941" xr:uid="{00000000-0005-0000-0000-0000DD0B0000}"/>
    <cellStyle name="Normal 4 8 4 2 2" xfId="12364" xr:uid="{2423761E-6E8A-4600-9601-E411B27E5425}"/>
    <cellStyle name="Normal 4 8 4 2 3" xfId="8153" xr:uid="{C9E4A555-6CE9-4FAC-9591-69B027136512}"/>
    <cellStyle name="Normal 4 8 4 3" xfId="10219" xr:uid="{1E17D85B-AF70-4B4E-8060-FFF07AF94793}"/>
    <cellStyle name="Normal 4 8 4 4" xfId="6008" xr:uid="{A521AC99-A35D-458E-A33C-BCB2EE3D479B}"/>
    <cellStyle name="Normal 4 8 5" xfId="2125" xr:uid="{00000000-0005-0000-0000-0000DE0B0000}"/>
    <cellStyle name="Normal 4 8 5 2" xfId="4354" xr:uid="{00000000-0005-0000-0000-0000DF0B0000}"/>
    <cellStyle name="Normal 4 8 5 2 2" xfId="12777" xr:uid="{044726C1-0331-491F-BAAD-AE552DC74316}"/>
    <cellStyle name="Normal 4 8 5 2 3" xfId="8566" xr:uid="{2D1B60C9-E30C-4139-B276-EFBF2BAD8E28}"/>
    <cellStyle name="Normal 4 8 5 3" xfId="10632" xr:uid="{2A9EA653-FBF6-4E36-829B-F28C2E6577AF}"/>
    <cellStyle name="Normal 4 8 5 4" xfId="6421" xr:uid="{0D049387-4ACE-4593-9BEB-31BAC1A13E5D}"/>
    <cellStyle name="Normal 4 8 6" xfId="2561" xr:uid="{00000000-0005-0000-0000-0000E00B0000}"/>
    <cellStyle name="Normal 4 8 6 2" xfId="11045" xr:uid="{A3203D86-1D5A-4DF5-8987-AB5822739039}"/>
    <cellStyle name="Normal 4 8 6 3" xfId="6834" xr:uid="{AE503F6B-C7B4-4A25-8D48-388EDA4E611E}"/>
    <cellStyle name="Normal 4 8 7" xfId="8980" xr:uid="{2971D9CB-9CA2-4BDF-A464-92B575F33525}"/>
    <cellStyle name="Normal 4 8 8" xfId="4769" xr:uid="{D54C054E-2429-4B23-944E-09F7AAC8653C}"/>
    <cellStyle name="Normal 4 9" xfId="8917" xr:uid="{93ED03D8-8B59-443B-8AF8-1AFB9395A41D}"/>
    <cellStyle name="Normal 5" xfId="406" xr:uid="{00000000-0005-0000-0000-0000E10B0000}"/>
    <cellStyle name="Normal 5 10" xfId="1712" xr:uid="{00000000-0005-0000-0000-0000E20B0000}"/>
    <cellStyle name="Normal 5 10 2" xfId="3942" xr:uid="{00000000-0005-0000-0000-0000E30B0000}"/>
    <cellStyle name="Normal 5 10 2 2" xfId="12365" xr:uid="{D6167113-6F1D-497C-8B20-7E6CFAEDF5D3}"/>
    <cellStyle name="Normal 5 10 2 3" xfId="8154" xr:uid="{B1B2E886-025B-49EB-8B47-04D37213F33F}"/>
    <cellStyle name="Normal 5 10 3" xfId="10220" xr:uid="{0C614317-9F64-4294-9B09-57D151A5F493}"/>
    <cellStyle name="Normal 5 10 4" xfId="6009" xr:uid="{9448D971-6E25-459E-90F9-C912CB427F4D}"/>
    <cellStyle name="Normal 5 11" xfId="2126" xr:uid="{00000000-0005-0000-0000-0000E40B0000}"/>
    <cellStyle name="Normal 5 11 2" xfId="4355" xr:uid="{00000000-0005-0000-0000-0000E50B0000}"/>
    <cellStyle name="Normal 5 11 2 2" xfId="12778" xr:uid="{F8EA7039-50AE-4201-8D03-7F569CEDAB05}"/>
    <cellStyle name="Normal 5 11 2 3" xfId="8567" xr:uid="{A8D55C00-0555-4409-9249-CB089793214C}"/>
    <cellStyle name="Normal 5 11 3" xfId="10633" xr:uid="{E93ACF99-49C5-45CD-876F-7B34137B21C5}"/>
    <cellStyle name="Normal 5 11 4" xfId="6422" xr:uid="{D1F56DD1-1EE3-486F-A54E-51CD2DBC4A71}"/>
    <cellStyle name="Normal 5 12" xfId="2562" xr:uid="{00000000-0005-0000-0000-0000E60B0000}"/>
    <cellStyle name="Normal 5 12 2" xfId="11046" xr:uid="{6131B788-1F40-434A-86DA-48F641184A8E}"/>
    <cellStyle name="Normal 5 12 3" xfId="6835" xr:uid="{05437FBE-443D-452F-80E9-AE38FCF72B31}"/>
    <cellStyle name="Normal 5 13" xfId="8981" xr:uid="{AEC4F607-94BE-40B0-8449-ED11C98FC24F}"/>
    <cellStyle name="Normal 5 14" xfId="4770" xr:uid="{1B13842F-394C-49A6-A306-FC4E1A42AFB0}"/>
    <cellStyle name="Normal 5 2" xfId="407" xr:uid="{00000000-0005-0000-0000-0000E70B0000}"/>
    <cellStyle name="Normal 5 2 10" xfId="2127" xr:uid="{00000000-0005-0000-0000-0000E80B0000}"/>
    <cellStyle name="Normal 5 2 10 2" xfId="4356" xr:uid="{00000000-0005-0000-0000-0000E90B0000}"/>
    <cellStyle name="Normal 5 2 10 2 2" xfId="12779" xr:uid="{507F039F-4EA3-4F1B-8C2F-066989D2EF96}"/>
    <cellStyle name="Normal 5 2 10 2 3" xfId="8568" xr:uid="{53127165-D63F-4EE5-9D56-07909E9D0252}"/>
    <cellStyle name="Normal 5 2 10 3" xfId="10634" xr:uid="{A9312C67-D7F2-453D-AE10-8B6E74B4A584}"/>
    <cellStyle name="Normal 5 2 10 4" xfId="6423" xr:uid="{5823AF1C-E169-4F55-B27A-FCC33594DE32}"/>
    <cellStyle name="Normal 5 2 11" xfId="2563" xr:uid="{00000000-0005-0000-0000-0000EA0B0000}"/>
    <cellStyle name="Normal 5 2 11 2" xfId="11047" xr:uid="{C9445108-7E96-41B6-9A9A-1FFCC6940F68}"/>
    <cellStyle name="Normal 5 2 11 3" xfId="6836" xr:uid="{581A369A-8E59-4767-B981-CE6A9FDE1DC8}"/>
    <cellStyle name="Normal 5 2 12" xfId="8982" xr:uid="{63B929B1-5A1B-4F19-8185-B64A55F98016}"/>
    <cellStyle name="Normal 5 2 13" xfId="4771" xr:uid="{3B2DA501-413D-4AB3-BC13-31B9E34FFCB7}"/>
    <cellStyle name="Normal 5 2 2" xfId="408" xr:uid="{00000000-0005-0000-0000-0000EB0B0000}"/>
    <cellStyle name="Normal 5 2 2 10" xfId="2564" xr:uid="{00000000-0005-0000-0000-0000EC0B0000}"/>
    <cellStyle name="Normal 5 2 2 10 2" xfId="11048" xr:uid="{1BAAA55F-8FD4-417F-BBE3-1B572C98E084}"/>
    <cellStyle name="Normal 5 2 2 10 3" xfId="6837" xr:uid="{619B6DF1-2550-4B6F-A01F-F235DA7117EC}"/>
    <cellStyle name="Normal 5 2 2 11" xfId="8983" xr:uid="{714B7592-8D17-4C3D-A672-100F4D081DC0}"/>
    <cellStyle name="Normal 5 2 2 12" xfId="4772" xr:uid="{3E0DE6CF-99BA-4EC7-B53C-86A0B2D4EAB5}"/>
    <cellStyle name="Normal 5 2 2 2" xfId="409" xr:uid="{00000000-0005-0000-0000-0000ED0B0000}"/>
    <cellStyle name="Normal 5 2 2 2 10" xfId="8984" xr:uid="{A05F6032-70AA-4B83-A2D2-C97CF1C06BD7}"/>
    <cellStyle name="Normal 5 2 2 2 11" xfId="4773" xr:uid="{C88005E4-9D38-4509-8EF2-F44F75395E14}"/>
    <cellStyle name="Normal 5 2 2 2 2" xfId="410" xr:uid="{00000000-0005-0000-0000-0000EE0B0000}"/>
    <cellStyle name="Normal 5 2 2 2 2 10" xfId="4774" xr:uid="{2D51BE6E-682F-4EA1-BE1C-1EB8F48513BF}"/>
    <cellStyle name="Normal 5 2 2 2 2 2" xfId="411" xr:uid="{00000000-0005-0000-0000-0000EF0B0000}"/>
    <cellStyle name="Normal 5 2 2 2 2 2 2" xfId="412" xr:uid="{00000000-0005-0000-0000-0000F00B0000}"/>
    <cellStyle name="Normal 5 2 2 2 2 2 2 2" xfId="887" xr:uid="{00000000-0005-0000-0000-0000F10B0000}"/>
    <cellStyle name="Normal 5 2 2 2 2 2 2 2 2" xfId="3122" xr:uid="{00000000-0005-0000-0000-0000F20B0000}"/>
    <cellStyle name="Normal 5 2 2 2 2 2 2 2 2 2" xfId="11545" xr:uid="{064D9ECA-12A2-4237-A507-6687CB1F0A79}"/>
    <cellStyle name="Normal 5 2 2 2 2 2 2 2 2 3" xfId="7334" xr:uid="{A6A7D15E-B47C-4781-BB9B-7338CBCBA620}"/>
    <cellStyle name="Normal 5 2 2 2 2 2 2 2 3" xfId="9400" xr:uid="{0EAD9F42-0B90-49DE-AFF4-47E0FC99F3D2}"/>
    <cellStyle name="Normal 5 2 2 2 2 2 2 2 4" xfId="5189" xr:uid="{15FC222E-AB4F-4269-880F-187521124217}"/>
    <cellStyle name="Normal 5 2 2 2 2 2 2 3" xfId="1305" xr:uid="{00000000-0005-0000-0000-0000F30B0000}"/>
    <cellStyle name="Normal 5 2 2 2 2 2 2 3 2" xfId="3535" xr:uid="{00000000-0005-0000-0000-0000F40B0000}"/>
    <cellStyle name="Normal 5 2 2 2 2 2 2 3 2 2" xfId="11958" xr:uid="{E500E803-7F80-473F-96A6-49E7F5C7823F}"/>
    <cellStyle name="Normal 5 2 2 2 2 2 2 3 2 3" xfId="7747" xr:uid="{CEC1E918-2734-43D6-93AA-121D27C6CA2D}"/>
    <cellStyle name="Normal 5 2 2 2 2 2 2 3 3" xfId="9813" xr:uid="{C6582393-9719-41E5-A536-F435141CE6C5}"/>
    <cellStyle name="Normal 5 2 2 2 2 2 2 3 4" xfId="5602" xr:uid="{7946E020-EB3D-4FDF-B215-B19683685F8B}"/>
    <cellStyle name="Normal 5 2 2 2 2 2 2 4" xfId="1718" xr:uid="{00000000-0005-0000-0000-0000F50B0000}"/>
    <cellStyle name="Normal 5 2 2 2 2 2 2 4 2" xfId="3948" xr:uid="{00000000-0005-0000-0000-0000F60B0000}"/>
    <cellStyle name="Normal 5 2 2 2 2 2 2 4 2 2" xfId="12371" xr:uid="{4A4AF5F8-6787-40BC-B77C-8D7A67003784}"/>
    <cellStyle name="Normal 5 2 2 2 2 2 2 4 2 3" xfId="8160" xr:uid="{FCF7B0D9-0DC7-4BD6-8CFE-0BBA8419F87C}"/>
    <cellStyle name="Normal 5 2 2 2 2 2 2 4 3" xfId="10226" xr:uid="{3641E4AB-A064-4D0E-BFF4-2A6025D3A3CB}"/>
    <cellStyle name="Normal 5 2 2 2 2 2 2 4 4" xfId="6015" xr:uid="{218EE40C-0CD9-4117-9840-5DD2C4FADC1E}"/>
    <cellStyle name="Normal 5 2 2 2 2 2 2 5" xfId="2132" xr:uid="{00000000-0005-0000-0000-0000F70B0000}"/>
    <cellStyle name="Normal 5 2 2 2 2 2 2 5 2" xfId="4361" xr:uid="{00000000-0005-0000-0000-0000F80B0000}"/>
    <cellStyle name="Normal 5 2 2 2 2 2 2 5 2 2" xfId="12784" xr:uid="{D723FDC3-BB46-4658-8374-49D6770FBCA4}"/>
    <cellStyle name="Normal 5 2 2 2 2 2 2 5 2 3" xfId="8573" xr:uid="{DD802B03-9BF0-4C40-8710-8600E80307BC}"/>
    <cellStyle name="Normal 5 2 2 2 2 2 2 5 3" xfId="10639" xr:uid="{3B658278-8E38-496E-BA20-9A2DD1EE0F0D}"/>
    <cellStyle name="Normal 5 2 2 2 2 2 2 5 4" xfId="6428" xr:uid="{F3911B9E-0149-4118-88C0-EA92CB4D66E8}"/>
    <cellStyle name="Normal 5 2 2 2 2 2 2 6" xfId="2568" xr:uid="{00000000-0005-0000-0000-0000F90B0000}"/>
    <cellStyle name="Normal 5 2 2 2 2 2 2 6 2" xfId="11052" xr:uid="{4B3E4F4C-3180-4DDD-B31A-EB6CD011C40F}"/>
    <cellStyle name="Normal 5 2 2 2 2 2 2 6 3" xfId="6841" xr:uid="{7D35AC34-F297-4AD8-9219-C8C2A0E8BF42}"/>
    <cellStyle name="Normal 5 2 2 2 2 2 2 7" xfId="8987" xr:uid="{0AA6D73D-3EED-4992-8A9F-C26041F13218}"/>
    <cellStyle name="Normal 5 2 2 2 2 2 2 8" xfId="4776" xr:uid="{9A1C28DD-89E4-4C9D-AA83-8473A153E9A2}"/>
    <cellStyle name="Normal 5 2 2 2 2 2 3" xfId="886" xr:uid="{00000000-0005-0000-0000-0000FA0B0000}"/>
    <cellStyle name="Normal 5 2 2 2 2 2 3 2" xfId="3121" xr:uid="{00000000-0005-0000-0000-0000FB0B0000}"/>
    <cellStyle name="Normal 5 2 2 2 2 2 3 2 2" xfId="11544" xr:uid="{1776D8EC-2341-448A-8D2C-F7E94BB4BA75}"/>
    <cellStyle name="Normal 5 2 2 2 2 2 3 2 3" xfId="7333" xr:uid="{0F193434-A402-480C-9835-8812A56B8D92}"/>
    <cellStyle name="Normal 5 2 2 2 2 2 3 3" xfId="9399" xr:uid="{C9254BC9-C46A-4B11-872E-AA28AE0DF665}"/>
    <cellStyle name="Normal 5 2 2 2 2 2 3 4" xfId="5188" xr:uid="{7F36F8BC-948D-45F3-9D6A-E4CFF8C87C5D}"/>
    <cellStyle name="Normal 5 2 2 2 2 2 4" xfId="1304" xr:uid="{00000000-0005-0000-0000-0000FC0B0000}"/>
    <cellStyle name="Normal 5 2 2 2 2 2 4 2" xfId="3534" xr:uid="{00000000-0005-0000-0000-0000FD0B0000}"/>
    <cellStyle name="Normal 5 2 2 2 2 2 4 2 2" xfId="11957" xr:uid="{5325231F-BD9E-47A2-9338-4D8013A19C25}"/>
    <cellStyle name="Normal 5 2 2 2 2 2 4 2 3" xfId="7746" xr:uid="{F00D9728-FCDF-4199-9360-F981411596C8}"/>
    <cellStyle name="Normal 5 2 2 2 2 2 4 3" xfId="9812" xr:uid="{AB03927C-2F8A-40F4-BB38-B3B87C865428}"/>
    <cellStyle name="Normal 5 2 2 2 2 2 4 4" xfId="5601" xr:uid="{574ECB02-26EE-4959-BCC8-01F9E5F4830A}"/>
    <cellStyle name="Normal 5 2 2 2 2 2 5" xfId="1717" xr:uid="{00000000-0005-0000-0000-0000FE0B0000}"/>
    <cellStyle name="Normal 5 2 2 2 2 2 5 2" xfId="3947" xr:uid="{00000000-0005-0000-0000-0000FF0B0000}"/>
    <cellStyle name="Normal 5 2 2 2 2 2 5 2 2" xfId="12370" xr:uid="{52BDC841-E3FB-427D-AD74-22FEF5FF11C8}"/>
    <cellStyle name="Normal 5 2 2 2 2 2 5 2 3" xfId="8159" xr:uid="{2A9CD0D9-D327-42C8-B444-7399908E194A}"/>
    <cellStyle name="Normal 5 2 2 2 2 2 5 3" xfId="10225" xr:uid="{71E8AF0B-FC1C-4C79-9481-9C46E0F491F1}"/>
    <cellStyle name="Normal 5 2 2 2 2 2 5 4" xfId="6014" xr:uid="{3D79BA63-3373-4211-AA3F-05B9D8DA7AB0}"/>
    <cellStyle name="Normal 5 2 2 2 2 2 6" xfId="2131" xr:uid="{00000000-0005-0000-0000-0000000C0000}"/>
    <cellStyle name="Normal 5 2 2 2 2 2 6 2" xfId="4360" xr:uid="{00000000-0005-0000-0000-0000010C0000}"/>
    <cellStyle name="Normal 5 2 2 2 2 2 6 2 2" xfId="12783" xr:uid="{51ECE9F5-6A86-4419-86F9-B06EFA335396}"/>
    <cellStyle name="Normal 5 2 2 2 2 2 6 2 3" xfId="8572" xr:uid="{BE7A28F6-259E-42D0-86BD-9E1A31811E97}"/>
    <cellStyle name="Normal 5 2 2 2 2 2 6 3" xfId="10638" xr:uid="{3981B96F-20E5-495B-99A9-F3D59D7344DA}"/>
    <cellStyle name="Normal 5 2 2 2 2 2 6 4" xfId="6427" xr:uid="{444D4FFC-CC8D-49F9-A057-5526FF06C160}"/>
    <cellStyle name="Normal 5 2 2 2 2 2 7" xfId="2567" xr:uid="{00000000-0005-0000-0000-0000020C0000}"/>
    <cellStyle name="Normal 5 2 2 2 2 2 7 2" xfId="11051" xr:uid="{8B864B39-176E-4B14-9665-E67E1641DE83}"/>
    <cellStyle name="Normal 5 2 2 2 2 2 7 3" xfId="6840" xr:uid="{52657178-AB61-409D-A57F-CBC48E224939}"/>
    <cellStyle name="Normal 5 2 2 2 2 2 8" xfId="8986" xr:uid="{40AEAD6D-73FF-4321-B4D9-91D8AE29AC11}"/>
    <cellStyle name="Normal 5 2 2 2 2 2 9" xfId="4775" xr:uid="{E26D1414-3A0A-4E3B-8A0B-6705D017062A}"/>
    <cellStyle name="Normal 5 2 2 2 2 3" xfId="413" xr:uid="{00000000-0005-0000-0000-0000030C0000}"/>
    <cellStyle name="Normal 5 2 2 2 2 3 2" xfId="888" xr:uid="{00000000-0005-0000-0000-0000040C0000}"/>
    <cellStyle name="Normal 5 2 2 2 2 3 2 2" xfId="3123" xr:uid="{00000000-0005-0000-0000-0000050C0000}"/>
    <cellStyle name="Normal 5 2 2 2 2 3 2 2 2" xfId="11546" xr:uid="{0A495126-AE4F-444B-9B86-1B88BE13C431}"/>
    <cellStyle name="Normal 5 2 2 2 2 3 2 2 3" xfId="7335" xr:uid="{9CEABF24-81BB-4886-9FBF-A4B1EF6DC3B4}"/>
    <cellStyle name="Normal 5 2 2 2 2 3 2 3" xfId="9401" xr:uid="{3F5DC640-6FE8-4807-B646-9B9D01770FC2}"/>
    <cellStyle name="Normal 5 2 2 2 2 3 2 4" xfId="5190" xr:uid="{849EFD36-B6AA-44F5-B574-2F94C136E445}"/>
    <cellStyle name="Normal 5 2 2 2 2 3 3" xfId="1306" xr:uid="{00000000-0005-0000-0000-0000060C0000}"/>
    <cellStyle name="Normal 5 2 2 2 2 3 3 2" xfId="3536" xr:uid="{00000000-0005-0000-0000-0000070C0000}"/>
    <cellStyle name="Normal 5 2 2 2 2 3 3 2 2" xfId="11959" xr:uid="{1431F231-733B-492B-A655-72B3297D4E15}"/>
    <cellStyle name="Normal 5 2 2 2 2 3 3 2 3" xfId="7748" xr:uid="{7B483FA5-506C-49A0-A195-E17B67AE1506}"/>
    <cellStyle name="Normal 5 2 2 2 2 3 3 3" xfId="9814" xr:uid="{8FF84525-2770-4CAE-9BD0-DA564C4CF53D}"/>
    <cellStyle name="Normal 5 2 2 2 2 3 3 4" xfId="5603" xr:uid="{53975C23-5C51-4869-B41A-6E3A56034355}"/>
    <cellStyle name="Normal 5 2 2 2 2 3 4" xfId="1719" xr:uid="{00000000-0005-0000-0000-0000080C0000}"/>
    <cellStyle name="Normal 5 2 2 2 2 3 4 2" xfId="3949" xr:uid="{00000000-0005-0000-0000-0000090C0000}"/>
    <cellStyle name="Normal 5 2 2 2 2 3 4 2 2" xfId="12372" xr:uid="{D5E81354-18AE-448B-82D0-BEBF8891490A}"/>
    <cellStyle name="Normal 5 2 2 2 2 3 4 2 3" xfId="8161" xr:uid="{1799AD31-4DE7-4E35-86B8-45B8230A1169}"/>
    <cellStyle name="Normal 5 2 2 2 2 3 4 3" xfId="10227" xr:uid="{C1E0E558-774C-4077-A4C7-0A0DBF98A4A8}"/>
    <cellStyle name="Normal 5 2 2 2 2 3 4 4" xfId="6016" xr:uid="{FC907A0D-3F0B-4B49-881B-63DB27BE601E}"/>
    <cellStyle name="Normal 5 2 2 2 2 3 5" xfId="2133" xr:uid="{00000000-0005-0000-0000-00000A0C0000}"/>
    <cellStyle name="Normal 5 2 2 2 2 3 5 2" xfId="4362" xr:uid="{00000000-0005-0000-0000-00000B0C0000}"/>
    <cellStyle name="Normal 5 2 2 2 2 3 5 2 2" xfId="12785" xr:uid="{0AD0D2E8-48A2-4B53-A2B0-7EB4F11EA6D1}"/>
    <cellStyle name="Normal 5 2 2 2 2 3 5 2 3" xfId="8574" xr:uid="{6AC006E2-1443-40C8-A1EE-88E4D1BCC9ED}"/>
    <cellStyle name="Normal 5 2 2 2 2 3 5 3" xfId="10640" xr:uid="{B50A949D-94DA-476C-A958-77901FDB538D}"/>
    <cellStyle name="Normal 5 2 2 2 2 3 5 4" xfId="6429" xr:uid="{8F83AA1E-7F27-4C36-8B47-0C32FC994F3D}"/>
    <cellStyle name="Normal 5 2 2 2 2 3 6" xfId="2569" xr:uid="{00000000-0005-0000-0000-00000C0C0000}"/>
    <cellStyle name="Normal 5 2 2 2 2 3 6 2" xfId="11053" xr:uid="{59246F17-BE2F-40E6-99C5-5B653D967816}"/>
    <cellStyle name="Normal 5 2 2 2 2 3 6 3" xfId="6842" xr:uid="{70ACA2CA-3122-410E-A756-8749E36D8156}"/>
    <cellStyle name="Normal 5 2 2 2 2 3 7" xfId="8988" xr:uid="{F15B13DD-5C08-47BE-A620-5FA694F06C37}"/>
    <cellStyle name="Normal 5 2 2 2 2 3 8" xfId="4777" xr:uid="{18DC60E5-5360-4B2F-97FD-E3FB73F86851}"/>
    <cellStyle name="Normal 5 2 2 2 2 4" xfId="885" xr:uid="{00000000-0005-0000-0000-00000D0C0000}"/>
    <cellStyle name="Normal 5 2 2 2 2 4 2" xfId="3120" xr:uid="{00000000-0005-0000-0000-00000E0C0000}"/>
    <cellStyle name="Normal 5 2 2 2 2 4 2 2" xfId="11543" xr:uid="{45CF8984-6B35-4371-A1B7-7CA611162A69}"/>
    <cellStyle name="Normal 5 2 2 2 2 4 2 3" xfId="7332" xr:uid="{D33B4DD0-5987-4EB2-B761-52F49E1F6D3F}"/>
    <cellStyle name="Normal 5 2 2 2 2 4 3" xfId="9398" xr:uid="{D23BE002-7910-44C6-91EE-D01881957E7F}"/>
    <cellStyle name="Normal 5 2 2 2 2 4 4" xfId="5187" xr:uid="{FE6EE240-7D3C-478B-AC85-09B843050E70}"/>
    <cellStyle name="Normal 5 2 2 2 2 5" xfId="1303" xr:uid="{00000000-0005-0000-0000-00000F0C0000}"/>
    <cellStyle name="Normal 5 2 2 2 2 5 2" xfId="3533" xr:uid="{00000000-0005-0000-0000-0000100C0000}"/>
    <cellStyle name="Normal 5 2 2 2 2 5 2 2" xfId="11956" xr:uid="{1683D678-E79F-47F5-B5F0-2994401E3291}"/>
    <cellStyle name="Normal 5 2 2 2 2 5 2 3" xfId="7745" xr:uid="{09D5802A-6956-45B7-AF45-D6025E48EB71}"/>
    <cellStyle name="Normal 5 2 2 2 2 5 3" xfId="9811" xr:uid="{E118C99B-A4AB-4B40-A528-BBCC0A23C7B7}"/>
    <cellStyle name="Normal 5 2 2 2 2 5 4" xfId="5600" xr:uid="{78641711-B816-4615-B775-9A8011248BC3}"/>
    <cellStyle name="Normal 5 2 2 2 2 6" xfId="1716" xr:uid="{00000000-0005-0000-0000-0000110C0000}"/>
    <cellStyle name="Normal 5 2 2 2 2 6 2" xfId="3946" xr:uid="{00000000-0005-0000-0000-0000120C0000}"/>
    <cellStyle name="Normal 5 2 2 2 2 6 2 2" xfId="12369" xr:uid="{85173F62-39D5-4422-A378-F29083CCE665}"/>
    <cellStyle name="Normal 5 2 2 2 2 6 2 3" xfId="8158" xr:uid="{BCBCE17D-0F12-4622-9628-7A153E841536}"/>
    <cellStyle name="Normal 5 2 2 2 2 6 3" xfId="10224" xr:uid="{E891EB7D-1734-460A-8C19-41F518D16BD5}"/>
    <cellStyle name="Normal 5 2 2 2 2 6 4" xfId="6013" xr:uid="{C538CC62-E2B0-4A94-8FFB-C9FE018ACA0B}"/>
    <cellStyle name="Normal 5 2 2 2 2 7" xfId="2130" xr:uid="{00000000-0005-0000-0000-0000130C0000}"/>
    <cellStyle name="Normal 5 2 2 2 2 7 2" xfId="4359" xr:uid="{00000000-0005-0000-0000-0000140C0000}"/>
    <cellStyle name="Normal 5 2 2 2 2 7 2 2" xfId="12782" xr:uid="{6A3EB541-E306-4986-B878-8C00A4EC97A5}"/>
    <cellStyle name="Normal 5 2 2 2 2 7 2 3" xfId="8571" xr:uid="{72003E66-711A-43FB-BE6E-0B2A6960B58D}"/>
    <cellStyle name="Normal 5 2 2 2 2 7 3" xfId="10637" xr:uid="{DF8F4239-6D3B-4658-9753-65FF72B5D392}"/>
    <cellStyle name="Normal 5 2 2 2 2 7 4" xfId="6426" xr:uid="{2EE632F2-2DFC-40A8-9F10-F92F92679E82}"/>
    <cellStyle name="Normal 5 2 2 2 2 8" xfId="2566" xr:uid="{00000000-0005-0000-0000-0000150C0000}"/>
    <cellStyle name="Normal 5 2 2 2 2 8 2" xfId="11050" xr:uid="{385449CD-7E37-4442-9F36-A5C6AEA7689A}"/>
    <cellStyle name="Normal 5 2 2 2 2 8 3" xfId="6839" xr:uid="{2B7B3BBB-5E76-4DE9-8510-116DA81EC5A1}"/>
    <cellStyle name="Normal 5 2 2 2 2 9" xfId="8985" xr:uid="{648C065A-2665-40A5-AD2E-F0FAC8A4A56D}"/>
    <cellStyle name="Normal 5 2 2 2 3" xfId="414" xr:uid="{00000000-0005-0000-0000-0000160C0000}"/>
    <cellStyle name="Normal 5 2 2 2 3 2" xfId="415" xr:uid="{00000000-0005-0000-0000-0000170C0000}"/>
    <cellStyle name="Normal 5 2 2 2 3 2 2" xfId="890" xr:uid="{00000000-0005-0000-0000-0000180C0000}"/>
    <cellStyle name="Normal 5 2 2 2 3 2 2 2" xfId="3125" xr:uid="{00000000-0005-0000-0000-0000190C0000}"/>
    <cellStyle name="Normal 5 2 2 2 3 2 2 2 2" xfId="11548" xr:uid="{3C5AB4A3-5EEA-4588-B480-0B1B73B4D80A}"/>
    <cellStyle name="Normal 5 2 2 2 3 2 2 2 3" xfId="7337" xr:uid="{87BE6D33-36AE-487E-9D8B-E36BF76D2A09}"/>
    <cellStyle name="Normal 5 2 2 2 3 2 2 3" xfId="9403" xr:uid="{B33FCC40-87E4-4323-A84B-9B8662759586}"/>
    <cellStyle name="Normal 5 2 2 2 3 2 2 4" xfId="5192" xr:uid="{0F3EF9E0-9D79-47FC-B686-A1558DD0C41E}"/>
    <cellStyle name="Normal 5 2 2 2 3 2 3" xfId="1308" xr:uid="{00000000-0005-0000-0000-00001A0C0000}"/>
    <cellStyle name="Normal 5 2 2 2 3 2 3 2" xfId="3538" xr:uid="{00000000-0005-0000-0000-00001B0C0000}"/>
    <cellStyle name="Normal 5 2 2 2 3 2 3 2 2" xfId="11961" xr:uid="{1677D3B1-A594-428E-971E-3898A943D3B2}"/>
    <cellStyle name="Normal 5 2 2 2 3 2 3 2 3" xfId="7750" xr:uid="{56401796-8CBA-4824-8AAA-90E59EDF6486}"/>
    <cellStyle name="Normal 5 2 2 2 3 2 3 3" xfId="9816" xr:uid="{D6F8E94F-5698-4D53-B350-45E67BE4F5AA}"/>
    <cellStyle name="Normal 5 2 2 2 3 2 3 4" xfId="5605" xr:uid="{AFC6FB42-99C2-4645-879C-E5070CAB05F8}"/>
    <cellStyle name="Normal 5 2 2 2 3 2 4" xfId="1721" xr:uid="{00000000-0005-0000-0000-00001C0C0000}"/>
    <cellStyle name="Normal 5 2 2 2 3 2 4 2" xfId="3951" xr:uid="{00000000-0005-0000-0000-00001D0C0000}"/>
    <cellStyle name="Normal 5 2 2 2 3 2 4 2 2" xfId="12374" xr:uid="{F8458D53-0472-40FC-8FFF-ED3EF2F75FE0}"/>
    <cellStyle name="Normal 5 2 2 2 3 2 4 2 3" xfId="8163" xr:uid="{702DC835-F20D-4423-8EE4-1F644065FAB7}"/>
    <cellStyle name="Normal 5 2 2 2 3 2 4 3" xfId="10229" xr:uid="{4C415D72-C222-4A61-B2D5-7D8EFA307950}"/>
    <cellStyle name="Normal 5 2 2 2 3 2 4 4" xfId="6018" xr:uid="{405A6016-E4E2-421C-BFE4-B90DBE24F1E5}"/>
    <cellStyle name="Normal 5 2 2 2 3 2 5" xfId="2135" xr:uid="{00000000-0005-0000-0000-00001E0C0000}"/>
    <cellStyle name="Normal 5 2 2 2 3 2 5 2" xfId="4364" xr:uid="{00000000-0005-0000-0000-00001F0C0000}"/>
    <cellStyle name="Normal 5 2 2 2 3 2 5 2 2" xfId="12787" xr:uid="{9E58FD5A-1649-4FF9-BD04-392914E2A746}"/>
    <cellStyle name="Normal 5 2 2 2 3 2 5 2 3" xfId="8576" xr:uid="{047C7D3C-B360-4A82-A9E4-02828BA9EF8E}"/>
    <cellStyle name="Normal 5 2 2 2 3 2 5 3" xfId="10642" xr:uid="{A3CB288C-F9DC-417C-A241-1F7C563E54D4}"/>
    <cellStyle name="Normal 5 2 2 2 3 2 5 4" xfId="6431" xr:uid="{F6B69A75-8841-46F5-A1FD-BAFC586F42E8}"/>
    <cellStyle name="Normal 5 2 2 2 3 2 6" xfId="2571" xr:uid="{00000000-0005-0000-0000-0000200C0000}"/>
    <cellStyle name="Normal 5 2 2 2 3 2 6 2" xfId="11055" xr:uid="{7B0C826B-C39A-4205-9ECF-3A26D79CE9AE}"/>
    <cellStyle name="Normal 5 2 2 2 3 2 6 3" xfId="6844" xr:uid="{76BE9E47-4C05-424C-AD80-AFCA376C7873}"/>
    <cellStyle name="Normal 5 2 2 2 3 2 7" xfId="8990" xr:uid="{C9C015E6-C23F-4EC2-9B17-621DEDE2FAB2}"/>
    <cellStyle name="Normal 5 2 2 2 3 2 8" xfId="4779" xr:uid="{2624454B-3CA7-44D2-97ED-6C49445E2672}"/>
    <cellStyle name="Normal 5 2 2 2 3 3" xfId="889" xr:uid="{00000000-0005-0000-0000-0000210C0000}"/>
    <cellStyle name="Normal 5 2 2 2 3 3 2" xfId="3124" xr:uid="{00000000-0005-0000-0000-0000220C0000}"/>
    <cellStyle name="Normal 5 2 2 2 3 3 2 2" xfId="11547" xr:uid="{A6E8F856-8F76-4B7A-AC53-D8826BA300FC}"/>
    <cellStyle name="Normal 5 2 2 2 3 3 2 3" xfId="7336" xr:uid="{AB9A1078-C84B-4B04-9F32-231A323DE091}"/>
    <cellStyle name="Normal 5 2 2 2 3 3 3" xfId="9402" xr:uid="{52E3557E-89DA-4A19-910D-518340346C9F}"/>
    <cellStyle name="Normal 5 2 2 2 3 3 4" xfId="5191" xr:uid="{FAD9405E-DF7A-4F59-8E67-F6B1111960FF}"/>
    <cellStyle name="Normal 5 2 2 2 3 4" xfId="1307" xr:uid="{00000000-0005-0000-0000-0000230C0000}"/>
    <cellStyle name="Normal 5 2 2 2 3 4 2" xfId="3537" xr:uid="{00000000-0005-0000-0000-0000240C0000}"/>
    <cellStyle name="Normal 5 2 2 2 3 4 2 2" xfId="11960" xr:uid="{88950323-2356-4951-81AB-F92F3ADCF52E}"/>
    <cellStyle name="Normal 5 2 2 2 3 4 2 3" xfId="7749" xr:uid="{D27C9021-D5C5-4901-A412-31A78B533730}"/>
    <cellStyle name="Normal 5 2 2 2 3 4 3" xfId="9815" xr:uid="{560520E5-7E39-4CA5-90DA-AE27E00E53C4}"/>
    <cellStyle name="Normal 5 2 2 2 3 4 4" xfId="5604" xr:uid="{8BEF46C2-270D-4463-BC06-72AC9449785E}"/>
    <cellStyle name="Normal 5 2 2 2 3 5" xfId="1720" xr:uid="{00000000-0005-0000-0000-0000250C0000}"/>
    <cellStyle name="Normal 5 2 2 2 3 5 2" xfId="3950" xr:uid="{00000000-0005-0000-0000-0000260C0000}"/>
    <cellStyle name="Normal 5 2 2 2 3 5 2 2" xfId="12373" xr:uid="{B14F6D7D-B248-4CB0-8E21-020AD1C6E444}"/>
    <cellStyle name="Normal 5 2 2 2 3 5 2 3" xfId="8162" xr:uid="{BE9900A0-5AC2-44D4-9E3A-541A40BE19B5}"/>
    <cellStyle name="Normal 5 2 2 2 3 5 3" xfId="10228" xr:uid="{332BAF8A-C11E-423D-B671-A2D799EBF3FC}"/>
    <cellStyle name="Normal 5 2 2 2 3 5 4" xfId="6017" xr:uid="{01963BAB-7B2C-49E9-A2D7-A77679470A8A}"/>
    <cellStyle name="Normal 5 2 2 2 3 6" xfId="2134" xr:uid="{00000000-0005-0000-0000-0000270C0000}"/>
    <cellStyle name="Normal 5 2 2 2 3 6 2" xfId="4363" xr:uid="{00000000-0005-0000-0000-0000280C0000}"/>
    <cellStyle name="Normal 5 2 2 2 3 6 2 2" xfId="12786" xr:uid="{CE19CE35-16C7-4EE7-A263-0B2C2C1D4BD0}"/>
    <cellStyle name="Normal 5 2 2 2 3 6 2 3" xfId="8575" xr:uid="{7131A8EA-261B-425B-8217-845742D787D8}"/>
    <cellStyle name="Normal 5 2 2 2 3 6 3" xfId="10641" xr:uid="{C8060C13-1156-444F-B3B8-E8A845E028C9}"/>
    <cellStyle name="Normal 5 2 2 2 3 6 4" xfId="6430" xr:uid="{644C11C0-8C8C-4D3B-9F46-B2BA37816CBA}"/>
    <cellStyle name="Normal 5 2 2 2 3 7" xfId="2570" xr:uid="{00000000-0005-0000-0000-0000290C0000}"/>
    <cellStyle name="Normal 5 2 2 2 3 7 2" xfId="11054" xr:uid="{4128D044-5E1A-421E-B15E-EF719A4B658A}"/>
    <cellStyle name="Normal 5 2 2 2 3 7 3" xfId="6843" xr:uid="{E5C415F2-E9C8-4060-B744-D01EB690F002}"/>
    <cellStyle name="Normal 5 2 2 2 3 8" xfId="8989" xr:uid="{143BEE9D-F91E-4822-B6EA-2CDA380B5857}"/>
    <cellStyle name="Normal 5 2 2 2 3 9" xfId="4778" xr:uid="{0044DE37-4352-41E0-99D1-B54B422F037F}"/>
    <cellStyle name="Normal 5 2 2 2 4" xfId="416" xr:uid="{00000000-0005-0000-0000-00002A0C0000}"/>
    <cellStyle name="Normal 5 2 2 2 4 2" xfId="891" xr:uid="{00000000-0005-0000-0000-00002B0C0000}"/>
    <cellStyle name="Normal 5 2 2 2 4 2 2" xfId="3126" xr:uid="{00000000-0005-0000-0000-00002C0C0000}"/>
    <cellStyle name="Normal 5 2 2 2 4 2 2 2" xfId="11549" xr:uid="{138AFA76-D664-4E5C-80E2-2026CDD774FC}"/>
    <cellStyle name="Normal 5 2 2 2 4 2 2 3" xfId="7338" xr:uid="{89D64ACD-4555-42CB-AE03-B8BD6086535B}"/>
    <cellStyle name="Normal 5 2 2 2 4 2 3" xfId="9404" xr:uid="{2EA952B3-3AEA-4388-BBD5-DD082F76D776}"/>
    <cellStyle name="Normal 5 2 2 2 4 2 4" xfId="5193" xr:uid="{1A4FE2FB-3004-4C1F-91D1-35FD03384927}"/>
    <cellStyle name="Normal 5 2 2 2 4 3" xfId="1309" xr:uid="{00000000-0005-0000-0000-00002D0C0000}"/>
    <cellStyle name="Normal 5 2 2 2 4 3 2" xfId="3539" xr:uid="{00000000-0005-0000-0000-00002E0C0000}"/>
    <cellStyle name="Normal 5 2 2 2 4 3 2 2" xfId="11962" xr:uid="{E4E758E0-D96E-4FC4-900A-3C0ADACBD694}"/>
    <cellStyle name="Normal 5 2 2 2 4 3 2 3" xfId="7751" xr:uid="{61CE3445-7856-4C65-AAFD-FB9F92247847}"/>
    <cellStyle name="Normal 5 2 2 2 4 3 3" xfId="9817" xr:uid="{64B42E6E-CF9B-4987-99EB-475EF7AE7DA5}"/>
    <cellStyle name="Normal 5 2 2 2 4 3 4" xfId="5606" xr:uid="{5B7E8C4A-9CA4-4BA1-91E7-28861D3F1301}"/>
    <cellStyle name="Normal 5 2 2 2 4 4" xfId="1722" xr:uid="{00000000-0005-0000-0000-00002F0C0000}"/>
    <cellStyle name="Normal 5 2 2 2 4 4 2" xfId="3952" xr:uid="{00000000-0005-0000-0000-0000300C0000}"/>
    <cellStyle name="Normal 5 2 2 2 4 4 2 2" xfId="12375" xr:uid="{E45A29FD-B3E5-4CC6-9054-09EC6E876665}"/>
    <cellStyle name="Normal 5 2 2 2 4 4 2 3" xfId="8164" xr:uid="{ECFE6632-015E-4FEC-A0B7-6CB07D20FAFA}"/>
    <cellStyle name="Normal 5 2 2 2 4 4 3" xfId="10230" xr:uid="{3B0D357A-9160-4460-B351-EBBB8CBA0525}"/>
    <cellStyle name="Normal 5 2 2 2 4 4 4" xfId="6019" xr:uid="{E5478C02-73BD-4BD9-AAEE-9B76EE524982}"/>
    <cellStyle name="Normal 5 2 2 2 4 5" xfId="2136" xr:uid="{00000000-0005-0000-0000-0000310C0000}"/>
    <cellStyle name="Normal 5 2 2 2 4 5 2" xfId="4365" xr:uid="{00000000-0005-0000-0000-0000320C0000}"/>
    <cellStyle name="Normal 5 2 2 2 4 5 2 2" xfId="12788" xr:uid="{83B53E19-6603-4574-8AC4-6BA891582EA4}"/>
    <cellStyle name="Normal 5 2 2 2 4 5 2 3" xfId="8577" xr:uid="{D67C4C79-E626-4DA5-B81B-0CEF4388908B}"/>
    <cellStyle name="Normal 5 2 2 2 4 5 3" xfId="10643" xr:uid="{884B4522-5EC2-4C59-BA4C-46136ED495F1}"/>
    <cellStyle name="Normal 5 2 2 2 4 5 4" xfId="6432" xr:uid="{2CC7F590-5DED-4BA5-B6E5-1B00AE546BFF}"/>
    <cellStyle name="Normal 5 2 2 2 4 6" xfId="2572" xr:uid="{00000000-0005-0000-0000-0000330C0000}"/>
    <cellStyle name="Normal 5 2 2 2 4 6 2" xfId="11056" xr:uid="{6A439CAE-8715-4DC3-ACC7-1EB69B2C9B64}"/>
    <cellStyle name="Normal 5 2 2 2 4 6 3" xfId="6845" xr:uid="{1A5FC3B8-EA77-4254-B5DA-F73620D9A9E6}"/>
    <cellStyle name="Normal 5 2 2 2 4 7" xfId="8991" xr:uid="{F7106D72-2034-4D47-9C0A-CB2285080973}"/>
    <cellStyle name="Normal 5 2 2 2 4 8" xfId="4780" xr:uid="{B69B142D-0CCE-4974-AD7E-61B2A738BDE7}"/>
    <cellStyle name="Normal 5 2 2 2 5" xfId="884" xr:uid="{00000000-0005-0000-0000-0000340C0000}"/>
    <cellStyle name="Normal 5 2 2 2 5 2" xfId="3119" xr:uid="{00000000-0005-0000-0000-0000350C0000}"/>
    <cellStyle name="Normal 5 2 2 2 5 2 2" xfId="11542" xr:uid="{A57364CC-6112-483E-A22F-6A8E951C9337}"/>
    <cellStyle name="Normal 5 2 2 2 5 2 3" xfId="7331" xr:uid="{90C763EB-D08B-48DE-A1FE-D60D13D28903}"/>
    <cellStyle name="Normal 5 2 2 2 5 3" xfId="9397" xr:uid="{7B0E99AF-DD78-4544-91F4-850A1BC3EC8A}"/>
    <cellStyle name="Normal 5 2 2 2 5 4" xfId="5186" xr:uid="{F6E26177-587F-4F37-B1F8-3C4A4105942F}"/>
    <cellStyle name="Normal 5 2 2 2 6" xfId="1302" xr:uid="{00000000-0005-0000-0000-0000360C0000}"/>
    <cellStyle name="Normal 5 2 2 2 6 2" xfId="3532" xr:uid="{00000000-0005-0000-0000-0000370C0000}"/>
    <cellStyle name="Normal 5 2 2 2 6 2 2" xfId="11955" xr:uid="{97AAF8A9-5E58-4B5A-BE29-3CFDC7A2CFC6}"/>
    <cellStyle name="Normal 5 2 2 2 6 2 3" xfId="7744" xr:uid="{B6B23D3F-578A-42FE-9DB1-869913001F21}"/>
    <cellStyle name="Normal 5 2 2 2 6 3" xfId="9810" xr:uid="{551EE482-3D61-4ABF-9419-00BC770F78E8}"/>
    <cellStyle name="Normal 5 2 2 2 6 4" xfId="5599" xr:uid="{9DCE905C-E8E3-4D5F-9CC7-ACF9AB361708}"/>
    <cellStyle name="Normal 5 2 2 2 7" xfId="1715" xr:uid="{00000000-0005-0000-0000-0000380C0000}"/>
    <cellStyle name="Normal 5 2 2 2 7 2" xfId="3945" xr:uid="{00000000-0005-0000-0000-0000390C0000}"/>
    <cellStyle name="Normal 5 2 2 2 7 2 2" xfId="12368" xr:uid="{CF09600A-E98B-4FBD-9693-EE0E90853AD1}"/>
    <cellStyle name="Normal 5 2 2 2 7 2 3" xfId="8157" xr:uid="{4D854755-4CA1-4D13-BDA0-184EB918BED2}"/>
    <cellStyle name="Normal 5 2 2 2 7 3" xfId="10223" xr:uid="{961F6931-1A4D-4759-A944-C580BE1233E7}"/>
    <cellStyle name="Normal 5 2 2 2 7 4" xfId="6012" xr:uid="{F465CEF5-1EEF-4438-A932-45A4241C2344}"/>
    <cellStyle name="Normal 5 2 2 2 8" xfId="2129" xr:uid="{00000000-0005-0000-0000-00003A0C0000}"/>
    <cellStyle name="Normal 5 2 2 2 8 2" xfId="4358" xr:uid="{00000000-0005-0000-0000-00003B0C0000}"/>
    <cellStyle name="Normal 5 2 2 2 8 2 2" xfId="12781" xr:uid="{F55A7F08-44A1-48AC-A13F-648F9E005208}"/>
    <cellStyle name="Normal 5 2 2 2 8 2 3" xfId="8570" xr:uid="{7F30BC16-DBD8-404C-9425-FD9D7A727CEC}"/>
    <cellStyle name="Normal 5 2 2 2 8 3" xfId="10636" xr:uid="{0582DF81-ECD2-413B-84CE-B22D83A5AACF}"/>
    <cellStyle name="Normal 5 2 2 2 8 4" xfId="6425" xr:uid="{96DF5FFC-44AD-4ADC-B925-29DA863AB510}"/>
    <cellStyle name="Normal 5 2 2 2 9" xfId="2565" xr:uid="{00000000-0005-0000-0000-00003C0C0000}"/>
    <cellStyle name="Normal 5 2 2 2 9 2" xfId="11049" xr:uid="{66AE3196-E4CD-4F0D-BD9C-92F7C70036EC}"/>
    <cellStyle name="Normal 5 2 2 2 9 3" xfId="6838" xr:uid="{73719609-E8C1-4ACE-A184-4912237BC016}"/>
    <cellStyle name="Normal 5 2 2 3" xfId="417" xr:uid="{00000000-0005-0000-0000-00003D0C0000}"/>
    <cellStyle name="Normal 5 2 2 3 10" xfId="4781" xr:uid="{3B60A3CC-E335-4579-B3B4-DD0D60B6A2CA}"/>
    <cellStyle name="Normal 5 2 2 3 2" xfId="418" xr:uid="{00000000-0005-0000-0000-00003E0C0000}"/>
    <cellStyle name="Normal 5 2 2 3 2 2" xfId="419" xr:uid="{00000000-0005-0000-0000-00003F0C0000}"/>
    <cellStyle name="Normal 5 2 2 3 2 2 2" xfId="894" xr:uid="{00000000-0005-0000-0000-0000400C0000}"/>
    <cellStyle name="Normal 5 2 2 3 2 2 2 2" xfId="3129" xr:uid="{00000000-0005-0000-0000-0000410C0000}"/>
    <cellStyle name="Normal 5 2 2 3 2 2 2 2 2" xfId="11552" xr:uid="{9D17A60B-F53B-4BC1-82B3-40091CDCAC79}"/>
    <cellStyle name="Normal 5 2 2 3 2 2 2 2 3" xfId="7341" xr:uid="{C126E07F-FA43-411B-827C-CE9814114475}"/>
    <cellStyle name="Normal 5 2 2 3 2 2 2 3" xfId="9407" xr:uid="{FB3D3E5D-C91D-4EAA-979A-EA3AC70528E8}"/>
    <cellStyle name="Normal 5 2 2 3 2 2 2 4" xfId="5196" xr:uid="{4A1F7C18-AC47-4952-9EF9-310141F7E992}"/>
    <cellStyle name="Normal 5 2 2 3 2 2 3" xfId="1312" xr:uid="{00000000-0005-0000-0000-0000420C0000}"/>
    <cellStyle name="Normal 5 2 2 3 2 2 3 2" xfId="3542" xr:uid="{00000000-0005-0000-0000-0000430C0000}"/>
    <cellStyle name="Normal 5 2 2 3 2 2 3 2 2" xfId="11965" xr:uid="{FB041190-D931-42A6-BEA5-5121723F4323}"/>
    <cellStyle name="Normal 5 2 2 3 2 2 3 2 3" xfId="7754" xr:uid="{268CAE3C-7929-4D91-856A-FECC43972C5E}"/>
    <cellStyle name="Normal 5 2 2 3 2 2 3 3" xfId="9820" xr:uid="{A3101D9A-6813-446F-A369-22E3A8853D1A}"/>
    <cellStyle name="Normal 5 2 2 3 2 2 3 4" xfId="5609" xr:uid="{2C62C3DF-6660-4D2B-9AB4-CBE9077866B1}"/>
    <cellStyle name="Normal 5 2 2 3 2 2 4" xfId="1725" xr:uid="{00000000-0005-0000-0000-0000440C0000}"/>
    <cellStyle name="Normal 5 2 2 3 2 2 4 2" xfId="3955" xr:uid="{00000000-0005-0000-0000-0000450C0000}"/>
    <cellStyle name="Normal 5 2 2 3 2 2 4 2 2" xfId="12378" xr:uid="{C78932DC-5765-4817-9407-F7B25F9A709F}"/>
    <cellStyle name="Normal 5 2 2 3 2 2 4 2 3" xfId="8167" xr:uid="{FE7556FA-F742-41E2-B4CA-23B5CFD762BB}"/>
    <cellStyle name="Normal 5 2 2 3 2 2 4 3" xfId="10233" xr:uid="{54868A82-8309-43DC-9F12-12B8DF95B78D}"/>
    <cellStyle name="Normal 5 2 2 3 2 2 4 4" xfId="6022" xr:uid="{5A3B61BE-6EB6-4FF9-A26F-B53202FC62B6}"/>
    <cellStyle name="Normal 5 2 2 3 2 2 5" xfId="2139" xr:uid="{00000000-0005-0000-0000-0000460C0000}"/>
    <cellStyle name="Normal 5 2 2 3 2 2 5 2" xfId="4368" xr:uid="{00000000-0005-0000-0000-0000470C0000}"/>
    <cellStyle name="Normal 5 2 2 3 2 2 5 2 2" xfId="12791" xr:uid="{209515D9-7A04-44E5-8AC4-EB7DB1359F0C}"/>
    <cellStyle name="Normal 5 2 2 3 2 2 5 2 3" xfId="8580" xr:uid="{15BA6027-EE50-4BAD-BC72-4D66A1D76307}"/>
    <cellStyle name="Normal 5 2 2 3 2 2 5 3" xfId="10646" xr:uid="{1C0BB3BB-94C9-46C9-9C63-1295D0F2FB59}"/>
    <cellStyle name="Normal 5 2 2 3 2 2 5 4" xfId="6435" xr:uid="{6BF2CE1A-A439-4463-8542-43C80476A417}"/>
    <cellStyle name="Normal 5 2 2 3 2 2 6" xfId="2575" xr:uid="{00000000-0005-0000-0000-0000480C0000}"/>
    <cellStyle name="Normal 5 2 2 3 2 2 6 2" xfId="11059" xr:uid="{78F9CFAC-A5BF-48CA-861E-E2DDE48D86CE}"/>
    <cellStyle name="Normal 5 2 2 3 2 2 6 3" xfId="6848" xr:uid="{15D0AB58-638E-4BC9-88BB-1BDA42757872}"/>
    <cellStyle name="Normal 5 2 2 3 2 2 7" xfId="8994" xr:uid="{B863B943-77C6-43B4-BEF1-B3B1B99B1CA6}"/>
    <cellStyle name="Normal 5 2 2 3 2 2 8" xfId="4783" xr:uid="{AABC84F2-EEC5-4C86-A6D2-230E423D3422}"/>
    <cellStyle name="Normal 5 2 2 3 2 3" xfId="893" xr:uid="{00000000-0005-0000-0000-0000490C0000}"/>
    <cellStyle name="Normal 5 2 2 3 2 3 2" xfId="3128" xr:uid="{00000000-0005-0000-0000-00004A0C0000}"/>
    <cellStyle name="Normal 5 2 2 3 2 3 2 2" xfId="11551" xr:uid="{7D9FB3F3-A395-43F0-BC70-2F3A9EC08E61}"/>
    <cellStyle name="Normal 5 2 2 3 2 3 2 3" xfId="7340" xr:uid="{A393F361-60F5-41E3-9B9A-E93965D165A0}"/>
    <cellStyle name="Normal 5 2 2 3 2 3 3" xfId="9406" xr:uid="{A56EC37A-B36F-48B7-8597-BAA4E0A9108D}"/>
    <cellStyle name="Normal 5 2 2 3 2 3 4" xfId="5195" xr:uid="{17293D1A-68C7-426D-B19D-730BA0524D0C}"/>
    <cellStyle name="Normal 5 2 2 3 2 4" xfId="1311" xr:uid="{00000000-0005-0000-0000-00004B0C0000}"/>
    <cellStyle name="Normal 5 2 2 3 2 4 2" xfId="3541" xr:uid="{00000000-0005-0000-0000-00004C0C0000}"/>
    <cellStyle name="Normal 5 2 2 3 2 4 2 2" xfId="11964" xr:uid="{DFCE52DB-1A1C-4F18-8504-5203EF861289}"/>
    <cellStyle name="Normal 5 2 2 3 2 4 2 3" xfId="7753" xr:uid="{C598180D-5969-46ED-B74F-E0BDBE46B791}"/>
    <cellStyle name="Normal 5 2 2 3 2 4 3" xfId="9819" xr:uid="{66AA70F1-02A1-474D-B7D7-1BB072D1C90B}"/>
    <cellStyle name="Normal 5 2 2 3 2 4 4" xfId="5608" xr:uid="{2271DEF8-23FC-4B21-A511-1B5074F8322B}"/>
    <cellStyle name="Normal 5 2 2 3 2 5" xfId="1724" xr:uid="{00000000-0005-0000-0000-00004D0C0000}"/>
    <cellStyle name="Normal 5 2 2 3 2 5 2" xfId="3954" xr:uid="{00000000-0005-0000-0000-00004E0C0000}"/>
    <cellStyle name="Normal 5 2 2 3 2 5 2 2" xfId="12377" xr:uid="{C61B4FA7-516B-41B4-B35A-13E872906E6A}"/>
    <cellStyle name="Normal 5 2 2 3 2 5 2 3" xfId="8166" xr:uid="{323823C3-640E-47F6-9B75-C3E3C1C53310}"/>
    <cellStyle name="Normal 5 2 2 3 2 5 3" xfId="10232" xr:uid="{AC586D7E-B8AE-4FBD-AFEB-7855E887A5EB}"/>
    <cellStyle name="Normal 5 2 2 3 2 5 4" xfId="6021" xr:uid="{B28F209B-5AAD-4366-A70E-A0D4EC3B4293}"/>
    <cellStyle name="Normal 5 2 2 3 2 6" xfId="2138" xr:uid="{00000000-0005-0000-0000-00004F0C0000}"/>
    <cellStyle name="Normal 5 2 2 3 2 6 2" xfId="4367" xr:uid="{00000000-0005-0000-0000-0000500C0000}"/>
    <cellStyle name="Normal 5 2 2 3 2 6 2 2" xfId="12790" xr:uid="{414E8BEC-1C6B-452E-B9C2-7ABEB7335699}"/>
    <cellStyle name="Normal 5 2 2 3 2 6 2 3" xfId="8579" xr:uid="{A922504F-A972-4EE7-8A00-60FF65B889A7}"/>
    <cellStyle name="Normal 5 2 2 3 2 6 3" xfId="10645" xr:uid="{805CEB85-479F-4FEF-9FDF-5E91665FA867}"/>
    <cellStyle name="Normal 5 2 2 3 2 6 4" xfId="6434" xr:uid="{3B42C0DF-E90F-4C5A-A598-89024D2A461D}"/>
    <cellStyle name="Normal 5 2 2 3 2 7" xfId="2574" xr:uid="{00000000-0005-0000-0000-0000510C0000}"/>
    <cellStyle name="Normal 5 2 2 3 2 7 2" xfId="11058" xr:uid="{E1A326C8-2AE7-4631-86B4-C220A32F0AAE}"/>
    <cellStyle name="Normal 5 2 2 3 2 7 3" xfId="6847" xr:uid="{19715DB8-B965-46C2-9A64-65B0278F895C}"/>
    <cellStyle name="Normal 5 2 2 3 2 8" xfId="8993" xr:uid="{D77D9546-F048-4CE2-912D-4E4158DDEAD4}"/>
    <cellStyle name="Normal 5 2 2 3 2 9" xfId="4782" xr:uid="{430CE504-768B-4491-9C04-F83ADD7610CB}"/>
    <cellStyle name="Normal 5 2 2 3 3" xfId="420" xr:uid="{00000000-0005-0000-0000-0000520C0000}"/>
    <cellStyle name="Normal 5 2 2 3 3 2" xfId="895" xr:uid="{00000000-0005-0000-0000-0000530C0000}"/>
    <cellStyle name="Normal 5 2 2 3 3 2 2" xfId="3130" xr:uid="{00000000-0005-0000-0000-0000540C0000}"/>
    <cellStyle name="Normal 5 2 2 3 3 2 2 2" xfId="11553" xr:uid="{68191DA4-63B1-44DC-AFED-944463821698}"/>
    <cellStyle name="Normal 5 2 2 3 3 2 2 3" xfId="7342" xr:uid="{D474CE52-4B96-4B97-A08F-9BD4EEDD6A92}"/>
    <cellStyle name="Normal 5 2 2 3 3 2 3" xfId="9408" xr:uid="{7E2CAAB9-40D0-49D0-8A2D-A511583173BD}"/>
    <cellStyle name="Normal 5 2 2 3 3 2 4" xfId="5197" xr:uid="{9B4E170D-962F-418F-A4F6-2A2D88015B5D}"/>
    <cellStyle name="Normal 5 2 2 3 3 3" xfId="1313" xr:uid="{00000000-0005-0000-0000-0000550C0000}"/>
    <cellStyle name="Normal 5 2 2 3 3 3 2" xfId="3543" xr:uid="{00000000-0005-0000-0000-0000560C0000}"/>
    <cellStyle name="Normal 5 2 2 3 3 3 2 2" xfId="11966" xr:uid="{35E38CDE-7AE4-4766-84EA-10F16A6F956F}"/>
    <cellStyle name="Normal 5 2 2 3 3 3 2 3" xfId="7755" xr:uid="{3F6D248F-B5E8-453E-A70C-2D081964E11C}"/>
    <cellStyle name="Normal 5 2 2 3 3 3 3" xfId="9821" xr:uid="{B3E0C0E6-D35B-450F-9C48-08EB50377F6B}"/>
    <cellStyle name="Normal 5 2 2 3 3 3 4" xfId="5610" xr:uid="{AD5364F5-19F7-41B0-A7C2-8BEABDCE6E3E}"/>
    <cellStyle name="Normal 5 2 2 3 3 4" xfId="1726" xr:uid="{00000000-0005-0000-0000-0000570C0000}"/>
    <cellStyle name="Normal 5 2 2 3 3 4 2" xfId="3956" xr:uid="{00000000-0005-0000-0000-0000580C0000}"/>
    <cellStyle name="Normal 5 2 2 3 3 4 2 2" xfId="12379" xr:uid="{F57B4630-4D9B-42C5-A59D-0944111A4FF7}"/>
    <cellStyle name="Normal 5 2 2 3 3 4 2 3" xfId="8168" xr:uid="{43DD73A1-026C-4A52-9013-2102BD04F8F5}"/>
    <cellStyle name="Normal 5 2 2 3 3 4 3" xfId="10234" xr:uid="{562DBEB4-47C3-4964-B3EB-DF740B42D5EA}"/>
    <cellStyle name="Normal 5 2 2 3 3 4 4" xfId="6023" xr:uid="{C4EC98AB-D2A9-4123-BB0B-2AEE520D01BE}"/>
    <cellStyle name="Normal 5 2 2 3 3 5" xfId="2140" xr:uid="{00000000-0005-0000-0000-0000590C0000}"/>
    <cellStyle name="Normal 5 2 2 3 3 5 2" xfId="4369" xr:uid="{00000000-0005-0000-0000-00005A0C0000}"/>
    <cellStyle name="Normal 5 2 2 3 3 5 2 2" xfId="12792" xr:uid="{A6373632-912C-48F7-B85B-B751F237E5CD}"/>
    <cellStyle name="Normal 5 2 2 3 3 5 2 3" xfId="8581" xr:uid="{E34A37D8-59EC-4260-9963-B786337F724C}"/>
    <cellStyle name="Normal 5 2 2 3 3 5 3" xfId="10647" xr:uid="{92ABB566-8D05-468E-8941-5ECEDEA27AB6}"/>
    <cellStyle name="Normal 5 2 2 3 3 5 4" xfId="6436" xr:uid="{79C81920-2563-4048-808C-BC0BC913528F}"/>
    <cellStyle name="Normal 5 2 2 3 3 6" xfId="2576" xr:uid="{00000000-0005-0000-0000-00005B0C0000}"/>
    <cellStyle name="Normal 5 2 2 3 3 6 2" xfId="11060" xr:uid="{7766CEA7-046B-46EA-9542-5A7D1395BDF6}"/>
    <cellStyle name="Normal 5 2 2 3 3 6 3" xfId="6849" xr:uid="{5C49DA22-F62E-4369-99D4-91F525682C97}"/>
    <cellStyle name="Normal 5 2 2 3 3 7" xfId="8995" xr:uid="{E21A2BDB-C576-4150-86BA-B3333B6CBF52}"/>
    <cellStyle name="Normal 5 2 2 3 3 8" xfId="4784" xr:uid="{4CD92B1C-A3D9-42F6-B1FF-1540C9C3782A}"/>
    <cellStyle name="Normal 5 2 2 3 4" xfId="892" xr:uid="{00000000-0005-0000-0000-00005C0C0000}"/>
    <cellStyle name="Normal 5 2 2 3 4 2" xfId="3127" xr:uid="{00000000-0005-0000-0000-00005D0C0000}"/>
    <cellStyle name="Normal 5 2 2 3 4 2 2" xfId="11550" xr:uid="{E3E6D410-73CC-4D1D-BC04-BABC29F3CFF5}"/>
    <cellStyle name="Normal 5 2 2 3 4 2 3" xfId="7339" xr:uid="{F6E5A2A5-4194-4288-AD2A-B43984184236}"/>
    <cellStyle name="Normal 5 2 2 3 4 3" xfId="9405" xr:uid="{EAC31155-94AB-4715-A636-6A1A76BA2D1B}"/>
    <cellStyle name="Normal 5 2 2 3 4 4" xfId="5194" xr:uid="{CA8601B8-2A37-43F9-BD39-18D4BC1A67F6}"/>
    <cellStyle name="Normal 5 2 2 3 5" xfId="1310" xr:uid="{00000000-0005-0000-0000-00005E0C0000}"/>
    <cellStyle name="Normal 5 2 2 3 5 2" xfId="3540" xr:uid="{00000000-0005-0000-0000-00005F0C0000}"/>
    <cellStyle name="Normal 5 2 2 3 5 2 2" xfId="11963" xr:uid="{74476BC8-5BB7-4B49-BFE8-8304D8EA4A7F}"/>
    <cellStyle name="Normal 5 2 2 3 5 2 3" xfId="7752" xr:uid="{B7E031C4-34D6-4C46-BFCE-8AE8A0A674D0}"/>
    <cellStyle name="Normal 5 2 2 3 5 3" xfId="9818" xr:uid="{3F978A0F-C179-4D65-84A6-B339122FA8E8}"/>
    <cellStyle name="Normal 5 2 2 3 5 4" xfId="5607" xr:uid="{DB03AB36-B180-4BE1-A988-F6B71B1177AC}"/>
    <cellStyle name="Normal 5 2 2 3 6" xfId="1723" xr:uid="{00000000-0005-0000-0000-0000600C0000}"/>
    <cellStyle name="Normal 5 2 2 3 6 2" xfId="3953" xr:uid="{00000000-0005-0000-0000-0000610C0000}"/>
    <cellStyle name="Normal 5 2 2 3 6 2 2" xfId="12376" xr:uid="{7D9F7D6E-C184-4AC6-9716-43EA30952A89}"/>
    <cellStyle name="Normal 5 2 2 3 6 2 3" xfId="8165" xr:uid="{5E875744-4888-42CB-8640-ABADD914E1FB}"/>
    <cellStyle name="Normal 5 2 2 3 6 3" xfId="10231" xr:uid="{FA46A870-C920-4543-998F-AEDEA39FEC76}"/>
    <cellStyle name="Normal 5 2 2 3 6 4" xfId="6020" xr:uid="{CD484036-8B42-4F26-944F-44AFD721703C}"/>
    <cellStyle name="Normal 5 2 2 3 7" xfId="2137" xr:uid="{00000000-0005-0000-0000-0000620C0000}"/>
    <cellStyle name="Normal 5 2 2 3 7 2" xfId="4366" xr:uid="{00000000-0005-0000-0000-0000630C0000}"/>
    <cellStyle name="Normal 5 2 2 3 7 2 2" xfId="12789" xr:uid="{DE1A599A-A924-4D04-A455-8ADE9837DA4B}"/>
    <cellStyle name="Normal 5 2 2 3 7 2 3" xfId="8578" xr:uid="{021CA26E-CF60-49D5-8B48-48A5608565F2}"/>
    <cellStyle name="Normal 5 2 2 3 7 3" xfId="10644" xr:uid="{2B548D2C-A326-4D6B-91BE-B4FC64D2BD58}"/>
    <cellStyle name="Normal 5 2 2 3 7 4" xfId="6433" xr:uid="{FB389E77-9166-452E-BEEB-22ED6288E6A7}"/>
    <cellStyle name="Normal 5 2 2 3 8" xfId="2573" xr:uid="{00000000-0005-0000-0000-0000640C0000}"/>
    <cellStyle name="Normal 5 2 2 3 8 2" xfId="11057" xr:uid="{56A8CE75-8373-4E38-8C5E-1D9CE9C0AF4F}"/>
    <cellStyle name="Normal 5 2 2 3 8 3" xfId="6846" xr:uid="{BE6DE75A-A350-4FBC-B6D0-093E65EB0DA3}"/>
    <cellStyle name="Normal 5 2 2 3 9" xfId="8992" xr:uid="{87A4959B-AF69-482D-92CC-D1CD8C0DDE54}"/>
    <cellStyle name="Normal 5 2 2 4" xfId="421" xr:uid="{00000000-0005-0000-0000-0000650C0000}"/>
    <cellStyle name="Normal 5 2 2 4 2" xfId="422" xr:uid="{00000000-0005-0000-0000-0000660C0000}"/>
    <cellStyle name="Normal 5 2 2 4 2 2" xfId="897" xr:uid="{00000000-0005-0000-0000-0000670C0000}"/>
    <cellStyle name="Normal 5 2 2 4 2 2 2" xfId="3132" xr:uid="{00000000-0005-0000-0000-0000680C0000}"/>
    <cellStyle name="Normal 5 2 2 4 2 2 2 2" xfId="11555" xr:uid="{8FF9CB0A-E333-4960-911F-48C71B18DB3B}"/>
    <cellStyle name="Normal 5 2 2 4 2 2 2 3" xfId="7344" xr:uid="{4F250EC8-D285-4410-AABD-B7D4A8F4E7CD}"/>
    <cellStyle name="Normal 5 2 2 4 2 2 3" xfId="9410" xr:uid="{9A71D7F2-DCEB-42D4-ADFF-5808743AD4AE}"/>
    <cellStyle name="Normal 5 2 2 4 2 2 4" xfId="5199" xr:uid="{D57F111C-4C55-419C-B53D-ECB07B5D12D4}"/>
    <cellStyle name="Normal 5 2 2 4 2 3" xfId="1315" xr:uid="{00000000-0005-0000-0000-0000690C0000}"/>
    <cellStyle name="Normal 5 2 2 4 2 3 2" xfId="3545" xr:uid="{00000000-0005-0000-0000-00006A0C0000}"/>
    <cellStyle name="Normal 5 2 2 4 2 3 2 2" xfId="11968" xr:uid="{9FB2726E-BDD4-40D4-B27B-CF17AC509B12}"/>
    <cellStyle name="Normal 5 2 2 4 2 3 2 3" xfId="7757" xr:uid="{76ED4175-4E18-42C6-B5BD-27A3D4904108}"/>
    <cellStyle name="Normal 5 2 2 4 2 3 3" xfId="9823" xr:uid="{D76F35D8-1199-4380-A796-596BC0D5E33C}"/>
    <cellStyle name="Normal 5 2 2 4 2 3 4" xfId="5612" xr:uid="{06B0494C-7D0F-409E-ACFA-99B8CD3E4E32}"/>
    <cellStyle name="Normal 5 2 2 4 2 4" xfId="1728" xr:uid="{00000000-0005-0000-0000-00006B0C0000}"/>
    <cellStyle name="Normal 5 2 2 4 2 4 2" xfId="3958" xr:uid="{00000000-0005-0000-0000-00006C0C0000}"/>
    <cellStyle name="Normal 5 2 2 4 2 4 2 2" xfId="12381" xr:uid="{120B71B9-70CC-43FD-B94B-84AD14D8AB82}"/>
    <cellStyle name="Normal 5 2 2 4 2 4 2 3" xfId="8170" xr:uid="{06C42EB6-2CF2-4DF8-9EB7-386D13ED75F7}"/>
    <cellStyle name="Normal 5 2 2 4 2 4 3" xfId="10236" xr:uid="{D213F868-4542-4BE4-AE2F-7CB2A590CC93}"/>
    <cellStyle name="Normal 5 2 2 4 2 4 4" xfId="6025" xr:uid="{205B2C4B-BA62-4E8F-8CFF-F3C5D38CCBE7}"/>
    <cellStyle name="Normal 5 2 2 4 2 5" xfId="2142" xr:uid="{00000000-0005-0000-0000-00006D0C0000}"/>
    <cellStyle name="Normal 5 2 2 4 2 5 2" xfId="4371" xr:uid="{00000000-0005-0000-0000-00006E0C0000}"/>
    <cellStyle name="Normal 5 2 2 4 2 5 2 2" xfId="12794" xr:uid="{DCB2A40D-F07F-4AFD-BBF1-5950F866C50F}"/>
    <cellStyle name="Normal 5 2 2 4 2 5 2 3" xfId="8583" xr:uid="{E83608DB-C219-4DF4-BB08-F9B9CAAA8256}"/>
    <cellStyle name="Normal 5 2 2 4 2 5 3" xfId="10649" xr:uid="{473FE6C6-A018-4874-ABCE-49622E57954B}"/>
    <cellStyle name="Normal 5 2 2 4 2 5 4" xfId="6438" xr:uid="{51E65F17-937B-4A8A-BC28-CA790A928ED2}"/>
    <cellStyle name="Normal 5 2 2 4 2 6" xfId="2578" xr:uid="{00000000-0005-0000-0000-00006F0C0000}"/>
    <cellStyle name="Normal 5 2 2 4 2 6 2" xfId="11062" xr:uid="{D2967AA0-5AE0-4AF1-9B67-E0683816D867}"/>
    <cellStyle name="Normal 5 2 2 4 2 6 3" xfId="6851" xr:uid="{3C7F6554-9F28-4345-9EC1-A1C0AFEBBAA5}"/>
    <cellStyle name="Normal 5 2 2 4 2 7" xfId="8997" xr:uid="{5DD1172A-08E9-4280-BD52-CBFE3DCB9475}"/>
    <cellStyle name="Normal 5 2 2 4 2 8" xfId="4786" xr:uid="{3911A88D-0179-496F-A4DF-6B8550FBC6B7}"/>
    <cellStyle name="Normal 5 2 2 4 3" xfId="896" xr:uid="{00000000-0005-0000-0000-0000700C0000}"/>
    <cellStyle name="Normal 5 2 2 4 3 2" xfId="3131" xr:uid="{00000000-0005-0000-0000-0000710C0000}"/>
    <cellStyle name="Normal 5 2 2 4 3 2 2" xfId="11554" xr:uid="{B9D4B2C7-EA93-40DF-9040-03D96717AC6D}"/>
    <cellStyle name="Normal 5 2 2 4 3 2 3" xfId="7343" xr:uid="{785A8AAD-E088-4C35-9E26-9099BD379DAA}"/>
    <cellStyle name="Normal 5 2 2 4 3 3" xfId="9409" xr:uid="{D0F42FA8-C208-4ED2-97BE-31ED341B8DD9}"/>
    <cellStyle name="Normal 5 2 2 4 3 4" xfId="5198" xr:uid="{AE155C45-4932-4D22-9A90-2FAADD23ACAB}"/>
    <cellStyle name="Normal 5 2 2 4 4" xfId="1314" xr:uid="{00000000-0005-0000-0000-0000720C0000}"/>
    <cellStyle name="Normal 5 2 2 4 4 2" xfId="3544" xr:uid="{00000000-0005-0000-0000-0000730C0000}"/>
    <cellStyle name="Normal 5 2 2 4 4 2 2" xfId="11967" xr:uid="{A9074FE5-9296-42B6-8AF6-677088BF53E9}"/>
    <cellStyle name="Normal 5 2 2 4 4 2 3" xfId="7756" xr:uid="{B74BFE1E-35C5-4C6D-87E6-F3424708437D}"/>
    <cellStyle name="Normal 5 2 2 4 4 3" xfId="9822" xr:uid="{6C1A9D5D-D8A0-4B27-B331-55FFE26B0E90}"/>
    <cellStyle name="Normal 5 2 2 4 4 4" xfId="5611" xr:uid="{8A413D65-AEC3-45BC-B510-F3CFB5BDE829}"/>
    <cellStyle name="Normal 5 2 2 4 5" xfId="1727" xr:uid="{00000000-0005-0000-0000-0000740C0000}"/>
    <cellStyle name="Normal 5 2 2 4 5 2" xfId="3957" xr:uid="{00000000-0005-0000-0000-0000750C0000}"/>
    <cellStyle name="Normal 5 2 2 4 5 2 2" xfId="12380" xr:uid="{2540FABD-8E29-4D83-BC36-E7A54B8D8B41}"/>
    <cellStyle name="Normal 5 2 2 4 5 2 3" xfId="8169" xr:uid="{384F3183-C2EC-4C83-907F-6AD956F26D16}"/>
    <cellStyle name="Normal 5 2 2 4 5 3" xfId="10235" xr:uid="{9CDB9B07-43B2-4F12-99A8-77AF7F723D54}"/>
    <cellStyle name="Normal 5 2 2 4 5 4" xfId="6024" xr:uid="{3347F4F6-C8A9-457A-9C4E-D65219E84E8B}"/>
    <cellStyle name="Normal 5 2 2 4 6" xfId="2141" xr:uid="{00000000-0005-0000-0000-0000760C0000}"/>
    <cellStyle name="Normal 5 2 2 4 6 2" xfId="4370" xr:uid="{00000000-0005-0000-0000-0000770C0000}"/>
    <cellStyle name="Normal 5 2 2 4 6 2 2" xfId="12793" xr:uid="{80ECE3A1-C438-4D63-90C8-CFB50E1E25AF}"/>
    <cellStyle name="Normal 5 2 2 4 6 2 3" xfId="8582" xr:uid="{10EDBAD4-78E5-4F3B-82FF-5EF2F7F8F069}"/>
    <cellStyle name="Normal 5 2 2 4 6 3" xfId="10648" xr:uid="{68B47C48-D832-4477-9DB1-8DDC2E277DD0}"/>
    <cellStyle name="Normal 5 2 2 4 6 4" xfId="6437" xr:uid="{E3E0F60C-BF8A-487D-A64B-4C5875363C9F}"/>
    <cellStyle name="Normal 5 2 2 4 7" xfId="2577" xr:uid="{00000000-0005-0000-0000-0000780C0000}"/>
    <cellStyle name="Normal 5 2 2 4 7 2" xfId="11061" xr:uid="{2E0B3587-4AAB-4DB4-B0D3-F531892FAE96}"/>
    <cellStyle name="Normal 5 2 2 4 7 3" xfId="6850" xr:uid="{70C1B9F1-DBC4-45E9-ACE0-58FCA4D87D8F}"/>
    <cellStyle name="Normal 5 2 2 4 8" xfId="8996" xr:uid="{A50A4730-178D-42D3-8B76-245737BD02F2}"/>
    <cellStyle name="Normal 5 2 2 4 9" xfId="4785" xr:uid="{439F530E-474F-45DC-8FEF-F3957635B1E3}"/>
    <cellStyle name="Normal 5 2 2 5" xfId="423" xr:uid="{00000000-0005-0000-0000-0000790C0000}"/>
    <cellStyle name="Normal 5 2 2 5 2" xfId="898" xr:uid="{00000000-0005-0000-0000-00007A0C0000}"/>
    <cellStyle name="Normal 5 2 2 5 2 2" xfId="3133" xr:uid="{00000000-0005-0000-0000-00007B0C0000}"/>
    <cellStyle name="Normal 5 2 2 5 2 2 2" xfId="11556" xr:uid="{5461EDCE-3C51-4DC1-82AD-4097758145E8}"/>
    <cellStyle name="Normal 5 2 2 5 2 2 3" xfId="7345" xr:uid="{2679AB4F-D658-4745-A5B3-E95CA87057ED}"/>
    <cellStyle name="Normal 5 2 2 5 2 3" xfId="9411" xr:uid="{783DAD9F-CFA7-4B79-AA24-1D8A1E915904}"/>
    <cellStyle name="Normal 5 2 2 5 2 4" xfId="5200" xr:uid="{DB8A40A5-79D8-4963-B7AC-1859784CBADB}"/>
    <cellStyle name="Normal 5 2 2 5 3" xfId="1316" xr:uid="{00000000-0005-0000-0000-00007C0C0000}"/>
    <cellStyle name="Normal 5 2 2 5 3 2" xfId="3546" xr:uid="{00000000-0005-0000-0000-00007D0C0000}"/>
    <cellStyle name="Normal 5 2 2 5 3 2 2" xfId="11969" xr:uid="{012FEEB0-AF97-4106-8D8B-6ABA32284AD3}"/>
    <cellStyle name="Normal 5 2 2 5 3 2 3" xfId="7758" xr:uid="{181DFF23-9E19-4A53-838B-4E1CCAC09BF7}"/>
    <cellStyle name="Normal 5 2 2 5 3 3" xfId="9824" xr:uid="{93E2D89B-B544-4755-A1E1-0607E01E0504}"/>
    <cellStyle name="Normal 5 2 2 5 3 4" xfId="5613" xr:uid="{F884F815-F9FA-40CD-96AE-0FD2E3B02AFE}"/>
    <cellStyle name="Normal 5 2 2 5 4" xfId="1729" xr:uid="{00000000-0005-0000-0000-00007E0C0000}"/>
    <cellStyle name="Normal 5 2 2 5 4 2" xfId="3959" xr:uid="{00000000-0005-0000-0000-00007F0C0000}"/>
    <cellStyle name="Normal 5 2 2 5 4 2 2" xfId="12382" xr:uid="{5B8A64F9-646F-4253-A51F-8A2C3589384B}"/>
    <cellStyle name="Normal 5 2 2 5 4 2 3" xfId="8171" xr:uid="{8D32BF60-0BFB-4BBC-8C55-A37DF05B0F66}"/>
    <cellStyle name="Normal 5 2 2 5 4 3" xfId="10237" xr:uid="{61714541-9E21-41EA-877F-FCFD87CE70A1}"/>
    <cellStyle name="Normal 5 2 2 5 4 4" xfId="6026" xr:uid="{3E01CCB6-76E9-46EE-B39D-3358D28457D2}"/>
    <cellStyle name="Normal 5 2 2 5 5" xfId="2143" xr:uid="{00000000-0005-0000-0000-0000800C0000}"/>
    <cellStyle name="Normal 5 2 2 5 5 2" xfId="4372" xr:uid="{00000000-0005-0000-0000-0000810C0000}"/>
    <cellStyle name="Normal 5 2 2 5 5 2 2" xfId="12795" xr:uid="{35FDE74C-5302-4D97-B938-DD1009BE0D69}"/>
    <cellStyle name="Normal 5 2 2 5 5 2 3" xfId="8584" xr:uid="{4B2F8EA3-A3FF-44CC-B836-E06E318A02D3}"/>
    <cellStyle name="Normal 5 2 2 5 5 3" xfId="10650" xr:uid="{89AD15F1-F02F-410D-8FAA-5EBAE7887588}"/>
    <cellStyle name="Normal 5 2 2 5 5 4" xfId="6439" xr:uid="{CBD62936-03C9-4779-94F4-165EA5B064D7}"/>
    <cellStyle name="Normal 5 2 2 5 6" xfId="2579" xr:uid="{00000000-0005-0000-0000-0000820C0000}"/>
    <cellStyle name="Normal 5 2 2 5 6 2" xfId="11063" xr:uid="{7D56125B-5A44-4CE6-8ECC-51F819C588D0}"/>
    <cellStyle name="Normal 5 2 2 5 6 3" xfId="6852" xr:uid="{A6142106-0949-4708-AF28-170FF73BBBA5}"/>
    <cellStyle name="Normal 5 2 2 5 7" xfId="8998" xr:uid="{DC1F206B-6C0F-4F30-9BCE-CFF1866B7FC2}"/>
    <cellStyle name="Normal 5 2 2 5 8" xfId="4787" xr:uid="{C39982F5-8B05-4865-8BEE-E397C52F1A87}"/>
    <cellStyle name="Normal 5 2 2 6" xfId="883" xr:uid="{00000000-0005-0000-0000-0000830C0000}"/>
    <cellStyle name="Normal 5 2 2 6 2" xfId="3118" xr:uid="{00000000-0005-0000-0000-0000840C0000}"/>
    <cellStyle name="Normal 5 2 2 6 2 2" xfId="11541" xr:uid="{2D288FA7-AB5C-4043-AC6E-B85986C40966}"/>
    <cellStyle name="Normal 5 2 2 6 2 3" xfId="7330" xr:uid="{01267EB4-21FA-4022-A140-FCD972CE0674}"/>
    <cellStyle name="Normal 5 2 2 6 3" xfId="9396" xr:uid="{FE6E8E90-9952-492B-ACE3-3CC495C6CC9C}"/>
    <cellStyle name="Normal 5 2 2 6 4" xfId="5185" xr:uid="{2476A62C-B28A-44D7-B0AD-EB667D30D9CE}"/>
    <cellStyle name="Normal 5 2 2 7" xfId="1301" xr:uid="{00000000-0005-0000-0000-0000850C0000}"/>
    <cellStyle name="Normal 5 2 2 7 2" xfId="3531" xr:uid="{00000000-0005-0000-0000-0000860C0000}"/>
    <cellStyle name="Normal 5 2 2 7 2 2" xfId="11954" xr:uid="{17A25F65-043F-451D-8B2B-5A94AB719801}"/>
    <cellStyle name="Normal 5 2 2 7 2 3" xfId="7743" xr:uid="{8A531B75-EC9D-493C-BD38-45CABC782094}"/>
    <cellStyle name="Normal 5 2 2 7 3" xfId="9809" xr:uid="{FD89E2A8-1EF5-43F8-94CA-284DBE08B2EB}"/>
    <cellStyle name="Normal 5 2 2 7 4" xfId="5598" xr:uid="{33EF69B3-AAFB-4E56-A136-361E7D6DBD24}"/>
    <cellStyle name="Normal 5 2 2 8" xfId="1714" xr:uid="{00000000-0005-0000-0000-0000870C0000}"/>
    <cellStyle name="Normal 5 2 2 8 2" xfId="3944" xr:uid="{00000000-0005-0000-0000-0000880C0000}"/>
    <cellStyle name="Normal 5 2 2 8 2 2" xfId="12367" xr:uid="{99EAB37F-654C-4899-A35C-D3B92A0FAAB9}"/>
    <cellStyle name="Normal 5 2 2 8 2 3" xfId="8156" xr:uid="{0E762AD2-376A-47D0-921C-1389C9DEBCD6}"/>
    <cellStyle name="Normal 5 2 2 8 3" xfId="10222" xr:uid="{D40BCCED-BAE1-4314-B38C-B4A81DAE2FED}"/>
    <cellStyle name="Normal 5 2 2 8 4" xfId="6011" xr:uid="{55D19E02-B5A4-455F-825B-77057AAC8DBB}"/>
    <cellStyle name="Normal 5 2 2 9" xfId="2128" xr:uid="{00000000-0005-0000-0000-0000890C0000}"/>
    <cellStyle name="Normal 5 2 2 9 2" xfId="4357" xr:uid="{00000000-0005-0000-0000-00008A0C0000}"/>
    <cellStyle name="Normal 5 2 2 9 2 2" xfId="12780" xr:uid="{F6BFC70C-F322-47C9-AE6F-AE91A01F2ADA}"/>
    <cellStyle name="Normal 5 2 2 9 2 3" xfId="8569" xr:uid="{EA3ADBC0-B745-4839-88EC-01B8D50A041E}"/>
    <cellStyle name="Normal 5 2 2 9 3" xfId="10635" xr:uid="{DC1A03B5-C347-4C25-887A-33EE3DF98BB5}"/>
    <cellStyle name="Normal 5 2 2 9 4" xfId="6424" xr:uid="{CD27FDD0-9835-42FA-BE4C-C1D52C6AD8DB}"/>
    <cellStyle name="Normal 5 2 3" xfId="424" xr:uid="{00000000-0005-0000-0000-00008B0C0000}"/>
    <cellStyle name="Normal 5 2 3 10" xfId="8999" xr:uid="{5AE619E8-A6EC-4E2C-9F1E-2A8FABE4C740}"/>
    <cellStyle name="Normal 5 2 3 11" xfId="4788" xr:uid="{C50AFE29-FC68-43B2-B952-5F2C915CC2D1}"/>
    <cellStyle name="Normal 5 2 3 2" xfId="425" xr:uid="{00000000-0005-0000-0000-00008C0C0000}"/>
    <cellStyle name="Normal 5 2 3 2 10" xfId="4789" xr:uid="{69DEA533-496E-4FFE-9B83-0737C0FE8929}"/>
    <cellStyle name="Normal 5 2 3 2 2" xfId="426" xr:uid="{00000000-0005-0000-0000-00008D0C0000}"/>
    <cellStyle name="Normal 5 2 3 2 2 2" xfId="427" xr:uid="{00000000-0005-0000-0000-00008E0C0000}"/>
    <cellStyle name="Normal 5 2 3 2 2 2 2" xfId="902" xr:uid="{00000000-0005-0000-0000-00008F0C0000}"/>
    <cellStyle name="Normal 5 2 3 2 2 2 2 2" xfId="3137" xr:uid="{00000000-0005-0000-0000-0000900C0000}"/>
    <cellStyle name="Normal 5 2 3 2 2 2 2 2 2" xfId="11560" xr:uid="{410DECB2-6E9B-415B-81A6-1863F53C3F1E}"/>
    <cellStyle name="Normal 5 2 3 2 2 2 2 2 3" xfId="7349" xr:uid="{6F4979C0-4825-4C15-9905-F2CA7477527B}"/>
    <cellStyle name="Normal 5 2 3 2 2 2 2 3" xfId="9415" xr:uid="{C47E7182-89C4-4ED3-9D2A-42512DCFE620}"/>
    <cellStyle name="Normal 5 2 3 2 2 2 2 4" xfId="5204" xr:uid="{5129398E-B784-4CEB-8BF9-44D6DC4758CD}"/>
    <cellStyle name="Normal 5 2 3 2 2 2 3" xfId="1320" xr:uid="{00000000-0005-0000-0000-0000910C0000}"/>
    <cellStyle name="Normal 5 2 3 2 2 2 3 2" xfId="3550" xr:uid="{00000000-0005-0000-0000-0000920C0000}"/>
    <cellStyle name="Normal 5 2 3 2 2 2 3 2 2" xfId="11973" xr:uid="{76E3D628-75EA-4101-A668-B79C196233A2}"/>
    <cellStyle name="Normal 5 2 3 2 2 2 3 2 3" xfId="7762" xr:uid="{DA191A04-4E6D-44F0-82DD-63DF76C781CA}"/>
    <cellStyle name="Normal 5 2 3 2 2 2 3 3" xfId="9828" xr:uid="{6461B401-E214-4786-B3C5-4F015F5D3B68}"/>
    <cellStyle name="Normal 5 2 3 2 2 2 3 4" xfId="5617" xr:uid="{7E790027-5E28-4F18-94F0-C6E2E1295AC0}"/>
    <cellStyle name="Normal 5 2 3 2 2 2 4" xfId="1733" xr:uid="{00000000-0005-0000-0000-0000930C0000}"/>
    <cellStyle name="Normal 5 2 3 2 2 2 4 2" xfId="3963" xr:uid="{00000000-0005-0000-0000-0000940C0000}"/>
    <cellStyle name="Normal 5 2 3 2 2 2 4 2 2" xfId="12386" xr:uid="{2EADD450-D530-47F2-8A56-E68E5B4B8A6F}"/>
    <cellStyle name="Normal 5 2 3 2 2 2 4 2 3" xfId="8175" xr:uid="{7E0C6603-14EA-4DA7-A9F6-C0BB93964043}"/>
    <cellStyle name="Normal 5 2 3 2 2 2 4 3" xfId="10241" xr:uid="{697E5C79-7C6A-4831-8F4B-D24A53331329}"/>
    <cellStyle name="Normal 5 2 3 2 2 2 4 4" xfId="6030" xr:uid="{9AB44EED-6908-4608-8E1A-AD2563AE919D}"/>
    <cellStyle name="Normal 5 2 3 2 2 2 5" xfId="2147" xr:uid="{00000000-0005-0000-0000-0000950C0000}"/>
    <cellStyle name="Normal 5 2 3 2 2 2 5 2" xfId="4376" xr:uid="{00000000-0005-0000-0000-0000960C0000}"/>
    <cellStyle name="Normal 5 2 3 2 2 2 5 2 2" xfId="12799" xr:uid="{E8377CC7-67A2-4412-B1D6-D2E0236A8DE0}"/>
    <cellStyle name="Normal 5 2 3 2 2 2 5 2 3" xfId="8588" xr:uid="{255E5E15-A3CA-47D8-A82C-3E42675C0124}"/>
    <cellStyle name="Normal 5 2 3 2 2 2 5 3" xfId="10654" xr:uid="{61797715-B5BE-4FA1-8EC8-2CD5B581C85F}"/>
    <cellStyle name="Normal 5 2 3 2 2 2 5 4" xfId="6443" xr:uid="{FF54408C-9C66-423A-BB4B-5FD038D0B307}"/>
    <cellStyle name="Normal 5 2 3 2 2 2 6" xfId="2583" xr:uid="{00000000-0005-0000-0000-0000970C0000}"/>
    <cellStyle name="Normal 5 2 3 2 2 2 6 2" xfId="11067" xr:uid="{5EA2AA59-F3ED-41F2-AE18-3D552F9531C1}"/>
    <cellStyle name="Normal 5 2 3 2 2 2 6 3" xfId="6856" xr:uid="{028C979C-B7F2-48EB-9847-E86481070B3C}"/>
    <cellStyle name="Normal 5 2 3 2 2 2 7" xfId="9002" xr:uid="{859D41BA-94FE-488C-A530-52CB1C49F2A1}"/>
    <cellStyle name="Normal 5 2 3 2 2 2 8" xfId="4791" xr:uid="{D339CDC5-B707-4B27-BA41-895AAFE3C6CE}"/>
    <cellStyle name="Normal 5 2 3 2 2 3" xfId="901" xr:uid="{00000000-0005-0000-0000-0000980C0000}"/>
    <cellStyle name="Normal 5 2 3 2 2 3 2" xfId="3136" xr:uid="{00000000-0005-0000-0000-0000990C0000}"/>
    <cellStyle name="Normal 5 2 3 2 2 3 2 2" xfId="11559" xr:uid="{EE2A883F-26F4-4C37-A264-1720E5CE5752}"/>
    <cellStyle name="Normal 5 2 3 2 2 3 2 3" xfId="7348" xr:uid="{C4E3EFF0-FAA4-4E9F-B26F-6C01717DD27B}"/>
    <cellStyle name="Normal 5 2 3 2 2 3 3" xfId="9414" xr:uid="{AF65ACB3-2BF8-426D-879A-DCEC91B08906}"/>
    <cellStyle name="Normal 5 2 3 2 2 3 4" xfId="5203" xr:uid="{3A9401BE-F73B-466F-8F7A-3780A5CC83C3}"/>
    <cellStyle name="Normal 5 2 3 2 2 4" xfId="1319" xr:uid="{00000000-0005-0000-0000-00009A0C0000}"/>
    <cellStyle name="Normal 5 2 3 2 2 4 2" xfId="3549" xr:uid="{00000000-0005-0000-0000-00009B0C0000}"/>
    <cellStyle name="Normal 5 2 3 2 2 4 2 2" xfId="11972" xr:uid="{A9108043-7234-4B00-842D-96B5E3B9AB74}"/>
    <cellStyle name="Normal 5 2 3 2 2 4 2 3" xfId="7761" xr:uid="{CD30EA24-9A2F-4533-8DFC-7DB728C1E7C3}"/>
    <cellStyle name="Normal 5 2 3 2 2 4 3" xfId="9827" xr:uid="{02EB9F86-DB52-424E-AA64-1A41449F581B}"/>
    <cellStyle name="Normal 5 2 3 2 2 4 4" xfId="5616" xr:uid="{FE4E4A05-AFED-4C61-A339-30E8E811E422}"/>
    <cellStyle name="Normal 5 2 3 2 2 5" xfId="1732" xr:uid="{00000000-0005-0000-0000-00009C0C0000}"/>
    <cellStyle name="Normal 5 2 3 2 2 5 2" xfId="3962" xr:uid="{00000000-0005-0000-0000-00009D0C0000}"/>
    <cellStyle name="Normal 5 2 3 2 2 5 2 2" xfId="12385" xr:uid="{D4EB6327-BD10-4C75-9105-0F1F02D1CBDA}"/>
    <cellStyle name="Normal 5 2 3 2 2 5 2 3" xfId="8174" xr:uid="{B5156FA5-18A7-41EE-8F0D-B2001BBD109C}"/>
    <cellStyle name="Normal 5 2 3 2 2 5 3" xfId="10240" xr:uid="{93848EAC-6B28-47AB-BB42-4E240A41AC44}"/>
    <cellStyle name="Normal 5 2 3 2 2 5 4" xfId="6029" xr:uid="{702F0375-4D02-47A0-920A-985AD1FCC084}"/>
    <cellStyle name="Normal 5 2 3 2 2 6" xfId="2146" xr:uid="{00000000-0005-0000-0000-00009E0C0000}"/>
    <cellStyle name="Normal 5 2 3 2 2 6 2" xfId="4375" xr:uid="{00000000-0005-0000-0000-00009F0C0000}"/>
    <cellStyle name="Normal 5 2 3 2 2 6 2 2" xfId="12798" xr:uid="{6DFE73FF-8B3F-4312-BF49-A6D93883AE85}"/>
    <cellStyle name="Normal 5 2 3 2 2 6 2 3" xfId="8587" xr:uid="{E49CF347-0250-4B86-BFF4-21FF467ED783}"/>
    <cellStyle name="Normal 5 2 3 2 2 6 3" xfId="10653" xr:uid="{DBD255BB-592C-43A5-87B0-B9001B8E5043}"/>
    <cellStyle name="Normal 5 2 3 2 2 6 4" xfId="6442" xr:uid="{D6D4439F-19AB-4E56-A046-C7B3CDF02521}"/>
    <cellStyle name="Normal 5 2 3 2 2 7" xfId="2582" xr:uid="{00000000-0005-0000-0000-0000A00C0000}"/>
    <cellStyle name="Normal 5 2 3 2 2 7 2" xfId="11066" xr:uid="{EBDF2A97-AF44-4EB6-BB50-FAF54632052F}"/>
    <cellStyle name="Normal 5 2 3 2 2 7 3" xfId="6855" xr:uid="{6537A6B8-B378-435E-B0E0-2A1EE60C2B9D}"/>
    <cellStyle name="Normal 5 2 3 2 2 8" xfId="9001" xr:uid="{65784442-39F1-47E5-A749-154CCF3E1448}"/>
    <cellStyle name="Normal 5 2 3 2 2 9" xfId="4790" xr:uid="{B0A50EFD-22AD-4088-98D8-91D8139BFE4C}"/>
    <cellStyle name="Normal 5 2 3 2 3" xfId="428" xr:uid="{00000000-0005-0000-0000-0000A10C0000}"/>
    <cellStyle name="Normal 5 2 3 2 3 2" xfId="903" xr:uid="{00000000-0005-0000-0000-0000A20C0000}"/>
    <cellStyle name="Normal 5 2 3 2 3 2 2" xfId="3138" xr:uid="{00000000-0005-0000-0000-0000A30C0000}"/>
    <cellStyle name="Normal 5 2 3 2 3 2 2 2" xfId="11561" xr:uid="{099CCF3F-EAEA-428B-9E5C-F4E326B36F8F}"/>
    <cellStyle name="Normal 5 2 3 2 3 2 2 3" xfId="7350" xr:uid="{C26F534E-DFE6-498F-B1A1-C4A4511E946F}"/>
    <cellStyle name="Normal 5 2 3 2 3 2 3" xfId="9416" xr:uid="{4A4D51C0-8F22-4D5C-B1B3-C81B72FED82C}"/>
    <cellStyle name="Normal 5 2 3 2 3 2 4" xfId="5205" xr:uid="{EC1B303F-86D2-44D0-9327-ED3D29FE5A69}"/>
    <cellStyle name="Normal 5 2 3 2 3 3" xfId="1321" xr:uid="{00000000-0005-0000-0000-0000A40C0000}"/>
    <cellStyle name="Normal 5 2 3 2 3 3 2" xfId="3551" xr:uid="{00000000-0005-0000-0000-0000A50C0000}"/>
    <cellStyle name="Normal 5 2 3 2 3 3 2 2" xfId="11974" xr:uid="{95C5A35A-BB7D-4246-B908-A5F047FB97BB}"/>
    <cellStyle name="Normal 5 2 3 2 3 3 2 3" xfId="7763" xr:uid="{B66F41BC-BA0E-454B-B0EA-4F0B8458A9AE}"/>
    <cellStyle name="Normal 5 2 3 2 3 3 3" xfId="9829" xr:uid="{288B47BA-116E-4C77-B1B2-9A4802DCBE4D}"/>
    <cellStyle name="Normal 5 2 3 2 3 3 4" xfId="5618" xr:uid="{0490CA41-0D9E-444D-AA63-7E8305C93DC1}"/>
    <cellStyle name="Normal 5 2 3 2 3 4" xfId="1734" xr:uid="{00000000-0005-0000-0000-0000A60C0000}"/>
    <cellStyle name="Normal 5 2 3 2 3 4 2" xfId="3964" xr:uid="{00000000-0005-0000-0000-0000A70C0000}"/>
    <cellStyle name="Normal 5 2 3 2 3 4 2 2" xfId="12387" xr:uid="{5D9061EB-5D45-4CDF-A1F1-E0DD6A3F8B36}"/>
    <cellStyle name="Normal 5 2 3 2 3 4 2 3" xfId="8176" xr:uid="{F08A394A-83FC-44E7-8FA3-243D4E9717C1}"/>
    <cellStyle name="Normal 5 2 3 2 3 4 3" xfId="10242" xr:uid="{E2184CCD-85BA-429E-ABDD-C59BD1E994B6}"/>
    <cellStyle name="Normal 5 2 3 2 3 4 4" xfId="6031" xr:uid="{41DC2EE2-E8B5-4818-977A-0B612DB9142E}"/>
    <cellStyle name="Normal 5 2 3 2 3 5" xfId="2148" xr:uid="{00000000-0005-0000-0000-0000A80C0000}"/>
    <cellStyle name="Normal 5 2 3 2 3 5 2" xfId="4377" xr:uid="{00000000-0005-0000-0000-0000A90C0000}"/>
    <cellStyle name="Normal 5 2 3 2 3 5 2 2" xfId="12800" xr:uid="{A4C359D9-3FC1-4D97-9CEC-8541BFDF433A}"/>
    <cellStyle name="Normal 5 2 3 2 3 5 2 3" xfId="8589" xr:uid="{77B46F90-DD7F-4CD6-A863-BDE627BC6804}"/>
    <cellStyle name="Normal 5 2 3 2 3 5 3" xfId="10655" xr:uid="{23EE75AB-534E-4780-8B43-CB29540AE9FB}"/>
    <cellStyle name="Normal 5 2 3 2 3 5 4" xfId="6444" xr:uid="{7BECAB1C-03E9-437F-B826-43C31A1C5E1A}"/>
    <cellStyle name="Normal 5 2 3 2 3 6" xfId="2584" xr:uid="{00000000-0005-0000-0000-0000AA0C0000}"/>
    <cellStyle name="Normal 5 2 3 2 3 6 2" xfId="11068" xr:uid="{AEC86551-0AC6-42A1-B126-ABF9C576042E}"/>
    <cellStyle name="Normal 5 2 3 2 3 6 3" xfId="6857" xr:uid="{22BA470A-B980-47DB-8E46-C75F9A18969E}"/>
    <cellStyle name="Normal 5 2 3 2 3 7" xfId="9003" xr:uid="{C61AD44D-990A-451C-B6A4-AD83D99CA413}"/>
    <cellStyle name="Normal 5 2 3 2 3 8" xfId="4792" xr:uid="{9E8D2621-574C-4E61-9D07-E54DCA310A97}"/>
    <cellStyle name="Normal 5 2 3 2 4" xfId="900" xr:uid="{00000000-0005-0000-0000-0000AB0C0000}"/>
    <cellStyle name="Normal 5 2 3 2 4 2" xfId="3135" xr:uid="{00000000-0005-0000-0000-0000AC0C0000}"/>
    <cellStyle name="Normal 5 2 3 2 4 2 2" xfId="11558" xr:uid="{CD687E2E-BD1D-47B3-AB97-CBDDB9E44DE2}"/>
    <cellStyle name="Normal 5 2 3 2 4 2 3" xfId="7347" xr:uid="{6041FDD1-D00B-4B7A-9638-404664604933}"/>
    <cellStyle name="Normal 5 2 3 2 4 3" xfId="9413" xr:uid="{254AD9B0-9CF1-4C54-9BC5-2B03B7B977CD}"/>
    <cellStyle name="Normal 5 2 3 2 4 4" xfId="5202" xr:uid="{CA8B417A-B6AE-42E1-B633-E7288C6E53FD}"/>
    <cellStyle name="Normal 5 2 3 2 5" xfId="1318" xr:uid="{00000000-0005-0000-0000-0000AD0C0000}"/>
    <cellStyle name="Normal 5 2 3 2 5 2" xfId="3548" xr:uid="{00000000-0005-0000-0000-0000AE0C0000}"/>
    <cellStyle name="Normal 5 2 3 2 5 2 2" xfId="11971" xr:uid="{019225A2-EA4A-4F94-AF8C-4552ECFB5304}"/>
    <cellStyle name="Normal 5 2 3 2 5 2 3" xfId="7760" xr:uid="{8BACA12A-F0D7-46EB-87B7-F167F1955DD1}"/>
    <cellStyle name="Normal 5 2 3 2 5 3" xfId="9826" xr:uid="{84EA12DB-1599-4FF7-A843-18A366CB7A7C}"/>
    <cellStyle name="Normal 5 2 3 2 5 4" xfId="5615" xr:uid="{7103AB47-1BA0-49E8-B0D9-22EDCBAF3D43}"/>
    <cellStyle name="Normal 5 2 3 2 6" xfId="1731" xr:uid="{00000000-0005-0000-0000-0000AF0C0000}"/>
    <cellStyle name="Normal 5 2 3 2 6 2" xfId="3961" xr:uid="{00000000-0005-0000-0000-0000B00C0000}"/>
    <cellStyle name="Normal 5 2 3 2 6 2 2" xfId="12384" xr:uid="{EA3C373B-9A55-401C-A2B8-358AABFDFC78}"/>
    <cellStyle name="Normal 5 2 3 2 6 2 3" xfId="8173" xr:uid="{3C15A17A-F93E-48EB-87E3-5758F6CA1657}"/>
    <cellStyle name="Normal 5 2 3 2 6 3" xfId="10239" xr:uid="{8C1AFF55-0A21-4A16-87A6-8476A2E0A6EB}"/>
    <cellStyle name="Normal 5 2 3 2 6 4" xfId="6028" xr:uid="{D3BDCFEB-F3FD-46E5-B321-571BDDC6F050}"/>
    <cellStyle name="Normal 5 2 3 2 7" xfId="2145" xr:uid="{00000000-0005-0000-0000-0000B10C0000}"/>
    <cellStyle name="Normal 5 2 3 2 7 2" xfId="4374" xr:uid="{00000000-0005-0000-0000-0000B20C0000}"/>
    <cellStyle name="Normal 5 2 3 2 7 2 2" xfId="12797" xr:uid="{C1826A64-7FDD-4AC3-93FB-3208C2A9602A}"/>
    <cellStyle name="Normal 5 2 3 2 7 2 3" xfId="8586" xr:uid="{35343B74-A7EA-4C9B-8A3C-732C0437795E}"/>
    <cellStyle name="Normal 5 2 3 2 7 3" xfId="10652" xr:uid="{A12817F3-AA8C-43EC-9001-9BA9B0FCB3D9}"/>
    <cellStyle name="Normal 5 2 3 2 7 4" xfId="6441" xr:uid="{EBB686B5-F0AA-4D12-BB27-6769FB9765BA}"/>
    <cellStyle name="Normal 5 2 3 2 8" xfId="2581" xr:uid="{00000000-0005-0000-0000-0000B30C0000}"/>
    <cellStyle name="Normal 5 2 3 2 8 2" xfId="11065" xr:uid="{3AE80B89-3453-464F-ACDA-122A057A5B25}"/>
    <cellStyle name="Normal 5 2 3 2 8 3" xfId="6854" xr:uid="{80ED7C49-BCC8-4847-BA17-CD4256ECAA81}"/>
    <cellStyle name="Normal 5 2 3 2 9" xfId="9000" xr:uid="{5BF2D76D-C8D9-4098-B32D-78E6BB90F588}"/>
    <cellStyle name="Normal 5 2 3 3" xfId="429" xr:uid="{00000000-0005-0000-0000-0000B40C0000}"/>
    <cellStyle name="Normal 5 2 3 3 2" xfId="430" xr:uid="{00000000-0005-0000-0000-0000B50C0000}"/>
    <cellStyle name="Normal 5 2 3 3 2 2" xfId="905" xr:uid="{00000000-0005-0000-0000-0000B60C0000}"/>
    <cellStyle name="Normal 5 2 3 3 2 2 2" xfId="3140" xr:uid="{00000000-0005-0000-0000-0000B70C0000}"/>
    <cellStyle name="Normal 5 2 3 3 2 2 2 2" xfId="11563" xr:uid="{23CAAA91-7D5F-4344-B241-3AEB685AE67E}"/>
    <cellStyle name="Normal 5 2 3 3 2 2 2 3" xfId="7352" xr:uid="{5F84D027-254C-45C1-A5F2-3E9F122D04DB}"/>
    <cellStyle name="Normal 5 2 3 3 2 2 3" xfId="9418" xr:uid="{ECBF1963-37B3-4DFC-A05D-63799E7B94BD}"/>
    <cellStyle name="Normal 5 2 3 3 2 2 4" xfId="5207" xr:uid="{1D10C808-23CE-4EEC-BFAF-ED435953091F}"/>
    <cellStyle name="Normal 5 2 3 3 2 3" xfId="1323" xr:uid="{00000000-0005-0000-0000-0000B80C0000}"/>
    <cellStyle name="Normal 5 2 3 3 2 3 2" xfId="3553" xr:uid="{00000000-0005-0000-0000-0000B90C0000}"/>
    <cellStyle name="Normal 5 2 3 3 2 3 2 2" xfId="11976" xr:uid="{834169C8-6AF0-40CD-BA2C-E21A403A2D31}"/>
    <cellStyle name="Normal 5 2 3 3 2 3 2 3" xfId="7765" xr:uid="{BB6C7CC3-E50A-4C57-A779-7FC35240EB58}"/>
    <cellStyle name="Normal 5 2 3 3 2 3 3" xfId="9831" xr:uid="{7AAA42E8-00CD-4A31-A5C5-E6595C58A801}"/>
    <cellStyle name="Normal 5 2 3 3 2 3 4" xfId="5620" xr:uid="{8EE2D101-84F4-4B50-81C9-4061D0C4ED4A}"/>
    <cellStyle name="Normal 5 2 3 3 2 4" xfId="1736" xr:uid="{00000000-0005-0000-0000-0000BA0C0000}"/>
    <cellStyle name="Normal 5 2 3 3 2 4 2" xfId="3966" xr:uid="{00000000-0005-0000-0000-0000BB0C0000}"/>
    <cellStyle name="Normal 5 2 3 3 2 4 2 2" xfId="12389" xr:uid="{D014F312-8B97-4A64-AD79-65155DD3DCAB}"/>
    <cellStyle name="Normal 5 2 3 3 2 4 2 3" xfId="8178" xr:uid="{9A27BDC2-500B-41AE-83E7-27EED405078C}"/>
    <cellStyle name="Normal 5 2 3 3 2 4 3" xfId="10244" xr:uid="{67D8BE89-8DEC-43B9-A9D8-2D0414E1C8D8}"/>
    <cellStyle name="Normal 5 2 3 3 2 4 4" xfId="6033" xr:uid="{0977F3C6-1B7B-4438-A208-28637EC34243}"/>
    <cellStyle name="Normal 5 2 3 3 2 5" xfId="2150" xr:uid="{00000000-0005-0000-0000-0000BC0C0000}"/>
    <cellStyle name="Normal 5 2 3 3 2 5 2" xfId="4379" xr:uid="{00000000-0005-0000-0000-0000BD0C0000}"/>
    <cellStyle name="Normal 5 2 3 3 2 5 2 2" xfId="12802" xr:uid="{A491E9EB-51A6-4F07-804D-CB8ED202F17C}"/>
    <cellStyle name="Normal 5 2 3 3 2 5 2 3" xfId="8591" xr:uid="{EB72CD49-4CD1-45F1-8938-455188FBCB54}"/>
    <cellStyle name="Normal 5 2 3 3 2 5 3" xfId="10657" xr:uid="{944333EB-5D89-404F-A853-C01B708F587D}"/>
    <cellStyle name="Normal 5 2 3 3 2 5 4" xfId="6446" xr:uid="{09C6661B-CE8A-4443-8E68-3919E5772967}"/>
    <cellStyle name="Normal 5 2 3 3 2 6" xfId="2586" xr:uid="{00000000-0005-0000-0000-0000BE0C0000}"/>
    <cellStyle name="Normal 5 2 3 3 2 6 2" xfId="11070" xr:uid="{C1CDF836-2E41-4AFE-BB84-66E1B94780A0}"/>
    <cellStyle name="Normal 5 2 3 3 2 6 3" xfId="6859" xr:uid="{416BB901-83E3-415F-8026-2A6B964BC9F3}"/>
    <cellStyle name="Normal 5 2 3 3 2 7" xfId="9005" xr:uid="{AC11F3A8-11D8-4F0A-8163-1B72FFE5DFC8}"/>
    <cellStyle name="Normal 5 2 3 3 2 8" xfId="4794" xr:uid="{8F1B3904-C99B-469B-BB07-530CD979B3E0}"/>
    <cellStyle name="Normal 5 2 3 3 3" xfId="904" xr:uid="{00000000-0005-0000-0000-0000BF0C0000}"/>
    <cellStyle name="Normal 5 2 3 3 3 2" xfId="3139" xr:uid="{00000000-0005-0000-0000-0000C00C0000}"/>
    <cellStyle name="Normal 5 2 3 3 3 2 2" xfId="11562" xr:uid="{18C40C5D-B7E0-4242-A52C-BCF43BD545E2}"/>
    <cellStyle name="Normal 5 2 3 3 3 2 3" xfId="7351" xr:uid="{04F63607-D61C-40B6-AA6F-743B2CECB24E}"/>
    <cellStyle name="Normal 5 2 3 3 3 3" xfId="9417" xr:uid="{7B09CFDF-551A-45E9-8BE5-D5CB381569BA}"/>
    <cellStyle name="Normal 5 2 3 3 3 4" xfId="5206" xr:uid="{402E73F0-BF53-489B-8D2B-F8E54453FF0F}"/>
    <cellStyle name="Normal 5 2 3 3 4" xfId="1322" xr:uid="{00000000-0005-0000-0000-0000C10C0000}"/>
    <cellStyle name="Normal 5 2 3 3 4 2" xfId="3552" xr:uid="{00000000-0005-0000-0000-0000C20C0000}"/>
    <cellStyle name="Normal 5 2 3 3 4 2 2" xfId="11975" xr:uid="{2C235494-0BF3-48E0-861B-75228F1C8D16}"/>
    <cellStyle name="Normal 5 2 3 3 4 2 3" xfId="7764" xr:uid="{BE3AF716-2158-4042-879A-54AB5E073829}"/>
    <cellStyle name="Normal 5 2 3 3 4 3" xfId="9830" xr:uid="{DC200034-4A6F-46A1-A760-3D5F27C54E6A}"/>
    <cellStyle name="Normal 5 2 3 3 4 4" xfId="5619" xr:uid="{E1D6FA4B-D389-4265-B69B-7DA8E645AC6F}"/>
    <cellStyle name="Normal 5 2 3 3 5" xfId="1735" xr:uid="{00000000-0005-0000-0000-0000C30C0000}"/>
    <cellStyle name="Normal 5 2 3 3 5 2" xfId="3965" xr:uid="{00000000-0005-0000-0000-0000C40C0000}"/>
    <cellStyle name="Normal 5 2 3 3 5 2 2" xfId="12388" xr:uid="{1E18D073-19E6-468D-9372-12F355292E14}"/>
    <cellStyle name="Normal 5 2 3 3 5 2 3" xfId="8177" xr:uid="{014D62C7-C5F1-4745-8B0C-CF7C300CF6B7}"/>
    <cellStyle name="Normal 5 2 3 3 5 3" xfId="10243" xr:uid="{C92577D9-F805-4F9E-AC55-7F123CBA7DA9}"/>
    <cellStyle name="Normal 5 2 3 3 5 4" xfId="6032" xr:uid="{556FCC1A-6D3F-4E48-B017-F35614228094}"/>
    <cellStyle name="Normal 5 2 3 3 6" xfId="2149" xr:uid="{00000000-0005-0000-0000-0000C50C0000}"/>
    <cellStyle name="Normal 5 2 3 3 6 2" xfId="4378" xr:uid="{00000000-0005-0000-0000-0000C60C0000}"/>
    <cellStyle name="Normal 5 2 3 3 6 2 2" xfId="12801" xr:uid="{2E766E99-7B95-4C69-B0B7-8F29E51DDD48}"/>
    <cellStyle name="Normal 5 2 3 3 6 2 3" xfId="8590" xr:uid="{CBD31D06-E96B-4925-BA21-BFA2355538A7}"/>
    <cellStyle name="Normal 5 2 3 3 6 3" xfId="10656" xr:uid="{C5FACFB9-90C0-4001-9122-DD5CA21C0623}"/>
    <cellStyle name="Normal 5 2 3 3 6 4" xfId="6445" xr:uid="{812265D8-7DD2-4CBB-BDCE-B4C157AB07E9}"/>
    <cellStyle name="Normal 5 2 3 3 7" xfId="2585" xr:uid="{00000000-0005-0000-0000-0000C70C0000}"/>
    <cellStyle name="Normal 5 2 3 3 7 2" xfId="11069" xr:uid="{FF02B3D0-7F4F-4C87-B97D-341B619558FD}"/>
    <cellStyle name="Normal 5 2 3 3 7 3" xfId="6858" xr:uid="{F56B0AEE-DCBE-422D-8E45-7B8C64A651E8}"/>
    <cellStyle name="Normal 5 2 3 3 8" xfId="9004" xr:uid="{999D75CB-353A-4E63-9407-2A46D625B2C8}"/>
    <cellStyle name="Normal 5 2 3 3 9" xfId="4793" xr:uid="{5D71083D-72AC-4F98-B98B-1F00EE65E601}"/>
    <cellStyle name="Normal 5 2 3 4" xfId="431" xr:uid="{00000000-0005-0000-0000-0000C80C0000}"/>
    <cellStyle name="Normal 5 2 3 4 2" xfId="906" xr:uid="{00000000-0005-0000-0000-0000C90C0000}"/>
    <cellStyle name="Normal 5 2 3 4 2 2" xfId="3141" xr:uid="{00000000-0005-0000-0000-0000CA0C0000}"/>
    <cellStyle name="Normal 5 2 3 4 2 2 2" xfId="11564" xr:uid="{05E1E994-0103-4A42-BB12-63A3F8D30515}"/>
    <cellStyle name="Normal 5 2 3 4 2 2 3" xfId="7353" xr:uid="{B7F93E4E-89B3-43E9-ABDF-3E3DFBE9F90D}"/>
    <cellStyle name="Normal 5 2 3 4 2 3" xfId="9419" xr:uid="{FB8E15BE-2ECE-4E2A-82AE-003AFB76D2FB}"/>
    <cellStyle name="Normal 5 2 3 4 2 4" xfId="5208" xr:uid="{6D361608-9D22-46C9-84E3-BD140CB6C42A}"/>
    <cellStyle name="Normal 5 2 3 4 3" xfId="1324" xr:uid="{00000000-0005-0000-0000-0000CB0C0000}"/>
    <cellStyle name="Normal 5 2 3 4 3 2" xfId="3554" xr:uid="{00000000-0005-0000-0000-0000CC0C0000}"/>
    <cellStyle name="Normal 5 2 3 4 3 2 2" xfId="11977" xr:uid="{C3CA7F12-66AF-425E-A7AE-8C7BA7B62078}"/>
    <cellStyle name="Normal 5 2 3 4 3 2 3" xfId="7766" xr:uid="{01D6B8D9-D02C-4C2E-8C34-A3D796BF82A5}"/>
    <cellStyle name="Normal 5 2 3 4 3 3" xfId="9832" xr:uid="{14BD57D6-8B5B-413E-A6D1-4EBD1ABB183F}"/>
    <cellStyle name="Normal 5 2 3 4 3 4" xfId="5621" xr:uid="{EF6576F0-3AA8-424D-8E51-F33DFAAE5957}"/>
    <cellStyle name="Normal 5 2 3 4 4" xfId="1737" xr:uid="{00000000-0005-0000-0000-0000CD0C0000}"/>
    <cellStyle name="Normal 5 2 3 4 4 2" xfId="3967" xr:uid="{00000000-0005-0000-0000-0000CE0C0000}"/>
    <cellStyle name="Normal 5 2 3 4 4 2 2" xfId="12390" xr:uid="{2AC1F3DB-0B17-47C9-BC68-BE5952CC8D5A}"/>
    <cellStyle name="Normal 5 2 3 4 4 2 3" xfId="8179" xr:uid="{4AE1D1EF-70F4-4B16-AB8D-6E7096537294}"/>
    <cellStyle name="Normal 5 2 3 4 4 3" xfId="10245" xr:uid="{A00BABCD-C7A6-4573-AB52-DA236DDDA8C6}"/>
    <cellStyle name="Normal 5 2 3 4 4 4" xfId="6034" xr:uid="{79F5D0EB-5DDD-4E8B-B9F2-721152810703}"/>
    <cellStyle name="Normal 5 2 3 4 5" xfId="2151" xr:uid="{00000000-0005-0000-0000-0000CF0C0000}"/>
    <cellStyle name="Normal 5 2 3 4 5 2" xfId="4380" xr:uid="{00000000-0005-0000-0000-0000D00C0000}"/>
    <cellStyle name="Normal 5 2 3 4 5 2 2" xfId="12803" xr:uid="{89348C51-C828-43BE-9ECD-79BAE0A4BAFD}"/>
    <cellStyle name="Normal 5 2 3 4 5 2 3" xfId="8592" xr:uid="{0A0EDCB2-028D-40E6-A499-504FC00EACF6}"/>
    <cellStyle name="Normal 5 2 3 4 5 3" xfId="10658" xr:uid="{A3FE929A-66B0-40BC-A156-3469450A7630}"/>
    <cellStyle name="Normal 5 2 3 4 5 4" xfId="6447" xr:uid="{A6AA45B2-2FAB-4397-818C-F4D292359BD8}"/>
    <cellStyle name="Normal 5 2 3 4 6" xfId="2587" xr:uid="{00000000-0005-0000-0000-0000D10C0000}"/>
    <cellStyle name="Normal 5 2 3 4 6 2" xfId="11071" xr:uid="{C8647AEB-7853-4D5E-A1FF-8740BBA5D69F}"/>
    <cellStyle name="Normal 5 2 3 4 6 3" xfId="6860" xr:uid="{6C1DD8B6-FB01-4B06-AA2D-5A926D3B13D8}"/>
    <cellStyle name="Normal 5 2 3 4 7" xfId="9006" xr:uid="{CBB63895-773B-44DA-A782-DECD7F627838}"/>
    <cellStyle name="Normal 5 2 3 4 8" xfId="4795" xr:uid="{72106DE6-F0B4-43B1-9685-EE33D0B1E897}"/>
    <cellStyle name="Normal 5 2 3 5" xfId="899" xr:uid="{00000000-0005-0000-0000-0000D20C0000}"/>
    <cellStyle name="Normal 5 2 3 5 2" xfId="3134" xr:uid="{00000000-0005-0000-0000-0000D30C0000}"/>
    <cellStyle name="Normal 5 2 3 5 2 2" xfId="11557" xr:uid="{988E332C-7AB5-4CEC-B76C-817D2AC2C16E}"/>
    <cellStyle name="Normal 5 2 3 5 2 3" xfId="7346" xr:uid="{D0BF2382-0979-4E4A-930E-92F60229B225}"/>
    <cellStyle name="Normal 5 2 3 5 3" xfId="9412" xr:uid="{079FA178-0E49-4160-8D74-579F291BB512}"/>
    <cellStyle name="Normal 5 2 3 5 4" xfId="5201" xr:uid="{AC3BB25A-56F4-489D-A910-A446A1F680F0}"/>
    <cellStyle name="Normal 5 2 3 6" xfId="1317" xr:uid="{00000000-0005-0000-0000-0000D40C0000}"/>
    <cellStyle name="Normal 5 2 3 6 2" xfId="3547" xr:uid="{00000000-0005-0000-0000-0000D50C0000}"/>
    <cellStyle name="Normal 5 2 3 6 2 2" xfId="11970" xr:uid="{397F2881-D590-4B1C-9865-B5A77759E0FE}"/>
    <cellStyle name="Normal 5 2 3 6 2 3" xfId="7759" xr:uid="{6C71EF6F-C33A-4874-917A-064507FBC628}"/>
    <cellStyle name="Normal 5 2 3 6 3" xfId="9825" xr:uid="{3817B61B-E3C0-4FBF-BBD4-CC9819E329D0}"/>
    <cellStyle name="Normal 5 2 3 6 4" xfId="5614" xr:uid="{8688956C-66AB-4D27-BD54-5468B52D8FC8}"/>
    <cellStyle name="Normal 5 2 3 7" xfId="1730" xr:uid="{00000000-0005-0000-0000-0000D60C0000}"/>
    <cellStyle name="Normal 5 2 3 7 2" xfId="3960" xr:uid="{00000000-0005-0000-0000-0000D70C0000}"/>
    <cellStyle name="Normal 5 2 3 7 2 2" xfId="12383" xr:uid="{B9A2FC91-7366-402F-8E46-A5C70BEE9AB5}"/>
    <cellStyle name="Normal 5 2 3 7 2 3" xfId="8172" xr:uid="{D7510ED6-F60E-42F3-9A67-09E16F326837}"/>
    <cellStyle name="Normal 5 2 3 7 3" xfId="10238" xr:uid="{5CC95BA5-B4EF-4EAB-8C63-008E11E69F9D}"/>
    <cellStyle name="Normal 5 2 3 7 4" xfId="6027" xr:uid="{D88232C5-240F-43EE-9913-DD7C079CFB25}"/>
    <cellStyle name="Normal 5 2 3 8" xfId="2144" xr:uid="{00000000-0005-0000-0000-0000D80C0000}"/>
    <cellStyle name="Normal 5 2 3 8 2" xfId="4373" xr:uid="{00000000-0005-0000-0000-0000D90C0000}"/>
    <cellStyle name="Normal 5 2 3 8 2 2" xfId="12796" xr:uid="{78DE9416-B501-4509-8104-969E17F931F5}"/>
    <cellStyle name="Normal 5 2 3 8 2 3" xfId="8585" xr:uid="{977873AD-948C-4C04-B1C9-6F6CE52CF826}"/>
    <cellStyle name="Normal 5 2 3 8 3" xfId="10651" xr:uid="{88609292-6984-4608-90AB-2711F792D7EB}"/>
    <cellStyle name="Normal 5 2 3 8 4" xfId="6440" xr:uid="{081B0DD5-3D80-407F-9F5B-06D501B302D3}"/>
    <cellStyle name="Normal 5 2 3 9" xfId="2580" xr:uid="{00000000-0005-0000-0000-0000DA0C0000}"/>
    <cellStyle name="Normal 5 2 3 9 2" xfId="11064" xr:uid="{697AD2D2-99E2-44DD-8F45-EC6BE1783105}"/>
    <cellStyle name="Normal 5 2 3 9 3" xfId="6853" xr:uid="{E9796BAC-80E5-437B-8826-D2E89FDFDCF6}"/>
    <cellStyle name="Normal 5 2 4" xfId="432" xr:uid="{00000000-0005-0000-0000-0000DB0C0000}"/>
    <cellStyle name="Normal 5 2 4 10" xfId="4796" xr:uid="{FBA7B13A-C576-4528-8B5E-51B65003672E}"/>
    <cellStyle name="Normal 5 2 4 2" xfId="433" xr:uid="{00000000-0005-0000-0000-0000DC0C0000}"/>
    <cellStyle name="Normal 5 2 4 2 2" xfId="434" xr:uid="{00000000-0005-0000-0000-0000DD0C0000}"/>
    <cellStyle name="Normal 5 2 4 2 2 2" xfId="909" xr:uid="{00000000-0005-0000-0000-0000DE0C0000}"/>
    <cellStyle name="Normal 5 2 4 2 2 2 2" xfId="3144" xr:uid="{00000000-0005-0000-0000-0000DF0C0000}"/>
    <cellStyle name="Normal 5 2 4 2 2 2 2 2" xfId="11567" xr:uid="{FEAE9AED-370A-490B-9E7F-F42A65B7A38F}"/>
    <cellStyle name="Normal 5 2 4 2 2 2 2 3" xfId="7356" xr:uid="{4C7270F2-1CD6-4739-AC90-2AAF0EF01EC5}"/>
    <cellStyle name="Normal 5 2 4 2 2 2 3" xfId="9422" xr:uid="{1080553B-66C9-431E-8FF5-1B7942B5BB8F}"/>
    <cellStyle name="Normal 5 2 4 2 2 2 4" xfId="5211" xr:uid="{7641D778-9B96-4911-885C-4E5941D7CC4B}"/>
    <cellStyle name="Normal 5 2 4 2 2 3" xfId="1327" xr:uid="{00000000-0005-0000-0000-0000E00C0000}"/>
    <cellStyle name="Normal 5 2 4 2 2 3 2" xfId="3557" xr:uid="{00000000-0005-0000-0000-0000E10C0000}"/>
    <cellStyle name="Normal 5 2 4 2 2 3 2 2" xfId="11980" xr:uid="{D78BB43D-FC47-4563-BAF1-46752396A743}"/>
    <cellStyle name="Normal 5 2 4 2 2 3 2 3" xfId="7769" xr:uid="{7CD69051-EAB5-4150-A85B-967A0E4D6226}"/>
    <cellStyle name="Normal 5 2 4 2 2 3 3" xfId="9835" xr:uid="{FBC59D65-FF95-4B97-8345-C50810D76B27}"/>
    <cellStyle name="Normal 5 2 4 2 2 3 4" xfId="5624" xr:uid="{1CC5A5D6-2E62-4CF5-BD5E-B0492C6BBF5A}"/>
    <cellStyle name="Normal 5 2 4 2 2 4" xfId="1740" xr:uid="{00000000-0005-0000-0000-0000E20C0000}"/>
    <cellStyle name="Normal 5 2 4 2 2 4 2" xfId="3970" xr:uid="{00000000-0005-0000-0000-0000E30C0000}"/>
    <cellStyle name="Normal 5 2 4 2 2 4 2 2" xfId="12393" xr:uid="{B010F09D-62BB-4710-8241-D2B1D1D41370}"/>
    <cellStyle name="Normal 5 2 4 2 2 4 2 3" xfId="8182" xr:uid="{1964ECC8-5346-4504-AF8D-155838A7CC38}"/>
    <cellStyle name="Normal 5 2 4 2 2 4 3" xfId="10248" xr:uid="{B76E7051-B50F-407F-9A5F-2F385F2D76E4}"/>
    <cellStyle name="Normal 5 2 4 2 2 4 4" xfId="6037" xr:uid="{BC4159EF-5F44-4F82-8DEA-9D3007BBF5F2}"/>
    <cellStyle name="Normal 5 2 4 2 2 5" xfId="2154" xr:uid="{00000000-0005-0000-0000-0000E40C0000}"/>
    <cellStyle name="Normal 5 2 4 2 2 5 2" xfId="4383" xr:uid="{00000000-0005-0000-0000-0000E50C0000}"/>
    <cellStyle name="Normal 5 2 4 2 2 5 2 2" xfId="12806" xr:uid="{3FF867FE-DC61-4AEA-9FFA-8BF5D1F02310}"/>
    <cellStyle name="Normal 5 2 4 2 2 5 2 3" xfId="8595" xr:uid="{0B390ED8-7540-4CD8-8F01-7D98AB1742BF}"/>
    <cellStyle name="Normal 5 2 4 2 2 5 3" xfId="10661" xr:uid="{772F37B8-FD2F-4689-93FC-8ED0A59B4530}"/>
    <cellStyle name="Normal 5 2 4 2 2 5 4" xfId="6450" xr:uid="{4CFF293E-DC1E-41B5-B77C-C3E2C4D93187}"/>
    <cellStyle name="Normal 5 2 4 2 2 6" xfId="2590" xr:uid="{00000000-0005-0000-0000-0000E60C0000}"/>
    <cellStyle name="Normal 5 2 4 2 2 6 2" xfId="11074" xr:uid="{A2B4733C-F1F4-40DC-8F95-1288FB348965}"/>
    <cellStyle name="Normal 5 2 4 2 2 6 3" xfId="6863" xr:uid="{D3501B92-23ED-4431-8210-B883C620CDEC}"/>
    <cellStyle name="Normal 5 2 4 2 2 7" xfId="9009" xr:uid="{7FBCFC4D-2E36-4DE5-9ACC-A370B4ABD8EC}"/>
    <cellStyle name="Normal 5 2 4 2 2 8" xfId="4798" xr:uid="{2DAE3BDA-CD6C-44C3-90CB-7FC82CFCB8A0}"/>
    <cellStyle name="Normal 5 2 4 2 3" xfId="908" xr:uid="{00000000-0005-0000-0000-0000E70C0000}"/>
    <cellStyle name="Normal 5 2 4 2 3 2" xfId="3143" xr:uid="{00000000-0005-0000-0000-0000E80C0000}"/>
    <cellStyle name="Normal 5 2 4 2 3 2 2" xfId="11566" xr:uid="{194FFEF8-722D-4960-A279-03CED0A80567}"/>
    <cellStyle name="Normal 5 2 4 2 3 2 3" xfId="7355" xr:uid="{8F5C93D2-7C1F-42C2-B34D-03A1471377C4}"/>
    <cellStyle name="Normal 5 2 4 2 3 3" xfId="9421" xr:uid="{9DFA9CA4-370C-40EF-A312-6507D183487F}"/>
    <cellStyle name="Normal 5 2 4 2 3 4" xfId="5210" xr:uid="{1AE54725-FF59-4EB4-8D08-8D586E96E730}"/>
    <cellStyle name="Normal 5 2 4 2 4" xfId="1326" xr:uid="{00000000-0005-0000-0000-0000E90C0000}"/>
    <cellStyle name="Normal 5 2 4 2 4 2" xfId="3556" xr:uid="{00000000-0005-0000-0000-0000EA0C0000}"/>
    <cellStyle name="Normal 5 2 4 2 4 2 2" xfId="11979" xr:uid="{FD3564CF-D355-4CD5-9C35-F1E7F89256C4}"/>
    <cellStyle name="Normal 5 2 4 2 4 2 3" xfId="7768" xr:uid="{FD569E91-FF3D-4EF1-AE4C-3BA7B66F69D6}"/>
    <cellStyle name="Normal 5 2 4 2 4 3" xfId="9834" xr:uid="{9CB2320C-BB2D-4B1D-8208-C4E951A3CB15}"/>
    <cellStyle name="Normal 5 2 4 2 4 4" xfId="5623" xr:uid="{DB1C2343-B071-46EC-ACD4-3C251A5016F4}"/>
    <cellStyle name="Normal 5 2 4 2 5" xfId="1739" xr:uid="{00000000-0005-0000-0000-0000EB0C0000}"/>
    <cellStyle name="Normal 5 2 4 2 5 2" xfId="3969" xr:uid="{00000000-0005-0000-0000-0000EC0C0000}"/>
    <cellStyle name="Normal 5 2 4 2 5 2 2" xfId="12392" xr:uid="{51DE97F4-E3F3-46DB-9C4D-E48A31E01ABB}"/>
    <cellStyle name="Normal 5 2 4 2 5 2 3" xfId="8181" xr:uid="{20BDD09F-D724-42C3-AE94-C8066FCAECD4}"/>
    <cellStyle name="Normal 5 2 4 2 5 3" xfId="10247" xr:uid="{97964A12-7F68-4E71-8668-8DD7E58CA7E4}"/>
    <cellStyle name="Normal 5 2 4 2 5 4" xfId="6036" xr:uid="{B709D348-A2ED-4A16-A092-1B7A6C5D6757}"/>
    <cellStyle name="Normal 5 2 4 2 6" xfId="2153" xr:uid="{00000000-0005-0000-0000-0000ED0C0000}"/>
    <cellStyle name="Normal 5 2 4 2 6 2" xfId="4382" xr:uid="{00000000-0005-0000-0000-0000EE0C0000}"/>
    <cellStyle name="Normal 5 2 4 2 6 2 2" xfId="12805" xr:uid="{A390CDBA-DD4B-48EA-89BB-78026DB92AB2}"/>
    <cellStyle name="Normal 5 2 4 2 6 2 3" xfId="8594" xr:uid="{291219A9-D862-46F7-BED1-F708B62C5811}"/>
    <cellStyle name="Normal 5 2 4 2 6 3" xfId="10660" xr:uid="{0690DDB4-25AF-4112-916B-FDD82E0B6E5A}"/>
    <cellStyle name="Normal 5 2 4 2 6 4" xfId="6449" xr:uid="{8C5C811D-D6FE-4D77-8DCF-87AC32253B9E}"/>
    <cellStyle name="Normal 5 2 4 2 7" xfId="2589" xr:uid="{00000000-0005-0000-0000-0000EF0C0000}"/>
    <cellStyle name="Normal 5 2 4 2 7 2" xfId="11073" xr:uid="{D84CA6C5-E4F4-4411-8507-61DED8F78CD5}"/>
    <cellStyle name="Normal 5 2 4 2 7 3" xfId="6862" xr:uid="{93799D57-2610-46C7-96CB-E570D7D5022B}"/>
    <cellStyle name="Normal 5 2 4 2 8" xfId="9008" xr:uid="{7107C1AE-DE9D-44A7-9E36-0471E5EA0414}"/>
    <cellStyle name="Normal 5 2 4 2 9" xfId="4797" xr:uid="{3EDA8CA7-233B-41DE-9091-9F7774CCA8FB}"/>
    <cellStyle name="Normal 5 2 4 3" xfId="435" xr:uid="{00000000-0005-0000-0000-0000F00C0000}"/>
    <cellStyle name="Normal 5 2 4 3 2" xfId="910" xr:uid="{00000000-0005-0000-0000-0000F10C0000}"/>
    <cellStyle name="Normal 5 2 4 3 2 2" xfId="3145" xr:uid="{00000000-0005-0000-0000-0000F20C0000}"/>
    <cellStyle name="Normal 5 2 4 3 2 2 2" xfId="11568" xr:uid="{52226C57-ACD3-4B77-A266-D12641108293}"/>
    <cellStyle name="Normal 5 2 4 3 2 2 3" xfId="7357" xr:uid="{ACFDE525-8C54-42E9-A1F1-B7FC52C304EE}"/>
    <cellStyle name="Normal 5 2 4 3 2 3" xfId="9423" xr:uid="{91AFE61F-D177-4E17-8CE2-A67A777FA6DF}"/>
    <cellStyle name="Normal 5 2 4 3 2 4" xfId="5212" xr:uid="{2795860F-A412-47EA-9B12-B1F4A023EBFF}"/>
    <cellStyle name="Normal 5 2 4 3 3" xfId="1328" xr:uid="{00000000-0005-0000-0000-0000F30C0000}"/>
    <cellStyle name="Normal 5 2 4 3 3 2" xfId="3558" xr:uid="{00000000-0005-0000-0000-0000F40C0000}"/>
    <cellStyle name="Normal 5 2 4 3 3 2 2" xfId="11981" xr:uid="{664D605F-4BEF-4F0F-B5DD-A96EB8704FEE}"/>
    <cellStyle name="Normal 5 2 4 3 3 2 3" xfId="7770" xr:uid="{B6F82E14-2282-469B-9A47-16A42BE1DE2A}"/>
    <cellStyle name="Normal 5 2 4 3 3 3" xfId="9836" xr:uid="{84DE0CB4-09C3-46A3-8139-CFC64AC613CB}"/>
    <cellStyle name="Normal 5 2 4 3 3 4" xfId="5625" xr:uid="{963AC1A8-C168-4943-9286-F0548F048D44}"/>
    <cellStyle name="Normal 5 2 4 3 4" xfId="1741" xr:uid="{00000000-0005-0000-0000-0000F50C0000}"/>
    <cellStyle name="Normal 5 2 4 3 4 2" xfId="3971" xr:uid="{00000000-0005-0000-0000-0000F60C0000}"/>
    <cellStyle name="Normal 5 2 4 3 4 2 2" xfId="12394" xr:uid="{4AAB0B2E-DFBF-413C-9274-0786BBD372E2}"/>
    <cellStyle name="Normal 5 2 4 3 4 2 3" xfId="8183" xr:uid="{152191EB-0180-42CD-9750-BE7878EEB9FC}"/>
    <cellStyle name="Normal 5 2 4 3 4 3" xfId="10249" xr:uid="{3258E7FA-111A-48B7-8DDE-8DAA8967ECB7}"/>
    <cellStyle name="Normal 5 2 4 3 4 4" xfId="6038" xr:uid="{9B1FBDE3-57DF-43DD-B7C7-F413029771F8}"/>
    <cellStyle name="Normal 5 2 4 3 5" xfId="2155" xr:uid="{00000000-0005-0000-0000-0000F70C0000}"/>
    <cellStyle name="Normal 5 2 4 3 5 2" xfId="4384" xr:uid="{00000000-0005-0000-0000-0000F80C0000}"/>
    <cellStyle name="Normal 5 2 4 3 5 2 2" xfId="12807" xr:uid="{52769648-2F90-464C-A979-22ABF7088A19}"/>
    <cellStyle name="Normal 5 2 4 3 5 2 3" xfId="8596" xr:uid="{01120FDD-777C-4B41-84C9-B4BCA9F88F39}"/>
    <cellStyle name="Normal 5 2 4 3 5 3" xfId="10662" xr:uid="{99B6E68E-F272-4AE5-A314-B3663B6B00C7}"/>
    <cellStyle name="Normal 5 2 4 3 5 4" xfId="6451" xr:uid="{4E508266-267C-4C1E-BA16-9C8D0C26265A}"/>
    <cellStyle name="Normal 5 2 4 3 6" xfId="2591" xr:uid="{00000000-0005-0000-0000-0000F90C0000}"/>
    <cellStyle name="Normal 5 2 4 3 6 2" xfId="11075" xr:uid="{81D8B9AA-B670-48C3-B9C0-BE82F56BFE25}"/>
    <cellStyle name="Normal 5 2 4 3 6 3" xfId="6864" xr:uid="{2D47431F-91B4-4C90-A599-4B50BAB72B29}"/>
    <cellStyle name="Normal 5 2 4 3 7" xfId="9010" xr:uid="{909A51D4-CB2A-42F3-BE19-39A27C45A803}"/>
    <cellStyle name="Normal 5 2 4 3 8" xfId="4799" xr:uid="{50C24FA7-CB29-48EB-AEE3-18122BA502D0}"/>
    <cellStyle name="Normal 5 2 4 4" xfId="907" xr:uid="{00000000-0005-0000-0000-0000FA0C0000}"/>
    <cellStyle name="Normal 5 2 4 4 2" xfId="3142" xr:uid="{00000000-0005-0000-0000-0000FB0C0000}"/>
    <cellStyle name="Normal 5 2 4 4 2 2" xfId="11565" xr:uid="{61FD3653-896C-4F3B-859C-88CB527125C4}"/>
    <cellStyle name="Normal 5 2 4 4 2 3" xfId="7354" xr:uid="{E28A788E-3714-42C9-9A6C-94574500B81D}"/>
    <cellStyle name="Normal 5 2 4 4 3" xfId="9420" xr:uid="{F30D49C0-40C7-4F8B-B9A7-D78935269D08}"/>
    <cellStyle name="Normal 5 2 4 4 4" xfId="5209" xr:uid="{01EC909D-1A7C-40AE-AE8F-E063EE7160B1}"/>
    <cellStyle name="Normal 5 2 4 5" xfId="1325" xr:uid="{00000000-0005-0000-0000-0000FC0C0000}"/>
    <cellStyle name="Normal 5 2 4 5 2" xfId="3555" xr:uid="{00000000-0005-0000-0000-0000FD0C0000}"/>
    <cellStyle name="Normal 5 2 4 5 2 2" xfId="11978" xr:uid="{9014D73E-FD5A-47FB-9266-7AADD9C35605}"/>
    <cellStyle name="Normal 5 2 4 5 2 3" xfId="7767" xr:uid="{E3D9E4A2-678E-4734-8D3C-4E00E45BF99D}"/>
    <cellStyle name="Normal 5 2 4 5 3" xfId="9833" xr:uid="{C588F985-50BE-49A7-9801-49D04B8F5E4F}"/>
    <cellStyle name="Normal 5 2 4 5 4" xfId="5622" xr:uid="{3FDDF5AC-3933-4190-8D45-8C8529E367E9}"/>
    <cellStyle name="Normal 5 2 4 6" xfId="1738" xr:uid="{00000000-0005-0000-0000-0000FE0C0000}"/>
    <cellStyle name="Normal 5 2 4 6 2" xfId="3968" xr:uid="{00000000-0005-0000-0000-0000FF0C0000}"/>
    <cellStyle name="Normal 5 2 4 6 2 2" xfId="12391" xr:uid="{4FEF5F05-BF3B-48C4-915F-EA2955F8859F}"/>
    <cellStyle name="Normal 5 2 4 6 2 3" xfId="8180" xr:uid="{24F1E4EB-12A9-40D3-967F-30480DD6641E}"/>
    <cellStyle name="Normal 5 2 4 6 3" xfId="10246" xr:uid="{A80B1BA0-E8DE-414D-9548-5C3B71C1E32D}"/>
    <cellStyle name="Normal 5 2 4 6 4" xfId="6035" xr:uid="{EDCD174D-D1F6-4D02-832F-213A2BF48A98}"/>
    <cellStyle name="Normal 5 2 4 7" xfId="2152" xr:uid="{00000000-0005-0000-0000-0000000D0000}"/>
    <cellStyle name="Normal 5 2 4 7 2" xfId="4381" xr:uid="{00000000-0005-0000-0000-0000010D0000}"/>
    <cellStyle name="Normal 5 2 4 7 2 2" xfId="12804" xr:uid="{5CB11DE0-A993-42F5-B6D0-BD393412616B}"/>
    <cellStyle name="Normal 5 2 4 7 2 3" xfId="8593" xr:uid="{676187A9-C393-4AC8-A21E-D8034291E920}"/>
    <cellStyle name="Normal 5 2 4 7 3" xfId="10659" xr:uid="{E1CE0684-3644-4111-A638-5A8E5E7ECF91}"/>
    <cellStyle name="Normal 5 2 4 7 4" xfId="6448" xr:uid="{0F31AC52-F621-45EC-A983-0D498BD06857}"/>
    <cellStyle name="Normal 5 2 4 8" xfId="2588" xr:uid="{00000000-0005-0000-0000-0000020D0000}"/>
    <cellStyle name="Normal 5 2 4 8 2" xfId="11072" xr:uid="{E8E94BCE-34EF-4DDC-A975-5AD3DEC2B85B}"/>
    <cellStyle name="Normal 5 2 4 8 3" xfId="6861" xr:uid="{9D3B3104-C6FE-41C2-8644-E844F2E17121}"/>
    <cellStyle name="Normal 5 2 4 9" xfId="9007" xr:uid="{58C6354F-547F-4FC7-A15E-26DE16FF32D2}"/>
    <cellStyle name="Normal 5 2 5" xfId="436" xr:uid="{00000000-0005-0000-0000-0000030D0000}"/>
    <cellStyle name="Normal 5 2 5 2" xfId="437" xr:uid="{00000000-0005-0000-0000-0000040D0000}"/>
    <cellStyle name="Normal 5 2 5 2 2" xfId="912" xr:uid="{00000000-0005-0000-0000-0000050D0000}"/>
    <cellStyle name="Normal 5 2 5 2 2 2" xfId="3147" xr:uid="{00000000-0005-0000-0000-0000060D0000}"/>
    <cellStyle name="Normal 5 2 5 2 2 2 2" xfId="11570" xr:uid="{109DDBE9-230D-42B7-A23B-A7BF6205379D}"/>
    <cellStyle name="Normal 5 2 5 2 2 2 3" xfId="7359" xr:uid="{38B6AC98-7957-4700-A283-4BDA67EA3057}"/>
    <cellStyle name="Normal 5 2 5 2 2 3" xfId="9425" xr:uid="{0B5B3D74-8301-4D8B-86DC-348895D84C57}"/>
    <cellStyle name="Normal 5 2 5 2 2 4" xfId="5214" xr:uid="{C3968937-E200-4F98-B369-7DD8A3B24F29}"/>
    <cellStyle name="Normal 5 2 5 2 3" xfId="1330" xr:uid="{00000000-0005-0000-0000-0000070D0000}"/>
    <cellStyle name="Normal 5 2 5 2 3 2" xfId="3560" xr:uid="{00000000-0005-0000-0000-0000080D0000}"/>
    <cellStyle name="Normal 5 2 5 2 3 2 2" xfId="11983" xr:uid="{8F412CB9-EDEC-45F3-A610-07BAC7EF5AFC}"/>
    <cellStyle name="Normal 5 2 5 2 3 2 3" xfId="7772" xr:uid="{63A08415-EAF8-4064-8D9D-A1825E3E39CD}"/>
    <cellStyle name="Normal 5 2 5 2 3 3" xfId="9838" xr:uid="{59736C28-EFC3-4450-B8DE-9C21B042F382}"/>
    <cellStyle name="Normal 5 2 5 2 3 4" xfId="5627" xr:uid="{39F6A314-CFB2-4F7E-8B78-79F283089F5F}"/>
    <cellStyle name="Normal 5 2 5 2 4" xfId="1743" xr:uid="{00000000-0005-0000-0000-0000090D0000}"/>
    <cellStyle name="Normal 5 2 5 2 4 2" xfId="3973" xr:uid="{00000000-0005-0000-0000-00000A0D0000}"/>
    <cellStyle name="Normal 5 2 5 2 4 2 2" xfId="12396" xr:uid="{83000470-27CE-4F35-84D3-09C876C7A04B}"/>
    <cellStyle name="Normal 5 2 5 2 4 2 3" xfId="8185" xr:uid="{B03573F3-0127-4738-8497-7DF27A15B03E}"/>
    <cellStyle name="Normal 5 2 5 2 4 3" xfId="10251" xr:uid="{F608B494-70DA-4C68-8C9B-589BF5160A07}"/>
    <cellStyle name="Normal 5 2 5 2 4 4" xfId="6040" xr:uid="{E7FF7C53-67E0-47C9-9E5A-053C239AC1CD}"/>
    <cellStyle name="Normal 5 2 5 2 5" xfId="2157" xr:uid="{00000000-0005-0000-0000-00000B0D0000}"/>
    <cellStyle name="Normal 5 2 5 2 5 2" xfId="4386" xr:uid="{00000000-0005-0000-0000-00000C0D0000}"/>
    <cellStyle name="Normal 5 2 5 2 5 2 2" xfId="12809" xr:uid="{B5910952-4021-4CCE-82E8-39D5AFC76ABF}"/>
    <cellStyle name="Normal 5 2 5 2 5 2 3" xfId="8598" xr:uid="{88BE6BE1-1FD1-43B3-9F7F-4ECAD1EE58DB}"/>
    <cellStyle name="Normal 5 2 5 2 5 3" xfId="10664" xr:uid="{F9597942-7641-49C6-9FBE-B3E1F0CA85ED}"/>
    <cellStyle name="Normal 5 2 5 2 5 4" xfId="6453" xr:uid="{8344AF58-6BDC-41AA-9F9F-93E2C24173CB}"/>
    <cellStyle name="Normal 5 2 5 2 6" xfId="2593" xr:uid="{00000000-0005-0000-0000-00000D0D0000}"/>
    <cellStyle name="Normal 5 2 5 2 6 2" xfId="11077" xr:uid="{FC9E3C4E-1205-4044-8199-568AF1C244BE}"/>
    <cellStyle name="Normal 5 2 5 2 6 3" xfId="6866" xr:uid="{EB629EFD-5983-47AE-B63D-AB397A611039}"/>
    <cellStyle name="Normal 5 2 5 2 7" xfId="9012" xr:uid="{6D5DEFA0-F772-467E-B3BD-E7A442D37ACF}"/>
    <cellStyle name="Normal 5 2 5 2 8" xfId="4801" xr:uid="{4EA61EFB-353B-4264-9988-82F3220A91DA}"/>
    <cellStyle name="Normal 5 2 5 3" xfId="911" xr:uid="{00000000-0005-0000-0000-00000E0D0000}"/>
    <cellStyle name="Normal 5 2 5 3 2" xfId="3146" xr:uid="{00000000-0005-0000-0000-00000F0D0000}"/>
    <cellStyle name="Normal 5 2 5 3 2 2" xfId="11569" xr:uid="{2316ED90-41DA-4AE4-8FB8-1E0CFCF53ED7}"/>
    <cellStyle name="Normal 5 2 5 3 2 3" xfId="7358" xr:uid="{9935FF5D-8F05-41A9-B4E7-24CC840ECAED}"/>
    <cellStyle name="Normal 5 2 5 3 3" xfId="9424" xr:uid="{94C14A5A-94C1-4951-A3CB-48A56609A88B}"/>
    <cellStyle name="Normal 5 2 5 3 4" xfId="5213" xr:uid="{BC094767-52BC-468E-B219-F6A5B30FB502}"/>
    <cellStyle name="Normal 5 2 5 4" xfId="1329" xr:uid="{00000000-0005-0000-0000-0000100D0000}"/>
    <cellStyle name="Normal 5 2 5 4 2" xfId="3559" xr:uid="{00000000-0005-0000-0000-0000110D0000}"/>
    <cellStyle name="Normal 5 2 5 4 2 2" xfId="11982" xr:uid="{F35ACE6D-004D-437F-B4AA-489938E8E924}"/>
    <cellStyle name="Normal 5 2 5 4 2 3" xfId="7771" xr:uid="{C0FCFB3F-17F9-4A94-8FC7-76512684BC88}"/>
    <cellStyle name="Normal 5 2 5 4 3" xfId="9837" xr:uid="{D3C32161-459A-4310-82B2-34441E7E8A66}"/>
    <cellStyle name="Normal 5 2 5 4 4" xfId="5626" xr:uid="{E548FE7E-0933-4DEA-92CA-58DAAAC6D85F}"/>
    <cellStyle name="Normal 5 2 5 5" xfId="1742" xr:uid="{00000000-0005-0000-0000-0000120D0000}"/>
    <cellStyle name="Normal 5 2 5 5 2" xfId="3972" xr:uid="{00000000-0005-0000-0000-0000130D0000}"/>
    <cellStyle name="Normal 5 2 5 5 2 2" xfId="12395" xr:uid="{ACE26077-7597-42F3-95D7-426BE8D878D0}"/>
    <cellStyle name="Normal 5 2 5 5 2 3" xfId="8184" xr:uid="{2867AD35-973E-403B-BE88-2A22B02774E7}"/>
    <cellStyle name="Normal 5 2 5 5 3" xfId="10250" xr:uid="{946FF2DF-6FA0-4E97-9A74-2B453D8491E3}"/>
    <cellStyle name="Normal 5 2 5 5 4" xfId="6039" xr:uid="{4AD31C38-3EA2-4F3E-99A1-47574F7E004A}"/>
    <cellStyle name="Normal 5 2 5 6" xfId="2156" xr:uid="{00000000-0005-0000-0000-0000140D0000}"/>
    <cellStyle name="Normal 5 2 5 6 2" xfId="4385" xr:uid="{00000000-0005-0000-0000-0000150D0000}"/>
    <cellStyle name="Normal 5 2 5 6 2 2" xfId="12808" xr:uid="{C1B0FB34-F57E-480C-A1D0-12F60E310D02}"/>
    <cellStyle name="Normal 5 2 5 6 2 3" xfId="8597" xr:uid="{94C94D4D-E64F-4B20-A618-24707A91B518}"/>
    <cellStyle name="Normal 5 2 5 6 3" xfId="10663" xr:uid="{C24ACCE2-21FA-4E5F-98F7-96D0CB17D8F5}"/>
    <cellStyle name="Normal 5 2 5 6 4" xfId="6452" xr:uid="{73E89106-D047-4B01-879B-151ADFF3E76E}"/>
    <cellStyle name="Normal 5 2 5 7" xfId="2592" xr:uid="{00000000-0005-0000-0000-0000160D0000}"/>
    <cellStyle name="Normal 5 2 5 7 2" xfId="11076" xr:uid="{CE035F4B-13BB-4032-B075-177CAE3E508C}"/>
    <cellStyle name="Normal 5 2 5 7 3" xfId="6865" xr:uid="{4ACEBF35-3FBA-4089-9040-AB948AA1EEB7}"/>
    <cellStyle name="Normal 5 2 5 8" xfId="9011" xr:uid="{FC701A5F-DD42-4FA7-A1A4-6C234FAA3ED0}"/>
    <cellStyle name="Normal 5 2 5 9" xfId="4800" xr:uid="{CAD2D477-A5EC-4669-8E38-746C9258C489}"/>
    <cellStyle name="Normal 5 2 6" xfId="438" xr:uid="{00000000-0005-0000-0000-0000170D0000}"/>
    <cellStyle name="Normal 5 2 6 2" xfId="913" xr:uid="{00000000-0005-0000-0000-0000180D0000}"/>
    <cellStyle name="Normal 5 2 6 2 2" xfId="3148" xr:uid="{00000000-0005-0000-0000-0000190D0000}"/>
    <cellStyle name="Normal 5 2 6 2 2 2" xfId="11571" xr:uid="{D6DD490C-0E3C-4F28-B5CE-FCF7CF7B7737}"/>
    <cellStyle name="Normal 5 2 6 2 2 3" xfId="7360" xr:uid="{32F17DF7-630B-4578-BDC2-FC690D4CC68F}"/>
    <cellStyle name="Normal 5 2 6 2 3" xfId="9426" xr:uid="{99C6CC1A-A5CB-4484-B012-4DBAC6E7DCC0}"/>
    <cellStyle name="Normal 5 2 6 2 4" xfId="5215" xr:uid="{943CC1A3-BB71-4171-A2E4-3DEB7C874994}"/>
    <cellStyle name="Normal 5 2 6 3" xfId="1331" xr:uid="{00000000-0005-0000-0000-00001A0D0000}"/>
    <cellStyle name="Normal 5 2 6 3 2" xfId="3561" xr:uid="{00000000-0005-0000-0000-00001B0D0000}"/>
    <cellStyle name="Normal 5 2 6 3 2 2" xfId="11984" xr:uid="{66E3D3E2-D537-4FF8-B3A8-CE4043ED724C}"/>
    <cellStyle name="Normal 5 2 6 3 2 3" xfId="7773" xr:uid="{E4568244-5B37-4AC8-A0BD-6471D7C71971}"/>
    <cellStyle name="Normal 5 2 6 3 3" xfId="9839" xr:uid="{14E18331-5AC7-4DED-8715-859EDD8875E5}"/>
    <cellStyle name="Normal 5 2 6 3 4" xfId="5628" xr:uid="{5C8FBD88-D483-492D-8019-CAEAC7A5DBBB}"/>
    <cellStyle name="Normal 5 2 6 4" xfId="1744" xr:uid="{00000000-0005-0000-0000-00001C0D0000}"/>
    <cellStyle name="Normal 5 2 6 4 2" xfId="3974" xr:uid="{00000000-0005-0000-0000-00001D0D0000}"/>
    <cellStyle name="Normal 5 2 6 4 2 2" xfId="12397" xr:uid="{B6040744-5073-4040-9E3A-BBF207C6A065}"/>
    <cellStyle name="Normal 5 2 6 4 2 3" xfId="8186" xr:uid="{12AE64D0-2D89-488F-9B13-21FD9219AEAE}"/>
    <cellStyle name="Normal 5 2 6 4 3" xfId="10252" xr:uid="{847371F7-70CA-4687-8DD8-182689E3D4C4}"/>
    <cellStyle name="Normal 5 2 6 4 4" xfId="6041" xr:uid="{23F40503-4750-46F4-A542-66539020E3EF}"/>
    <cellStyle name="Normal 5 2 6 5" xfId="2158" xr:uid="{00000000-0005-0000-0000-00001E0D0000}"/>
    <cellStyle name="Normal 5 2 6 5 2" xfId="4387" xr:uid="{00000000-0005-0000-0000-00001F0D0000}"/>
    <cellStyle name="Normal 5 2 6 5 2 2" xfId="12810" xr:uid="{4C31D78D-29C5-42DA-A2AC-168ECB26B2EE}"/>
    <cellStyle name="Normal 5 2 6 5 2 3" xfId="8599" xr:uid="{C32DA177-0B0F-4527-BEB1-88DB4A827147}"/>
    <cellStyle name="Normal 5 2 6 5 3" xfId="10665" xr:uid="{ECAC6BDE-1C9E-46F1-8E9E-BE8D1CDD8483}"/>
    <cellStyle name="Normal 5 2 6 5 4" xfId="6454" xr:uid="{FC76799B-DF93-489A-82E7-94BA70859845}"/>
    <cellStyle name="Normal 5 2 6 6" xfId="2594" xr:uid="{00000000-0005-0000-0000-0000200D0000}"/>
    <cellStyle name="Normal 5 2 6 6 2" xfId="11078" xr:uid="{1A9C7AF8-A03E-4A55-A2FD-DFC6F614D24D}"/>
    <cellStyle name="Normal 5 2 6 6 3" xfId="6867" xr:uid="{0718A42E-09C7-4272-A445-A681FA1838CC}"/>
    <cellStyle name="Normal 5 2 6 7" xfId="9013" xr:uid="{EC233C98-D086-47E2-95E7-9F89DDA320DE}"/>
    <cellStyle name="Normal 5 2 6 8" xfId="4802" xr:uid="{B7A54CAD-4FC7-49A3-848B-AEF2EA97037C}"/>
    <cellStyle name="Normal 5 2 7" xfId="882" xr:uid="{00000000-0005-0000-0000-0000210D0000}"/>
    <cellStyle name="Normal 5 2 7 2" xfId="3117" xr:uid="{00000000-0005-0000-0000-0000220D0000}"/>
    <cellStyle name="Normal 5 2 7 2 2" xfId="11540" xr:uid="{EEB67ED4-913B-474B-9A4A-49CA4CB81961}"/>
    <cellStyle name="Normal 5 2 7 2 3" xfId="7329" xr:uid="{375C1538-388A-43B5-834B-79C8C8E7F493}"/>
    <cellStyle name="Normal 5 2 7 3" xfId="9395" xr:uid="{EF12D72A-8DD2-4EC3-8BB4-8E63A2A44A40}"/>
    <cellStyle name="Normal 5 2 7 4" xfId="5184" xr:uid="{C55E51AF-7A83-41F3-BAC0-55A3439E14F3}"/>
    <cellStyle name="Normal 5 2 8" xfId="1300" xr:uid="{00000000-0005-0000-0000-0000230D0000}"/>
    <cellStyle name="Normal 5 2 8 2" xfId="3530" xr:uid="{00000000-0005-0000-0000-0000240D0000}"/>
    <cellStyle name="Normal 5 2 8 2 2" xfId="11953" xr:uid="{92FDA3F1-032F-4B1D-BFFD-A94E6593B20E}"/>
    <cellStyle name="Normal 5 2 8 2 3" xfId="7742" xr:uid="{860C97C3-3705-4AE9-AFB3-495F0D68904E}"/>
    <cellStyle name="Normal 5 2 8 3" xfId="9808" xr:uid="{9ABC6CB7-8D7F-456B-94B1-77305268D047}"/>
    <cellStyle name="Normal 5 2 8 4" xfId="5597" xr:uid="{1A87E23B-FB0D-4D50-8AAB-49A418B3509B}"/>
    <cellStyle name="Normal 5 2 9" xfId="1713" xr:uid="{00000000-0005-0000-0000-0000250D0000}"/>
    <cellStyle name="Normal 5 2 9 2" xfId="3943" xr:uid="{00000000-0005-0000-0000-0000260D0000}"/>
    <cellStyle name="Normal 5 2 9 2 2" xfId="12366" xr:uid="{A5EA626F-855F-43F0-B3F5-5A93C583CD77}"/>
    <cellStyle name="Normal 5 2 9 2 3" xfId="8155" xr:uid="{4B4B5413-DD8B-4508-8BA2-FBACDC13AD16}"/>
    <cellStyle name="Normal 5 2 9 3" xfId="10221" xr:uid="{90D575B2-964E-4EE9-B0EA-2ED2E0E1C850}"/>
    <cellStyle name="Normal 5 2 9 4" xfId="6010" xr:uid="{560A932C-DC6C-487F-A3FF-A0AB5BA3B388}"/>
    <cellStyle name="Normal 5 3" xfId="439" xr:uid="{00000000-0005-0000-0000-0000270D0000}"/>
    <cellStyle name="Normal 5 3 10" xfId="2159" xr:uid="{00000000-0005-0000-0000-0000280D0000}"/>
    <cellStyle name="Normal 5 3 10 2" xfId="4388" xr:uid="{00000000-0005-0000-0000-0000290D0000}"/>
    <cellStyle name="Normal 5 3 10 2 2" xfId="12811" xr:uid="{862D8B4E-2CD7-427A-90EF-69DDD5B58912}"/>
    <cellStyle name="Normal 5 3 10 2 3" xfId="8600" xr:uid="{329F52BA-5F9C-4139-90D2-ED8D6176B0B9}"/>
    <cellStyle name="Normal 5 3 10 3" xfId="10666" xr:uid="{03CF61B2-B3DD-439B-8B05-179F3BD3ECC5}"/>
    <cellStyle name="Normal 5 3 10 4" xfId="6455" xr:uid="{1D857D15-B22F-4C92-821A-D497038B3340}"/>
    <cellStyle name="Normal 5 3 11" xfId="2595" xr:uid="{00000000-0005-0000-0000-00002A0D0000}"/>
    <cellStyle name="Normal 5 3 11 2" xfId="11079" xr:uid="{AB33BEED-14FC-4E4D-9C0F-21C8C5391B8B}"/>
    <cellStyle name="Normal 5 3 11 3" xfId="6868" xr:uid="{5052CCAB-BD47-46D2-B34D-934B8855CB87}"/>
    <cellStyle name="Normal 5 3 12" xfId="9014" xr:uid="{689FB042-BE6C-4564-B1E0-2C8CF139DE02}"/>
    <cellStyle name="Normal 5 3 13" xfId="4803" xr:uid="{4254AD88-CA67-4F11-A196-9770C746E98E}"/>
    <cellStyle name="Normal 5 3 2" xfId="440" xr:uid="{00000000-0005-0000-0000-00002B0D0000}"/>
    <cellStyle name="Normal 5 3 2 2" xfId="915" xr:uid="{00000000-0005-0000-0000-00002C0D0000}"/>
    <cellStyle name="Normal 5 3 3" xfId="441" xr:uid="{00000000-0005-0000-0000-00002D0D0000}"/>
    <cellStyle name="Normal 5 3 3 10" xfId="9015" xr:uid="{DACC0E50-BB0E-4B52-98FC-2E741F9CB8A5}"/>
    <cellStyle name="Normal 5 3 3 11" xfId="4804" xr:uid="{4E18D8F7-F600-4F1C-8056-57B17FAAC332}"/>
    <cellStyle name="Normal 5 3 3 2" xfId="442" xr:uid="{00000000-0005-0000-0000-00002E0D0000}"/>
    <cellStyle name="Normal 5 3 3 2 10" xfId="4805" xr:uid="{04CC1394-A9AA-43EB-9581-559029A41EB8}"/>
    <cellStyle name="Normal 5 3 3 2 2" xfId="443" xr:uid="{00000000-0005-0000-0000-00002F0D0000}"/>
    <cellStyle name="Normal 5 3 3 2 2 2" xfId="444" xr:uid="{00000000-0005-0000-0000-0000300D0000}"/>
    <cellStyle name="Normal 5 3 3 2 2 2 2" xfId="919" xr:uid="{00000000-0005-0000-0000-0000310D0000}"/>
    <cellStyle name="Normal 5 3 3 2 2 2 2 2" xfId="3153" xr:uid="{00000000-0005-0000-0000-0000320D0000}"/>
    <cellStyle name="Normal 5 3 3 2 2 2 2 2 2" xfId="11576" xr:uid="{90286655-4C7C-4834-9E15-69E0063F4F06}"/>
    <cellStyle name="Normal 5 3 3 2 2 2 2 2 3" xfId="7365" xr:uid="{8A28B25F-17DF-498D-954C-1A02DA25E791}"/>
    <cellStyle name="Normal 5 3 3 2 2 2 2 3" xfId="9431" xr:uid="{96488E48-1198-40B1-8DA3-D0B6615946B7}"/>
    <cellStyle name="Normal 5 3 3 2 2 2 2 4" xfId="5220" xr:uid="{F7BC8450-640C-4926-89E2-336844FC51A3}"/>
    <cellStyle name="Normal 5 3 3 2 2 2 3" xfId="1336" xr:uid="{00000000-0005-0000-0000-0000330D0000}"/>
    <cellStyle name="Normal 5 3 3 2 2 2 3 2" xfId="3566" xr:uid="{00000000-0005-0000-0000-0000340D0000}"/>
    <cellStyle name="Normal 5 3 3 2 2 2 3 2 2" xfId="11989" xr:uid="{2212101B-0D38-4564-83E0-02AFFDA22C9A}"/>
    <cellStyle name="Normal 5 3 3 2 2 2 3 2 3" xfId="7778" xr:uid="{732C8830-A098-46C7-AF97-213DA6A9C0FB}"/>
    <cellStyle name="Normal 5 3 3 2 2 2 3 3" xfId="9844" xr:uid="{C655D55F-4E12-4DCB-9176-324DC58ED692}"/>
    <cellStyle name="Normal 5 3 3 2 2 2 3 4" xfId="5633" xr:uid="{A532DCDE-B334-4B52-A5FD-248CEB3C82BA}"/>
    <cellStyle name="Normal 5 3 3 2 2 2 4" xfId="1749" xr:uid="{00000000-0005-0000-0000-0000350D0000}"/>
    <cellStyle name="Normal 5 3 3 2 2 2 4 2" xfId="3979" xr:uid="{00000000-0005-0000-0000-0000360D0000}"/>
    <cellStyle name="Normal 5 3 3 2 2 2 4 2 2" xfId="12402" xr:uid="{646A7680-3EF3-4B6C-AA4D-878881FB170C}"/>
    <cellStyle name="Normal 5 3 3 2 2 2 4 2 3" xfId="8191" xr:uid="{72AD83F5-5CD8-422D-8866-63B9B0417013}"/>
    <cellStyle name="Normal 5 3 3 2 2 2 4 3" xfId="10257" xr:uid="{2FAF640F-D5AB-4586-81A7-6CDDBE91042A}"/>
    <cellStyle name="Normal 5 3 3 2 2 2 4 4" xfId="6046" xr:uid="{E8A56976-ACCF-44BA-BF8C-C955B20CCE5A}"/>
    <cellStyle name="Normal 5 3 3 2 2 2 5" xfId="2163" xr:uid="{00000000-0005-0000-0000-0000370D0000}"/>
    <cellStyle name="Normal 5 3 3 2 2 2 5 2" xfId="4392" xr:uid="{00000000-0005-0000-0000-0000380D0000}"/>
    <cellStyle name="Normal 5 3 3 2 2 2 5 2 2" xfId="12815" xr:uid="{DC418238-05A7-445B-81AC-3F7D617CB434}"/>
    <cellStyle name="Normal 5 3 3 2 2 2 5 2 3" xfId="8604" xr:uid="{01835FAA-1D71-462A-9BA7-101D45900B6D}"/>
    <cellStyle name="Normal 5 3 3 2 2 2 5 3" xfId="10670" xr:uid="{438C314D-0851-49CE-BC77-31FBD3AC1230}"/>
    <cellStyle name="Normal 5 3 3 2 2 2 5 4" xfId="6459" xr:uid="{73D9358F-BA86-4CF4-9357-6705554C7191}"/>
    <cellStyle name="Normal 5 3 3 2 2 2 6" xfId="2599" xr:uid="{00000000-0005-0000-0000-0000390D0000}"/>
    <cellStyle name="Normal 5 3 3 2 2 2 6 2" xfId="11083" xr:uid="{05F7C028-D918-40FE-9FB9-B12463AF1CFE}"/>
    <cellStyle name="Normal 5 3 3 2 2 2 6 3" xfId="6872" xr:uid="{2B161B22-DA4E-4E1A-8DFB-C68071C3899A}"/>
    <cellStyle name="Normal 5 3 3 2 2 2 7" xfId="9018" xr:uid="{90F5D70F-7B44-494E-A944-CACA8F8C6589}"/>
    <cellStyle name="Normal 5 3 3 2 2 2 8" xfId="4807" xr:uid="{D452F015-B03E-45E1-B591-9C0FE71BD52C}"/>
    <cellStyle name="Normal 5 3 3 2 2 3" xfId="918" xr:uid="{00000000-0005-0000-0000-00003A0D0000}"/>
    <cellStyle name="Normal 5 3 3 2 2 3 2" xfId="3152" xr:uid="{00000000-0005-0000-0000-00003B0D0000}"/>
    <cellStyle name="Normal 5 3 3 2 2 3 2 2" xfId="11575" xr:uid="{60B3E0FD-6117-41DD-8FAF-59EE54EEF3E0}"/>
    <cellStyle name="Normal 5 3 3 2 2 3 2 3" xfId="7364" xr:uid="{D0D78D51-275C-4DED-9657-4D9295478536}"/>
    <cellStyle name="Normal 5 3 3 2 2 3 3" xfId="9430" xr:uid="{83F0D0E5-94BE-4F9C-9680-956DCAE87951}"/>
    <cellStyle name="Normal 5 3 3 2 2 3 4" xfId="5219" xr:uid="{1C22A3F1-58DC-48EA-AE6F-30A658295B1E}"/>
    <cellStyle name="Normal 5 3 3 2 2 4" xfId="1335" xr:uid="{00000000-0005-0000-0000-00003C0D0000}"/>
    <cellStyle name="Normal 5 3 3 2 2 4 2" xfId="3565" xr:uid="{00000000-0005-0000-0000-00003D0D0000}"/>
    <cellStyle name="Normal 5 3 3 2 2 4 2 2" xfId="11988" xr:uid="{E4EF236A-6EBF-4ACA-9137-4603E7A2CCC5}"/>
    <cellStyle name="Normal 5 3 3 2 2 4 2 3" xfId="7777" xr:uid="{4102E760-5678-434F-8012-3C0E1C912037}"/>
    <cellStyle name="Normal 5 3 3 2 2 4 3" xfId="9843" xr:uid="{B2DA342A-6236-4C54-97CA-FA2FDF688F55}"/>
    <cellStyle name="Normal 5 3 3 2 2 4 4" xfId="5632" xr:uid="{714A2B89-054E-4B99-89B9-536C67B44A9B}"/>
    <cellStyle name="Normal 5 3 3 2 2 5" xfId="1748" xr:uid="{00000000-0005-0000-0000-00003E0D0000}"/>
    <cellStyle name="Normal 5 3 3 2 2 5 2" xfId="3978" xr:uid="{00000000-0005-0000-0000-00003F0D0000}"/>
    <cellStyle name="Normal 5 3 3 2 2 5 2 2" xfId="12401" xr:uid="{602C8789-9BBE-4020-B3A0-EA30C516969B}"/>
    <cellStyle name="Normal 5 3 3 2 2 5 2 3" xfId="8190" xr:uid="{49EC0410-F560-4F02-BCEC-1023C0F3E2E7}"/>
    <cellStyle name="Normal 5 3 3 2 2 5 3" xfId="10256" xr:uid="{C8D08EB2-6FE6-4D06-BEA2-C166229D27DB}"/>
    <cellStyle name="Normal 5 3 3 2 2 5 4" xfId="6045" xr:uid="{18006E4C-831E-49ED-B6FE-B38DBFD661CF}"/>
    <cellStyle name="Normal 5 3 3 2 2 6" xfId="2162" xr:uid="{00000000-0005-0000-0000-0000400D0000}"/>
    <cellStyle name="Normal 5 3 3 2 2 6 2" xfId="4391" xr:uid="{00000000-0005-0000-0000-0000410D0000}"/>
    <cellStyle name="Normal 5 3 3 2 2 6 2 2" xfId="12814" xr:uid="{289644AD-F89B-4FAD-9F84-521CB8201043}"/>
    <cellStyle name="Normal 5 3 3 2 2 6 2 3" xfId="8603" xr:uid="{DFA80402-6E79-40FD-977F-0945623BD398}"/>
    <cellStyle name="Normal 5 3 3 2 2 6 3" xfId="10669" xr:uid="{38E6CE79-3747-4074-96C5-52C31CC40383}"/>
    <cellStyle name="Normal 5 3 3 2 2 6 4" xfId="6458" xr:uid="{8161CA12-7389-4090-8841-87833E1F56D3}"/>
    <cellStyle name="Normal 5 3 3 2 2 7" xfId="2598" xr:uid="{00000000-0005-0000-0000-0000420D0000}"/>
    <cellStyle name="Normal 5 3 3 2 2 7 2" xfId="11082" xr:uid="{F1C29904-852C-4D9D-A289-45A516888FD9}"/>
    <cellStyle name="Normal 5 3 3 2 2 7 3" xfId="6871" xr:uid="{BA3F997F-FDD4-4BAD-BB98-B9C14E8755EB}"/>
    <cellStyle name="Normal 5 3 3 2 2 8" xfId="9017" xr:uid="{A97080A8-677D-43A3-AEE9-62D924AD4726}"/>
    <cellStyle name="Normal 5 3 3 2 2 9" xfId="4806" xr:uid="{30FBDED6-1645-4E79-83B6-845F76D152B2}"/>
    <cellStyle name="Normal 5 3 3 2 3" xfId="445" xr:uid="{00000000-0005-0000-0000-0000430D0000}"/>
    <cellStyle name="Normal 5 3 3 2 3 2" xfId="920" xr:uid="{00000000-0005-0000-0000-0000440D0000}"/>
    <cellStyle name="Normal 5 3 3 2 3 2 2" xfId="3154" xr:uid="{00000000-0005-0000-0000-0000450D0000}"/>
    <cellStyle name="Normal 5 3 3 2 3 2 2 2" xfId="11577" xr:uid="{387341C0-0F4E-4B5B-8563-DC7CDB5B1FE3}"/>
    <cellStyle name="Normal 5 3 3 2 3 2 2 3" xfId="7366" xr:uid="{9A72400B-FC6B-420E-B122-B89DF8768491}"/>
    <cellStyle name="Normal 5 3 3 2 3 2 3" xfId="9432" xr:uid="{0C1B4C62-F1EF-4527-AF5C-1CDA6F848AFF}"/>
    <cellStyle name="Normal 5 3 3 2 3 2 4" xfId="5221" xr:uid="{8FF90AEC-8DF3-4170-8D2C-9A9B777052DC}"/>
    <cellStyle name="Normal 5 3 3 2 3 3" xfId="1337" xr:uid="{00000000-0005-0000-0000-0000460D0000}"/>
    <cellStyle name="Normal 5 3 3 2 3 3 2" xfId="3567" xr:uid="{00000000-0005-0000-0000-0000470D0000}"/>
    <cellStyle name="Normal 5 3 3 2 3 3 2 2" xfId="11990" xr:uid="{63CC273B-FBF4-474F-818A-781EA0E1BE58}"/>
    <cellStyle name="Normal 5 3 3 2 3 3 2 3" xfId="7779" xr:uid="{3D06DAF5-34A9-4967-A68D-6B54F8B9F8AC}"/>
    <cellStyle name="Normal 5 3 3 2 3 3 3" xfId="9845" xr:uid="{FCAFB739-0182-4072-9563-44411767DE8F}"/>
    <cellStyle name="Normal 5 3 3 2 3 3 4" xfId="5634" xr:uid="{A71A100D-A8B2-4499-885C-687D6374AD91}"/>
    <cellStyle name="Normal 5 3 3 2 3 4" xfId="1750" xr:uid="{00000000-0005-0000-0000-0000480D0000}"/>
    <cellStyle name="Normal 5 3 3 2 3 4 2" xfId="3980" xr:uid="{00000000-0005-0000-0000-0000490D0000}"/>
    <cellStyle name="Normal 5 3 3 2 3 4 2 2" xfId="12403" xr:uid="{3C38A167-B8C6-4768-8C89-2FD52B990653}"/>
    <cellStyle name="Normal 5 3 3 2 3 4 2 3" xfId="8192" xr:uid="{C7847E3A-F2BA-49DC-8A1E-0503A357AE4E}"/>
    <cellStyle name="Normal 5 3 3 2 3 4 3" xfId="10258" xr:uid="{E761E8BE-510E-4546-9861-1DBEEF5997A1}"/>
    <cellStyle name="Normal 5 3 3 2 3 4 4" xfId="6047" xr:uid="{CC066E19-6BEF-4FDB-B44F-8971CFADD5D6}"/>
    <cellStyle name="Normal 5 3 3 2 3 5" xfId="2164" xr:uid="{00000000-0005-0000-0000-00004A0D0000}"/>
    <cellStyle name="Normal 5 3 3 2 3 5 2" xfId="4393" xr:uid="{00000000-0005-0000-0000-00004B0D0000}"/>
    <cellStyle name="Normal 5 3 3 2 3 5 2 2" xfId="12816" xr:uid="{8DE3981B-3F3E-443F-AA16-6AD74A74CEFD}"/>
    <cellStyle name="Normal 5 3 3 2 3 5 2 3" xfId="8605" xr:uid="{D8D1CD6D-29BA-405B-A6BC-CA5ECECD622F}"/>
    <cellStyle name="Normal 5 3 3 2 3 5 3" xfId="10671" xr:uid="{994E0626-270C-4677-86D2-ADF80F7E919E}"/>
    <cellStyle name="Normal 5 3 3 2 3 5 4" xfId="6460" xr:uid="{023AA1F0-14F1-47CC-A264-0A311A0F1BDF}"/>
    <cellStyle name="Normal 5 3 3 2 3 6" xfId="2600" xr:uid="{00000000-0005-0000-0000-00004C0D0000}"/>
    <cellStyle name="Normal 5 3 3 2 3 6 2" xfId="11084" xr:uid="{D9ED1768-2AFA-487A-AA04-6C45A296DD9F}"/>
    <cellStyle name="Normal 5 3 3 2 3 6 3" xfId="6873" xr:uid="{2856AB75-1899-48FA-BBBD-2740ACC0EE51}"/>
    <cellStyle name="Normal 5 3 3 2 3 7" xfId="9019" xr:uid="{23A15987-2EA3-443F-913C-132DA203244E}"/>
    <cellStyle name="Normal 5 3 3 2 3 8" xfId="4808" xr:uid="{F25EE703-EFB6-448B-AB1F-354594AF6982}"/>
    <cellStyle name="Normal 5 3 3 2 4" xfId="917" xr:uid="{00000000-0005-0000-0000-00004D0D0000}"/>
    <cellStyle name="Normal 5 3 3 2 4 2" xfId="3151" xr:uid="{00000000-0005-0000-0000-00004E0D0000}"/>
    <cellStyle name="Normal 5 3 3 2 4 2 2" xfId="11574" xr:uid="{80D0538C-A080-499D-BE93-B34792A581BE}"/>
    <cellStyle name="Normal 5 3 3 2 4 2 3" xfId="7363" xr:uid="{5BEED1FD-A583-4639-9A59-FB8277786CC7}"/>
    <cellStyle name="Normal 5 3 3 2 4 3" xfId="9429" xr:uid="{FDC2AC5B-0E87-40BD-9C35-7DBB21D49903}"/>
    <cellStyle name="Normal 5 3 3 2 4 4" xfId="5218" xr:uid="{F4724996-1B91-43F0-9E61-A69E36E7B18E}"/>
    <cellStyle name="Normal 5 3 3 2 5" xfId="1334" xr:uid="{00000000-0005-0000-0000-00004F0D0000}"/>
    <cellStyle name="Normal 5 3 3 2 5 2" xfId="3564" xr:uid="{00000000-0005-0000-0000-0000500D0000}"/>
    <cellStyle name="Normal 5 3 3 2 5 2 2" xfId="11987" xr:uid="{4E168EE9-61E0-451B-BF4A-4B0BBE1810C1}"/>
    <cellStyle name="Normal 5 3 3 2 5 2 3" xfId="7776" xr:uid="{C8F93B44-7F4A-49B3-A0D4-E08A30A84BDE}"/>
    <cellStyle name="Normal 5 3 3 2 5 3" xfId="9842" xr:uid="{41407CB1-C9B3-4B77-8A3C-7F37C9CF6174}"/>
    <cellStyle name="Normal 5 3 3 2 5 4" xfId="5631" xr:uid="{A742145D-7F77-404B-9430-7AC7384C33AF}"/>
    <cellStyle name="Normal 5 3 3 2 6" xfId="1747" xr:uid="{00000000-0005-0000-0000-0000510D0000}"/>
    <cellStyle name="Normal 5 3 3 2 6 2" xfId="3977" xr:uid="{00000000-0005-0000-0000-0000520D0000}"/>
    <cellStyle name="Normal 5 3 3 2 6 2 2" xfId="12400" xr:uid="{A2FA7137-499D-45C0-A5EB-C8362A80552E}"/>
    <cellStyle name="Normal 5 3 3 2 6 2 3" xfId="8189" xr:uid="{F2DED77B-6379-421F-8DF2-3BFBC4888812}"/>
    <cellStyle name="Normal 5 3 3 2 6 3" xfId="10255" xr:uid="{000F6566-E34F-431B-9B20-45342D871C9B}"/>
    <cellStyle name="Normal 5 3 3 2 6 4" xfId="6044" xr:uid="{0354A331-06EE-42CB-AF69-EE0571AC91C3}"/>
    <cellStyle name="Normal 5 3 3 2 7" xfId="2161" xr:uid="{00000000-0005-0000-0000-0000530D0000}"/>
    <cellStyle name="Normal 5 3 3 2 7 2" xfId="4390" xr:uid="{00000000-0005-0000-0000-0000540D0000}"/>
    <cellStyle name="Normal 5 3 3 2 7 2 2" xfId="12813" xr:uid="{038F7574-98D3-4A15-B7C9-31C39DEBF5C9}"/>
    <cellStyle name="Normal 5 3 3 2 7 2 3" xfId="8602" xr:uid="{52E5DF83-7FD6-47D2-8CA9-F119BEA45C57}"/>
    <cellStyle name="Normal 5 3 3 2 7 3" xfId="10668" xr:uid="{98D3E431-888D-4132-81DC-57CB4FFAC5DC}"/>
    <cellStyle name="Normal 5 3 3 2 7 4" xfId="6457" xr:uid="{1394D640-D6DD-4A70-863E-8DD901069B91}"/>
    <cellStyle name="Normal 5 3 3 2 8" xfId="2597" xr:uid="{00000000-0005-0000-0000-0000550D0000}"/>
    <cellStyle name="Normal 5 3 3 2 8 2" xfId="11081" xr:uid="{3FEF3B7B-CF4F-4A64-A101-5336B56B4268}"/>
    <cellStyle name="Normal 5 3 3 2 8 3" xfId="6870" xr:uid="{B8C837B6-589B-4684-B734-F9AA47E79A38}"/>
    <cellStyle name="Normal 5 3 3 2 9" xfId="9016" xr:uid="{7C7A3E22-F2A9-4D5A-8FCE-057428FDE8C7}"/>
    <cellStyle name="Normal 5 3 3 3" xfId="446" xr:uid="{00000000-0005-0000-0000-0000560D0000}"/>
    <cellStyle name="Normal 5 3 3 3 2" xfId="447" xr:uid="{00000000-0005-0000-0000-0000570D0000}"/>
    <cellStyle name="Normal 5 3 3 3 2 2" xfId="922" xr:uid="{00000000-0005-0000-0000-0000580D0000}"/>
    <cellStyle name="Normal 5 3 3 3 2 2 2" xfId="3156" xr:uid="{00000000-0005-0000-0000-0000590D0000}"/>
    <cellStyle name="Normal 5 3 3 3 2 2 2 2" xfId="11579" xr:uid="{3AECF501-CBA6-4F2E-A1AC-E07174FE681D}"/>
    <cellStyle name="Normal 5 3 3 3 2 2 2 3" xfId="7368" xr:uid="{FCE67C95-5FC4-4265-9314-3F0E21BCFB3A}"/>
    <cellStyle name="Normal 5 3 3 3 2 2 3" xfId="9434" xr:uid="{2553D49C-940B-4DC1-A63A-62D0D6CA6E27}"/>
    <cellStyle name="Normal 5 3 3 3 2 2 4" xfId="5223" xr:uid="{C8207D86-19A7-4229-9020-FF8FBDF201A2}"/>
    <cellStyle name="Normal 5 3 3 3 2 3" xfId="1339" xr:uid="{00000000-0005-0000-0000-00005A0D0000}"/>
    <cellStyle name="Normal 5 3 3 3 2 3 2" xfId="3569" xr:uid="{00000000-0005-0000-0000-00005B0D0000}"/>
    <cellStyle name="Normal 5 3 3 3 2 3 2 2" xfId="11992" xr:uid="{25415696-0F00-4915-AC6E-1694AA3A5E48}"/>
    <cellStyle name="Normal 5 3 3 3 2 3 2 3" xfId="7781" xr:uid="{4C73E93D-C1E4-4D40-A734-2C1664A600C5}"/>
    <cellStyle name="Normal 5 3 3 3 2 3 3" xfId="9847" xr:uid="{3FC1FF1D-EC2F-4F45-A908-E0A63977497E}"/>
    <cellStyle name="Normal 5 3 3 3 2 3 4" xfId="5636" xr:uid="{C31F463E-83C4-44DC-A32E-9FB53DEA2E44}"/>
    <cellStyle name="Normal 5 3 3 3 2 4" xfId="1752" xr:uid="{00000000-0005-0000-0000-00005C0D0000}"/>
    <cellStyle name="Normal 5 3 3 3 2 4 2" xfId="3982" xr:uid="{00000000-0005-0000-0000-00005D0D0000}"/>
    <cellStyle name="Normal 5 3 3 3 2 4 2 2" xfId="12405" xr:uid="{584C3774-7047-4549-9A38-41661E2E7109}"/>
    <cellStyle name="Normal 5 3 3 3 2 4 2 3" xfId="8194" xr:uid="{2264AB81-DC03-4745-8CFB-AEE18C95C307}"/>
    <cellStyle name="Normal 5 3 3 3 2 4 3" xfId="10260" xr:uid="{A3107F2A-3B7D-45CB-B2F3-71C23007208F}"/>
    <cellStyle name="Normal 5 3 3 3 2 4 4" xfId="6049" xr:uid="{724D8D78-F479-43FC-A567-01DB99AA00E4}"/>
    <cellStyle name="Normal 5 3 3 3 2 5" xfId="2166" xr:uid="{00000000-0005-0000-0000-00005E0D0000}"/>
    <cellStyle name="Normal 5 3 3 3 2 5 2" xfId="4395" xr:uid="{00000000-0005-0000-0000-00005F0D0000}"/>
    <cellStyle name="Normal 5 3 3 3 2 5 2 2" xfId="12818" xr:uid="{D1966890-9EEB-4B92-B727-195CD9A84BAD}"/>
    <cellStyle name="Normal 5 3 3 3 2 5 2 3" xfId="8607" xr:uid="{92226AE9-D896-445A-A9BF-162A86F08D89}"/>
    <cellStyle name="Normal 5 3 3 3 2 5 3" xfId="10673" xr:uid="{ED71279C-70C0-4F7C-BEE9-A9E6B0C8D5AC}"/>
    <cellStyle name="Normal 5 3 3 3 2 5 4" xfId="6462" xr:uid="{762B9575-40A5-464D-A0C8-9C9C50AC76E8}"/>
    <cellStyle name="Normal 5 3 3 3 2 6" xfId="2602" xr:uid="{00000000-0005-0000-0000-0000600D0000}"/>
    <cellStyle name="Normal 5 3 3 3 2 6 2" xfId="11086" xr:uid="{923F3580-11AD-4E8B-BBEC-421437BE80A7}"/>
    <cellStyle name="Normal 5 3 3 3 2 6 3" xfId="6875" xr:uid="{C0BDA5F1-4B54-4B23-B4ED-0C9DB7DA3FB7}"/>
    <cellStyle name="Normal 5 3 3 3 2 7" xfId="9021" xr:uid="{C6BA1E6B-B9BC-41DD-95E9-8F67E9F56376}"/>
    <cellStyle name="Normal 5 3 3 3 2 8" xfId="4810" xr:uid="{312EF47E-A398-45EE-95D8-4DFBE88CDF39}"/>
    <cellStyle name="Normal 5 3 3 3 3" xfId="921" xr:uid="{00000000-0005-0000-0000-0000610D0000}"/>
    <cellStyle name="Normal 5 3 3 3 3 2" xfId="3155" xr:uid="{00000000-0005-0000-0000-0000620D0000}"/>
    <cellStyle name="Normal 5 3 3 3 3 2 2" xfId="11578" xr:uid="{E8981139-83F9-43E6-A5D2-D83E725C51DB}"/>
    <cellStyle name="Normal 5 3 3 3 3 2 3" xfId="7367" xr:uid="{2A3EB914-38EF-45D1-818B-3466FA5A3071}"/>
    <cellStyle name="Normal 5 3 3 3 3 3" xfId="9433" xr:uid="{072BF142-2681-421C-B6D7-C5D43865BD2A}"/>
    <cellStyle name="Normal 5 3 3 3 3 4" xfId="5222" xr:uid="{DFCB55AF-AFE3-4271-ACC5-D5A0FA4B9BD1}"/>
    <cellStyle name="Normal 5 3 3 3 4" xfId="1338" xr:uid="{00000000-0005-0000-0000-0000630D0000}"/>
    <cellStyle name="Normal 5 3 3 3 4 2" xfId="3568" xr:uid="{00000000-0005-0000-0000-0000640D0000}"/>
    <cellStyle name="Normal 5 3 3 3 4 2 2" xfId="11991" xr:uid="{68FD55AA-9683-476A-90F1-FC8017EBF523}"/>
    <cellStyle name="Normal 5 3 3 3 4 2 3" xfId="7780" xr:uid="{3EEEE20A-EACB-4806-A483-66D906A13342}"/>
    <cellStyle name="Normal 5 3 3 3 4 3" xfId="9846" xr:uid="{E7F2E03F-A960-43DB-843A-C67CC030ACE9}"/>
    <cellStyle name="Normal 5 3 3 3 4 4" xfId="5635" xr:uid="{48B66D0D-FDEF-4D91-A053-0A3751A7B9DC}"/>
    <cellStyle name="Normal 5 3 3 3 5" xfId="1751" xr:uid="{00000000-0005-0000-0000-0000650D0000}"/>
    <cellStyle name="Normal 5 3 3 3 5 2" xfId="3981" xr:uid="{00000000-0005-0000-0000-0000660D0000}"/>
    <cellStyle name="Normal 5 3 3 3 5 2 2" xfId="12404" xr:uid="{4981B6AA-3387-4944-8B7B-0FBA2BBA609D}"/>
    <cellStyle name="Normal 5 3 3 3 5 2 3" xfId="8193" xr:uid="{A3445B6E-1C38-4CD2-9B44-4FBCA5696147}"/>
    <cellStyle name="Normal 5 3 3 3 5 3" xfId="10259" xr:uid="{439DF71B-88B8-4690-8234-B8F649C3F4B9}"/>
    <cellStyle name="Normal 5 3 3 3 5 4" xfId="6048" xr:uid="{CAA99FC4-BD02-4C7F-AFAE-F360C923DC9C}"/>
    <cellStyle name="Normal 5 3 3 3 6" xfId="2165" xr:uid="{00000000-0005-0000-0000-0000670D0000}"/>
    <cellStyle name="Normal 5 3 3 3 6 2" xfId="4394" xr:uid="{00000000-0005-0000-0000-0000680D0000}"/>
    <cellStyle name="Normal 5 3 3 3 6 2 2" xfId="12817" xr:uid="{222C9F8D-1787-4866-9E93-4D1936F6FA57}"/>
    <cellStyle name="Normal 5 3 3 3 6 2 3" xfId="8606" xr:uid="{2343C745-03E3-4134-9D09-2F0D01986227}"/>
    <cellStyle name="Normal 5 3 3 3 6 3" xfId="10672" xr:uid="{8CDA4C55-D4DA-42A4-9DEE-A903C2962DAB}"/>
    <cellStyle name="Normal 5 3 3 3 6 4" xfId="6461" xr:uid="{D0EE382D-CAFA-45D4-A95C-A0A91519E738}"/>
    <cellStyle name="Normal 5 3 3 3 7" xfId="2601" xr:uid="{00000000-0005-0000-0000-0000690D0000}"/>
    <cellStyle name="Normal 5 3 3 3 7 2" xfId="11085" xr:uid="{EC40F85B-B5FC-4C43-8E49-9A34FA8A61BE}"/>
    <cellStyle name="Normal 5 3 3 3 7 3" xfId="6874" xr:uid="{11974FBC-8BC9-484C-BDE7-A8244FE07B1C}"/>
    <cellStyle name="Normal 5 3 3 3 8" xfId="9020" xr:uid="{D398859B-1DCF-447B-958F-B4D15C2D8D9F}"/>
    <cellStyle name="Normal 5 3 3 3 9" xfId="4809" xr:uid="{75108C5D-59C8-4248-AE21-D6473E7407D1}"/>
    <cellStyle name="Normal 5 3 3 4" xfId="448" xr:uid="{00000000-0005-0000-0000-00006A0D0000}"/>
    <cellStyle name="Normal 5 3 3 4 2" xfId="923" xr:uid="{00000000-0005-0000-0000-00006B0D0000}"/>
    <cellStyle name="Normal 5 3 3 4 2 2" xfId="3157" xr:uid="{00000000-0005-0000-0000-00006C0D0000}"/>
    <cellStyle name="Normal 5 3 3 4 2 2 2" xfId="11580" xr:uid="{5B1F55A0-BFF8-486F-9129-35A39D2A796D}"/>
    <cellStyle name="Normal 5 3 3 4 2 2 3" xfId="7369" xr:uid="{A5316D0F-86BC-48E6-8D24-5515885378F1}"/>
    <cellStyle name="Normal 5 3 3 4 2 3" xfId="9435" xr:uid="{24D50772-DBA1-4C8B-BD49-C161DC38F3A6}"/>
    <cellStyle name="Normal 5 3 3 4 2 4" xfId="5224" xr:uid="{3AEF9802-47F0-43D6-9324-93A8A1E93D05}"/>
    <cellStyle name="Normal 5 3 3 4 3" xfId="1340" xr:uid="{00000000-0005-0000-0000-00006D0D0000}"/>
    <cellStyle name="Normal 5 3 3 4 3 2" xfId="3570" xr:uid="{00000000-0005-0000-0000-00006E0D0000}"/>
    <cellStyle name="Normal 5 3 3 4 3 2 2" xfId="11993" xr:uid="{3AB56626-905C-4EA9-ACAA-CA219D58B3B4}"/>
    <cellStyle name="Normal 5 3 3 4 3 2 3" xfId="7782" xr:uid="{205EE5C6-0724-441D-8F4B-F506F9F0774A}"/>
    <cellStyle name="Normal 5 3 3 4 3 3" xfId="9848" xr:uid="{2EE9E510-9ABC-4963-959C-2CBEAE4BD33B}"/>
    <cellStyle name="Normal 5 3 3 4 3 4" xfId="5637" xr:uid="{F4083E77-D22C-46F1-9654-F15EEE7FBA5D}"/>
    <cellStyle name="Normal 5 3 3 4 4" xfId="1753" xr:uid="{00000000-0005-0000-0000-00006F0D0000}"/>
    <cellStyle name="Normal 5 3 3 4 4 2" xfId="3983" xr:uid="{00000000-0005-0000-0000-0000700D0000}"/>
    <cellStyle name="Normal 5 3 3 4 4 2 2" xfId="12406" xr:uid="{A5A490CF-9421-4789-BC32-02207F942CF7}"/>
    <cellStyle name="Normal 5 3 3 4 4 2 3" xfId="8195" xr:uid="{E24772D9-E2D4-4328-A71E-C13441F3B5B0}"/>
    <cellStyle name="Normal 5 3 3 4 4 3" xfId="10261" xr:uid="{08A70502-99F5-41DF-9B33-9E89E21049A5}"/>
    <cellStyle name="Normal 5 3 3 4 4 4" xfId="6050" xr:uid="{56287145-4875-43D6-A443-B25D4EEDA51A}"/>
    <cellStyle name="Normal 5 3 3 4 5" xfId="2167" xr:uid="{00000000-0005-0000-0000-0000710D0000}"/>
    <cellStyle name="Normal 5 3 3 4 5 2" xfId="4396" xr:uid="{00000000-0005-0000-0000-0000720D0000}"/>
    <cellStyle name="Normal 5 3 3 4 5 2 2" xfId="12819" xr:uid="{94B98C55-96B1-4EE3-BA50-49F323310C51}"/>
    <cellStyle name="Normal 5 3 3 4 5 2 3" xfId="8608" xr:uid="{8ADF924F-E705-4900-BABC-5123ECB13896}"/>
    <cellStyle name="Normal 5 3 3 4 5 3" xfId="10674" xr:uid="{FE351343-FFE1-4E24-ADA9-EC8952AAF3C6}"/>
    <cellStyle name="Normal 5 3 3 4 5 4" xfId="6463" xr:uid="{20D54E64-B5B1-47B6-BC16-13A86EDAA2B6}"/>
    <cellStyle name="Normal 5 3 3 4 6" xfId="2603" xr:uid="{00000000-0005-0000-0000-0000730D0000}"/>
    <cellStyle name="Normal 5 3 3 4 6 2" xfId="11087" xr:uid="{934F22C2-D5A2-411A-BD7F-97FB75744458}"/>
    <cellStyle name="Normal 5 3 3 4 6 3" xfId="6876" xr:uid="{FB0806D7-F206-4283-BB19-51B0DD4AC3F2}"/>
    <cellStyle name="Normal 5 3 3 4 7" xfId="9022" xr:uid="{0B244278-46A4-4730-A985-010C5ADC8B7D}"/>
    <cellStyle name="Normal 5 3 3 4 8" xfId="4811" xr:uid="{1EA04D4F-DC64-43D4-BA1F-C7EE2DAF41FE}"/>
    <cellStyle name="Normal 5 3 3 5" xfId="916" xr:uid="{00000000-0005-0000-0000-0000740D0000}"/>
    <cellStyle name="Normal 5 3 3 5 2" xfId="3150" xr:uid="{00000000-0005-0000-0000-0000750D0000}"/>
    <cellStyle name="Normal 5 3 3 5 2 2" xfId="11573" xr:uid="{682EDE6D-B56F-44D6-B527-E38C9D23F234}"/>
    <cellStyle name="Normal 5 3 3 5 2 3" xfId="7362" xr:uid="{75D179D4-A87E-421C-B115-AE48C06FD2B6}"/>
    <cellStyle name="Normal 5 3 3 5 3" xfId="9428" xr:uid="{AB992445-3F52-4DA3-A93C-0B3639022788}"/>
    <cellStyle name="Normal 5 3 3 5 4" xfId="5217" xr:uid="{01D4E288-CF0F-429A-9BBA-2B033C6F4838}"/>
    <cellStyle name="Normal 5 3 3 6" xfId="1333" xr:uid="{00000000-0005-0000-0000-0000760D0000}"/>
    <cellStyle name="Normal 5 3 3 6 2" xfId="3563" xr:uid="{00000000-0005-0000-0000-0000770D0000}"/>
    <cellStyle name="Normal 5 3 3 6 2 2" xfId="11986" xr:uid="{D9CAA9D7-D24F-4D62-BCA1-71CE4E3131D4}"/>
    <cellStyle name="Normal 5 3 3 6 2 3" xfId="7775" xr:uid="{BC9E797F-15F2-4C71-89F2-03CA1A447222}"/>
    <cellStyle name="Normal 5 3 3 6 3" xfId="9841" xr:uid="{9249DEF0-0BEB-43C4-89FA-EC8620E8A5DA}"/>
    <cellStyle name="Normal 5 3 3 6 4" xfId="5630" xr:uid="{20C14865-7FCB-4FA0-88D9-002763DDD068}"/>
    <cellStyle name="Normal 5 3 3 7" xfId="1746" xr:uid="{00000000-0005-0000-0000-0000780D0000}"/>
    <cellStyle name="Normal 5 3 3 7 2" xfId="3976" xr:uid="{00000000-0005-0000-0000-0000790D0000}"/>
    <cellStyle name="Normal 5 3 3 7 2 2" xfId="12399" xr:uid="{03B37CB0-88FC-49C2-AC87-D30E8308D918}"/>
    <cellStyle name="Normal 5 3 3 7 2 3" xfId="8188" xr:uid="{D6C110AB-DF81-446F-82C7-83FC7C32C5BE}"/>
    <cellStyle name="Normal 5 3 3 7 3" xfId="10254" xr:uid="{8D89F159-34DE-4A2F-9E7A-EA6C4D4F2AD6}"/>
    <cellStyle name="Normal 5 3 3 7 4" xfId="6043" xr:uid="{E50D2664-AB49-4887-8349-D2347AE14281}"/>
    <cellStyle name="Normal 5 3 3 8" xfId="2160" xr:uid="{00000000-0005-0000-0000-00007A0D0000}"/>
    <cellStyle name="Normal 5 3 3 8 2" xfId="4389" xr:uid="{00000000-0005-0000-0000-00007B0D0000}"/>
    <cellStyle name="Normal 5 3 3 8 2 2" xfId="12812" xr:uid="{0747194E-B7A1-4A53-812F-62A2A21DD5D1}"/>
    <cellStyle name="Normal 5 3 3 8 2 3" xfId="8601" xr:uid="{D0BF595C-B71D-49F5-8F1B-DAA2CBA49F43}"/>
    <cellStyle name="Normal 5 3 3 8 3" xfId="10667" xr:uid="{67C0E601-A54C-4662-B932-6A494C88AF2F}"/>
    <cellStyle name="Normal 5 3 3 8 4" xfId="6456" xr:uid="{9248007E-8156-4FF0-83BB-78B0454BA1BD}"/>
    <cellStyle name="Normal 5 3 3 9" xfId="2596" xr:uid="{00000000-0005-0000-0000-00007C0D0000}"/>
    <cellStyle name="Normal 5 3 3 9 2" xfId="11080" xr:uid="{C3CA3E14-A66D-4018-9A16-E90CB0AC94F1}"/>
    <cellStyle name="Normal 5 3 3 9 3" xfId="6869" xr:uid="{FDC8A998-AC74-411A-873C-18D2162ECECE}"/>
    <cellStyle name="Normal 5 3 4" xfId="449" xr:uid="{00000000-0005-0000-0000-00007D0D0000}"/>
    <cellStyle name="Normal 5 3 4 10" xfId="4812" xr:uid="{2829DEDF-7CDF-4040-BCB4-CA83FE664AF4}"/>
    <cellStyle name="Normal 5 3 4 2" xfId="450" xr:uid="{00000000-0005-0000-0000-00007E0D0000}"/>
    <cellStyle name="Normal 5 3 4 2 2" xfId="451" xr:uid="{00000000-0005-0000-0000-00007F0D0000}"/>
    <cellStyle name="Normal 5 3 4 2 2 2" xfId="926" xr:uid="{00000000-0005-0000-0000-0000800D0000}"/>
    <cellStyle name="Normal 5 3 4 2 2 2 2" xfId="3160" xr:uid="{00000000-0005-0000-0000-0000810D0000}"/>
    <cellStyle name="Normal 5 3 4 2 2 2 2 2" xfId="11583" xr:uid="{92F78AA7-2BB5-4638-ABAD-3DB9BA1C1496}"/>
    <cellStyle name="Normal 5 3 4 2 2 2 2 3" xfId="7372" xr:uid="{F34A4C6F-8382-4238-BDD2-2F77B6760FF0}"/>
    <cellStyle name="Normal 5 3 4 2 2 2 3" xfId="9438" xr:uid="{462684F8-BA3F-430D-96CC-3A377CCDB467}"/>
    <cellStyle name="Normal 5 3 4 2 2 2 4" xfId="5227" xr:uid="{82128A41-79BD-4976-806B-4466CE4C086C}"/>
    <cellStyle name="Normal 5 3 4 2 2 3" xfId="1343" xr:uid="{00000000-0005-0000-0000-0000820D0000}"/>
    <cellStyle name="Normal 5 3 4 2 2 3 2" xfId="3573" xr:uid="{00000000-0005-0000-0000-0000830D0000}"/>
    <cellStyle name="Normal 5 3 4 2 2 3 2 2" xfId="11996" xr:uid="{C09BC10D-D1F1-44C3-AC0D-D95FC683690C}"/>
    <cellStyle name="Normal 5 3 4 2 2 3 2 3" xfId="7785" xr:uid="{206A3C24-4D5A-46E7-8EB0-0A89310D865C}"/>
    <cellStyle name="Normal 5 3 4 2 2 3 3" xfId="9851" xr:uid="{ABA64F98-A6C7-4F6B-870A-450312AFFA27}"/>
    <cellStyle name="Normal 5 3 4 2 2 3 4" xfId="5640" xr:uid="{16CE66C5-09D9-4284-8DFC-C4FDDCE7D9CC}"/>
    <cellStyle name="Normal 5 3 4 2 2 4" xfId="1756" xr:uid="{00000000-0005-0000-0000-0000840D0000}"/>
    <cellStyle name="Normal 5 3 4 2 2 4 2" xfId="3986" xr:uid="{00000000-0005-0000-0000-0000850D0000}"/>
    <cellStyle name="Normal 5 3 4 2 2 4 2 2" xfId="12409" xr:uid="{126F8911-0B6E-40D7-B492-5167091188C7}"/>
    <cellStyle name="Normal 5 3 4 2 2 4 2 3" xfId="8198" xr:uid="{CF698B69-FB68-482C-AF57-2E09EB571545}"/>
    <cellStyle name="Normal 5 3 4 2 2 4 3" xfId="10264" xr:uid="{3B50BF86-0109-43C6-9A01-BF67376C33C3}"/>
    <cellStyle name="Normal 5 3 4 2 2 4 4" xfId="6053" xr:uid="{D63BFFBB-68FB-42D4-9C0E-A4DABA5CFE62}"/>
    <cellStyle name="Normal 5 3 4 2 2 5" xfId="2170" xr:uid="{00000000-0005-0000-0000-0000860D0000}"/>
    <cellStyle name="Normal 5 3 4 2 2 5 2" xfId="4399" xr:uid="{00000000-0005-0000-0000-0000870D0000}"/>
    <cellStyle name="Normal 5 3 4 2 2 5 2 2" xfId="12822" xr:uid="{7C5A583C-2850-45BB-B957-56FD6E4A7D6F}"/>
    <cellStyle name="Normal 5 3 4 2 2 5 2 3" xfId="8611" xr:uid="{9D2E627C-436E-4021-BB09-E3036E148ED7}"/>
    <cellStyle name="Normal 5 3 4 2 2 5 3" xfId="10677" xr:uid="{6B6B3971-68DC-4A74-ADAE-25A88CF619AE}"/>
    <cellStyle name="Normal 5 3 4 2 2 5 4" xfId="6466" xr:uid="{9E3BA8B0-E065-4153-8F4A-C38B7E6B725A}"/>
    <cellStyle name="Normal 5 3 4 2 2 6" xfId="2606" xr:uid="{00000000-0005-0000-0000-0000880D0000}"/>
    <cellStyle name="Normal 5 3 4 2 2 6 2" xfId="11090" xr:uid="{DF6DFFAB-8226-41E4-9320-E935D7B27E5C}"/>
    <cellStyle name="Normal 5 3 4 2 2 6 3" xfId="6879" xr:uid="{369C8DC2-DEF9-49B5-A9C2-4DF1AED80045}"/>
    <cellStyle name="Normal 5 3 4 2 2 7" xfId="9025" xr:uid="{430C4CF8-0711-4946-9CFA-0F79D2D2621B}"/>
    <cellStyle name="Normal 5 3 4 2 2 8" xfId="4814" xr:uid="{F01C7B3A-9315-4EDF-A0ED-35FC3A15FAB2}"/>
    <cellStyle name="Normal 5 3 4 2 3" xfId="925" xr:uid="{00000000-0005-0000-0000-0000890D0000}"/>
    <cellStyle name="Normal 5 3 4 2 3 2" xfId="3159" xr:uid="{00000000-0005-0000-0000-00008A0D0000}"/>
    <cellStyle name="Normal 5 3 4 2 3 2 2" xfId="11582" xr:uid="{163C3BA9-F0D4-47D5-86F0-E04250659874}"/>
    <cellStyle name="Normal 5 3 4 2 3 2 3" xfId="7371" xr:uid="{66D9EF98-998E-4AE8-93E4-33EF5A3E679A}"/>
    <cellStyle name="Normal 5 3 4 2 3 3" xfId="9437" xr:uid="{69AADB7F-812E-4475-9D10-B44744614F52}"/>
    <cellStyle name="Normal 5 3 4 2 3 4" xfId="5226" xr:uid="{E120ECB3-14E7-4B46-BA80-49D16E0EDECC}"/>
    <cellStyle name="Normal 5 3 4 2 4" xfId="1342" xr:uid="{00000000-0005-0000-0000-00008B0D0000}"/>
    <cellStyle name="Normal 5 3 4 2 4 2" xfId="3572" xr:uid="{00000000-0005-0000-0000-00008C0D0000}"/>
    <cellStyle name="Normal 5 3 4 2 4 2 2" xfId="11995" xr:uid="{D65C03C9-4576-4117-8470-5C760C8D10A4}"/>
    <cellStyle name="Normal 5 3 4 2 4 2 3" xfId="7784" xr:uid="{8F44B5D2-70AC-405D-AC3D-7B3897D9C748}"/>
    <cellStyle name="Normal 5 3 4 2 4 3" xfId="9850" xr:uid="{3B309EA3-1FED-4ECA-8E41-5B5A2381ED02}"/>
    <cellStyle name="Normal 5 3 4 2 4 4" xfId="5639" xr:uid="{E048E106-EC2C-4643-87DA-67F047EB717A}"/>
    <cellStyle name="Normal 5 3 4 2 5" xfId="1755" xr:uid="{00000000-0005-0000-0000-00008D0D0000}"/>
    <cellStyle name="Normal 5 3 4 2 5 2" xfId="3985" xr:uid="{00000000-0005-0000-0000-00008E0D0000}"/>
    <cellStyle name="Normal 5 3 4 2 5 2 2" xfId="12408" xr:uid="{A9E81D90-A918-444E-A589-23414FD8B835}"/>
    <cellStyle name="Normal 5 3 4 2 5 2 3" xfId="8197" xr:uid="{F5942FDA-CA86-43D6-AF91-23A33FFFB93F}"/>
    <cellStyle name="Normal 5 3 4 2 5 3" xfId="10263" xr:uid="{E18F84F0-5635-4FCF-977B-57DE038D9E54}"/>
    <cellStyle name="Normal 5 3 4 2 5 4" xfId="6052" xr:uid="{C8C6E809-85F7-4B00-80E7-DFDE1B4395A6}"/>
    <cellStyle name="Normal 5 3 4 2 6" xfId="2169" xr:uid="{00000000-0005-0000-0000-00008F0D0000}"/>
    <cellStyle name="Normal 5 3 4 2 6 2" xfId="4398" xr:uid="{00000000-0005-0000-0000-0000900D0000}"/>
    <cellStyle name="Normal 5 3 4 2 6 2 2" xfId="12821" xr:uid="{CE55887A-FE10-45B6-92B8-B0D8F7E61826}"/>
    <cellStyle name="Normal 5 3 4 2 6 2 3" xfId="8610" xr:uid="{126495CE-AA80-4E28-B44A-307777A60AD6}"/>
    <cellStyle name="Normal 5 3 4 2 6 3" xfId="10676" xr:uid="{36DE8654-225A-496F-AB99-E2EDA2F65C5D}"/>
    <cellStyle name="Normal 5 3 4 2 6 4" xfId="6465" xr:uid="{35C38883-AEEE-4E0E-8A06-5A6059336BBB}"/>
    <cellStyle name="Normal 5 3 4 2 7" xfId="2605" xr:uid="{00000000-0005-0000-0000-0000910D0000}"/>
    <cellStyle name="Normal 5 3 4 2 7 2" xfId="11089" xr:uid="{9497D5F6-D074-4088-83F7-5EE0AE9E4501}"/>
    <cellStyle name="Normal 5 3 4 2 7 3" xfId="6878" xr:uid="{9B220988-6EA9-43E2-A105-7F20D481FA84}"/>
    <cellStyle name="Normal 5 3 4 2 8" xfId="9024" xr:uid="{5CE68C35-C2AC-49F3-BD55-E6AEFDAFE77C}"/>
    <cellStyle name="Normal 5 3 4 2 9" xfId="4813" xr:uid="{C5465B6F-4933-4306-A2FF-394B5AFE2B74}"/>
    <cellStyle name="Normal 5 3 4 3" xfId="452" xr:uid="{00000000-0005-0000-0000-0000920D0000}"/>
    <cellStyle name="Normal 5 3 4 3 2" xfId="927" xr:uid="{00000000-0005-0000-0000-0000930D0000}"/>
    <cellStyle name="Normal 5 3 4 3 2 2" xfId="3161" xr:uid="{00000000-0005-0000-0000-0000940D0000}"/>
    <cellStyle name="Normal 5 3 4 3 2 2 2" xfId="11584" xr:uid="{CB5F1844-E2F5-4107-B256-6EDBD26C11C7}"/>
    <cellStyle name="Normal 5 3 4 3 2 2 3" xfId="7373" xr:uid="{0E3BFADE-454C-40EC-B70F-6779443C9056}"/>
    <cellStyle name="Normal 5 3 4 3 2 3" xfId="9439" xr:uid="{36566A62-EFC0-472A-8269-F9051387CC63}"/>
    <cellStyle name="Normal 5 3 4 3 2 4" xfId="5228" xr:uid="{D46C48A8-A754-4CE3-8B51-EC652FF427F5}"/>
    <cellStyle name="Normal 5 3 4 3 3" xfId="1344" xr:uid="{00000000-0005-0000-0000-0000950D0000}"/>
    <cellStyle name="Normal 5 3 4 3 3 2" xfId="3574" xr:uid="{00000000-0005-0000-0000-0000960D0000}"/>
    <cellStyle name="Normal 5 3 4 3 3 2 2" xfId="11997" xr:uid="{91B75FCA-3852-46CC-96A0-CFBBD41A0950}"/>
    <cellStyle name="Normal 5 3 4 3 3 2 3" xfId="7786" xr:uid="{22DD4F87-4970-429D-BB63-B828B16BFB40}"/>
    <cellStyle name="Normal 5 3 4 3 3 3" xfId="9852" xr:uid="{8D068E04-AACF-49E5-B9AA-D4BA37D2E91B}"/>
    <cellStyle name="Normal 5 3 4 3 3 4" xfId="5641" xr:uid="{54B58FF0-55B3-4EC6-8C13-1266E1016C91}"/>
    <cellStyle name="Normal 5 3 4 3 4" xfId="1757" xr:uid="{00000000-0005-0000-0000-0000970D0000}"/>
    <cellStyle name="Normal 5 3 4 3 4 2" xfId="3987" xr:uid="{00000000-0005-0000-0000-0000980D0000}"/>
    <cellStyle name="Normal 5 3 4 3 4 2 2" xfId="12410" xr:uid="{20E3E24E-3F6C-4D16-B604-C79580CAED54}"/>
    <cellStyle name="Normal 5 3 4 3 4 2 3" xfId="8199" xr:uid="{7B10735D-B9AD-4752-BF4E-867C75BBA0C1}"/>
    <cellStyle name="Normal 5 3 4 3 4 3" xfId="10265" xr:uid="{897A4409-E46E-497F-A0AF-922AB0F6F88C}"/>
    <cellStyle name="Normal 5 3 4 3 4 4" xfId="6054" xr:uid="{73BDA7FF-E2F3-4D75-9EA0-C0600D99BBC2}"/>
    <cellStyle name="Normal 5 3 4 3 5" xfId="2171" xr:uid="{00000000-0005-0000-0000-0000990D0000}"/>
    <cellStyle name="Normal 5 3 4 3 5 2" xfId="4400" xr:uid="{00000000-0005-0000-0000-00009A0D0000}"/>
    <cellStyle name="Normal 5 3 4 3 5 2 2" xfId="12823" xr:uid="{B67766CD-4170-4D73-A1F4-4E9255D631FF}"/>
    <cellStyle name="Normal 5 3 4 3 5 2 3" xfId="8612" xr:uid="{4D882B7A-A52E-4651-9B1A-D25A47C4F878}"/>
    <cellStyle name="Normal 5 3 4 3 5 3" xfId="10678" xr:uid="{37F4AB04-D098-408D-A1F4-3883C1FD0BEF}"/>
    <cellStyle name="Normal 5 3 4 3 5 4" xfId="6467" xr:uid="{AC63CABB-A572-439F-903F-4BAAA61A72B3}"/>
    <cellStyle name="Normal 5 3 4 3 6" xfId="2607" xr:uid="{00000000-0005-0000-0000-00009B0D0000}"/>
    <cellStyle name="Normal 5 3 4 3 6 2" xfId="11091" xr:uid="{80A472A8-BCB5-4779-B060-C26AA6743C9F}"/>
    <cellStyle name="Normal 5 3 4 3 6 3" xfId="6880" xr:uid="{B961463D-6111-4886-992C-58F0C118C4BB}"/>
    <cellStyle name="Normal 5 3 4 3 7" xfId="9026" xr:uid="{E8499EFB-0094-4F84-9459-CD1ADD4B5307}"/>
    <cellStyle name="Normal 5 3 4 3 8" xfId="4815" xr:uid="{EB805132-C69D-4F7B-BBB8-6B19A775C8CC}"/>
    <cellStyle name="Normal 5 3 4 4" xfId="924" xr:uid="{00000000-0005-0000-0000-00009C0D0000}"/>
    <cellStyle name="Normal 5 3 4 4 2" xfId="3158" xr:uid="{00000000-0005-0000-0000-00009D0D0000}"/>
    <cellStyle name="Normal 5 3 4 4 2 2" xfId="11581" xr:uid="{A8852EC4-B605-4E5E-8C85-2E792B676804}"/>
    <cellStyle name="Normal 5 3 4 4 2 3" xfId="7370" xr:uid="{A7C7A2C7-1555-4B1E-9A3E-7F22EF954B1F}"/>
    <cellStyle name="Normal 5 3 4 4 3" xfId="9436" xr:uid="{48FA7015-DFFC-4384-A130-8B7B43D6E8AA}"/>
    <cellStyle name="Normal 5 3 4 4 4" xfId="5225" xr:uid="{08C3F915-7901-428A-BA85-B0BF8890EBF7}"/>
    <cellStyle name="Normal 5 3 4 5" xfId="1341" xr:uid="{00000000-0005-0000-0000-00009E0D0000}"/>
    <cellStyle name="Normal 5 3 4 5 2" xfId="3571" xr:uid="{00000000-0005-0000-0000-00009F0D0000}"/>
    <cellStyle name="Normal 5 3 4 5 2 2" xfId="11994" xr:uid="{8466E5DA-618A-4742-B153-9FC0A2DECA5E}"/>
    <cellStyle name="Normal 5 3 4 5 2 3" xfId="7783" xr:uid="{FB76CF94-FC2A-41C4-ADF8-83C32F8121FB}"/>
    <cellStyle name="Normal 5 3 4 5 3" xfId="9849" xr:uid="{E964ADC1-E85A-46CA-A358-8438D99A105D}"/>
    <cellStyle name="Normal 5 3 4 5 4" xfId="5638" xr:uid="{C3BA35F9-3400-40C3-B8F8-A88572BB4B39}"/>
    <cellStyle name="Normal 5 3 4 6" xfId="1754" xr:uid="{00000000-0005-0000-0000-0000A00D0000}"/>
    <cellStyle name="Normal 5 3 4 6 2" xfId="3984" xr:uid="{00000000-0005-0000-0000-0000A10D0000}"/>
    <cellStyle name="Normal 5 3 4 6 2 2" xfId="12407" xr:uid="{F9BFFA16-6F3A-49ED-A9ED-54B75267C20F}"/>
    <cellStyle name="Normal 5 3 4 6 2 3" xfId="8196" xr:uid="{C9DF4461-BAB4-4318-8A09-5BA8227F0874}"/>
    <cellStyle name="Normal 5 3 4 6 3" xfId="10262" xr:uid="{24FC24EC-0613-44E0-A275-4789675CF5CF}"/>
    <cellStyle name="Normal 5 3 4 6 4" xfId="6051" xr:uid="{F97BADD0-FB77-4CC5-95A7-0BFDEF3A3F4B}"/>
    <cellStyle name="Normal 5 3 4 7" xfId="2168" xr:uid="{00000000-0005-0000-0000-0000A20D0000}"/>
    <cellStyle name="Normal 5 3 4 7 2" xfId="4397" xr:uid="{00000000-0005-0000-0000-0000A30D0000}"/>
    <cellStyle name="Normal 5 3 4 7 2 2" xfId="12820" xr:uid="{6B2F3024-98E7-40EA-8CE0-5DFC469C5B1C}"/>
    <cellStyle name="Normal 5 3 4 7 2 3" xfId="8609" xr:uid="{0DD8AE8D-F777-4613-8F72-7B7B5828C2F2}"/>
    <cellStyle name="Normal 5 3 4 7 3" xfId="10675" xr:uid="{BD0A40D6-63F0-4C6E-9A39-50786FA39D4F}"/>
    <cellStyle name="Normal 5 3 4 7 4" xfId="6464" xr:uid="{22CA825E-F8BC-4C2E-83A8-457D6656F1CD}"/>
    <cellStyle name="Normal 5 3 4 8" xfId="2604" xr:uid="{00000000-0005-0000-0000-0000A40D0000}"/>
    <cellStyle name="Normal 5 3 4 8 2" xfId="11088" xr:uid="{41C13774-F32D-4F3D-B120-EC9AD942CD85}"/>
    <cellStyle name="Normal 5 3 4 8 3" xfId="6877" xr:uid="{DAE04384-AAC3-4269-A548-B3B9ADEDCE4A}"/>
    <cellStyle name="Normal 5 3 4 9" xfId="9023" xr:uid="{25E5EEAE-B539-44FF-92E9-97D07B9CBDF4}"/>
    <cellStyle name="Normal 5 3 5" xfId="453" xr:uid="{00000000-0005-0000-0000-0000A50D0000}"/>
    <cellStyle name="Normal 5 3 5 2" xfId="454" xr:uid="{00000000-0005-0000-0000-0000A60D0000}"/>
    <cellStyle name="Normal 5 3 5 2 2" xfId="929" xr:uid="{00000000-0005-0000-0000-0000A70D0000}"/>
    <cellStyle name="Normal 5 3 5 2 2 2" xfId="3163" xr:uid="{00000000-0005-0000-0000-0000A80D0000}"/>
    <cellStyle name="Normal 5 3 5 2 2 2 2" xfId="11586" xr:uid="{E416F649-D04D-4FBE-A70C-C3AD94E4BBAF}"/>
    <cellStyle name="Normal 5 3 5 2 2 2 3" xfId="7375" xr:uid="{8DDB716A-2CFC-4D56-96E6-6734848D3190}"/>
    <cellStyle name="Normal 5 3 5 2 2 3" xfId="9441" xr:uid="{165ECA1D-83C5-44AE-8295-A665C47A363A}"/>
    <cellStyle name="Normal 5 3 5 2 2 4" xfId="5230" xr:uid="{0B4E992E-D6C5-4934-96E5-CAE86F948E4C}"/>
    <cellStyle name="Normal 5 3 5 2 3" xfId="1346" xr:uid="{00000000-0005-0000-0000-0000A90D0000}"/>
    <cellStyle name="Normal 5 3 5 2 3 2" xfId="3576" xr:uid="{00000000-0005-0000-0000-0000AA0D0000}"/>
    <cellStyle name="Normal 5 3 5 2 3 2 2" xfId="11999" xr:uid="{E7A94915-0588-4D01-9689-CF8967A33770}"/>
    <cellStyle name="Normal 5 3 5 2 3 2 3" xfId="7788" xr:uid="{27C8C238-CC87-41BF-BAAA-45B48337FF59}"/>
    <cellStyle name="Normal 5 3 5 2 3 3" xfId="9854" xr:uid="{30033431-3CF7-453D-86CC-65427FE3BDD0}"/>
    <cellStyle name="Normal 5 3 5 2 3 4" xfId="5643" xr:uid="{014C8954-C2C8-443B-9F0A-F004CB94FA4B}"/>
    <cellStyle name="Normal 5 3 5 2 4" xfId="1759" xr:uid="{00000000-0005-0000-0000-0000AB0D0000}"/>
    <cellStyle name="Normal 5 3 5 2 4 2" xfId="3989" xr:uid="{00000000-0005-0000-0000-0000AC0D0000}"/>
    <cellStyle name="Normal 5 3 5 2 4 2 2" xfId="12412" xr:uid="{56335CDE-6FE8-48D4-BEF7-6B652418A2CB}"/>
    <cellStyle name="Normal 5 3 5 2 4 2 3" xfId="8201" xr:uid="{570E1BFE-1DDF-4C1F-A3D4-86C74DA0C9BE}"/>
    <cellStyle name="Normal 5 3 5 2 4 3" xfId="10267" xr:uid="{86AD920B-9442-46C7-8481-96F5E7CD3616}"/>
    <cellStyle name="Normal 5 3 5 2 4 4" xfId="6056" xr:uid="{D86FD274-6E45-4B43-B680-74074BFE7DCF}"/>
    <cellStyle name="Normal 5 3 5 2 5" xfId="2173" xr:uid="{00000000-0005-0000-0000-0000AD0D0000}"/>
    <cellStyle name="Normal 5 3 5 2 5 2" xfId="4402" xr:uid="{00000000-0005-0000-0000-0000AE0D0000}"/>
    <cellStyle name="Normal 5 3 5 2 5 2 2" xfId="12825" xr:uid="{26F467C0-ED5C-4A98-A9C1-3FC1DEE11F0A}"/>
    <cellStyle name="Normal 5 3 5 2 5 2 3" xfId="8614" xr:uid="{DEB0400C-08F3-4BD2-90D3-3C6AC9BE7B98}"/>
    <cellStyle name="Normal 5 3 5 2 5 3" xfId="10680" xr:uid="{9CB95D5A-6BDE-436E-AF1C-59A370905CF3}"/>
    <cellStyle name="Normal 5 3 5 2 5 4" xfId="6469" xr:uid="{B8226B06-21CB-4BD0-A246-21827BF9C95C}"/>
    <cellStyle name="Normal 5 3 5 2 6" xfId="2609" xr:uid="{00000000-0005-0000-0000-0000AF0D0000}"/>
    <cellStyle name="Normal 5 3 5 2 6 2" xfId="11093" xr:uid="{339F3BD7-AAC6-4434-9239-C824D43070BC}"/>
    <cellStyle name="Normal 5 3 5 2 6 3" xfId="6882" xr:uid="{3967FEE0-C96D-4D0D-AE97-1B17BEA3C8C8}"/>
    <cellStyle name="Normal 5 3 5 2 7" xfId="9028" xr:uid="{C7DC48C9-C3C5-47C2-A64D-8A8C0E13C39B}"/>
    <cellStyle name="Normal 5 3 5 2 8" xfId="4817" xr:uid="{3731AD1D-F589-4D87-ACCB-9A97F7286208}"/>
    <cellStyle name="Normal 5 3 5 3" xfId="928" xr:uid="{00000000-0005-0000-0000-0000B00D0000}"/>
    <cellStyle name="Normal 5 3 5 3 2" xfId="3162" xr:uid="{00000000-0005-0000-0000-0000B10D0000}"/>
    <cellStyle name="Normal 5 3 5 3 2 2" xfId="11585" xr:uid="{20AF7868-CBDF-4D39-A2B2-ABB98A63E06A}"/>
    <cellStyle name="Normal 5 3 5 3 2 3" xfId="7374" xr:uid="{5201ED4D-3119-4951-839F-A99132D1D514}"/>
    <cellStyle name="Normal 5 3 5 3 3" xfId="9440" xr:uid="{3A74CAA1-B3D3-42C4-A283-D993C9238657}"/>
    <cellStyle name="Normal 5 3 5 3 4" xfId="5229" xr:uid="{D5A9C914-3C29-4C99-9AC1-00A03D6D04F5}"/>
    <cellStyle name="Normal 5 3 5 4" xfId="1345" xr:uid="{00000000-0005-0000-0000-0000B20D0000}"/>
    <cellStyle name="Normal 5 3 5 4 2" xfId="3575" xr:uid="{00000000-0005-0000-0000-0000B30D0000}"/>
    <cellStyle name="Normal 5 3 5 4 2 2" xfId="11998" xr:uid="{B4677FC5-B232-47D0-AA1D-1B9C1DABBB88}"/>
    <cellStyle name="Normal 5 3 5 4 2 3" xfId="7787" xr:uid="{62C2191E-F3F0-4825-8CA1-07C5F3982B12}"/>
    <cellStyle name="Normal 5 3 5 4 3" xfId="9853" xr:uid="{026B213A-7BE1-4EEA-BF7E-A1029239C307}"/>
    <cellStyle name="Normal 5 3 5 4 4" xfId="5642" xr:uid="{4DD25BDA-DEBB-4A1F-AB4C-C16CC892961C}"/>
    <cellStyle name="Normal 5 3 5 5" xfId="1758" xr:uid="{00000000-0005-0000-0000-0000B40D0000}"/>
    <cellStyle name="Normal 5 3 5 5 2" xfId="3988" xr:uid="{00000000-0005-0000-0000-0000B50D0000}"/>
    <cellStyle name="Normal 5 3 5 5 2 2" xfId="12411" xr:uid="{2D8B2870-E415-4B6E-B139-A09EC151081C}"/>
    <cellStyle name="Normal 5 3 5 5 2 3" xfId="8200" xr:uid="{18E0D517-0A9B-4428-B324-D185F55FAB88}"/>
    <cellStyle name="Normal 5 3 5 5 3" xfId="10266" xr:uid="{9F48C877-30C1-4E9B-AE33-0B848359237F}"/>
    <cellStyle name="Normal 5 3 5 5 4" xfId="6055" xr:uid="{9CB216E1-CFF3-4B09-A1AE-BF54C36D7414}"/>
    <cellStyle name="Normal 5 3 5 6" xfId="2172" xr:uid="{00000000-0005-0000-0000-0000B60D0000}"/>
    <cellStyle name="Normal 5 3 5 6 2" xfId="4401" xr:uid="{00000000-0005-0000-0000-0000B70D0000}"/>
    <cellStyle name="Normal 5 3 5 6 2 2" xfId="12824" xr:uid="{B7173CE1-F37A-4CF8-ABF8-C37AAB458AB8}"/>
    <cellStyle name="Normal 5 3 5 6 2 3" xfId="8613" xr:uid="{7E7BE570-0983-42EC-921C-5BAC7228429D}"/>
    <cellStyle name="Normal 5 3 5 6 3" xfId="10679" xr:uid="{FE2BADB6-C00C-4451-AA17-C341B94DEB3F}"/>
    <cellStyle name="Normal 5 3 5 6 4" xfId="6468" xr:uid="{12A5C758-3124-4EF4-B8C3-0179DE75E2EA}"/>
    <cellStyle name="Normal 5 3 5 7" xfId="2608" xr:uid="{00000000-0005-0000-0000-0000B80D0000}"/>
    <cellStyle name="Normal 5 3 5 7 2" xfId="11092" xr:uid="{AE63988C-127A-4DAA-B206-F9C5705878C7}"/>
    <cellStyle name="Normal 5 3 5 7 3" xfId="6881" xr:uid="{9D225D7F-1EE3-4325-A67C-0855BE59C5F3}"/>
    <cellStyle name="Normal 5 3 5 8" xfId="9027" xr:uid="{A32FD8E4-A723-4B2B-88E8-84E72853AB89}"/>
    <cellStyle name="Normal 5 3 5 9" xfId="4816" xr:uid="{F65DBABB-DDF2-4BD8-93EB-8A5865485E11}"/>
    <cellStyle name="Normal 5 3 6" xfId="455" xr:uid="{00000000-0005-0000-0000-0000B90D0000}"/>
    <cellStyle name="Normal 5 3 6 2" xfId="930" xr:uid="{00000000-0005-0000-0000-0000BA0D0000}"/>
    <cellStyle name="Normal 5 3 6 2 2" xfId="3164" xr:uid="{00000000-0005-0000-0000-0000BB0D0000}"/>
    <cellStyle name="Normal 5 3 6 2 2 2" xfId="11587" xr:uid="{5091866E-91A8-4C4D-9289-9E67B72D62C1}"/>
    <cellStyle name="Normal 5 3 6 2 2 3" xfId="7376" xr:uid="{7E503C7E-8D3C-412F-B440-0D25ECD65926}"/>
    <cellStyle name="Normal 5 3 6 2 3" xfId="9442" xr:uid="{89D51B92-B608-4F21-A535-C27763937439}"/>
    <cellStyle name="Normal 5 3 6 2 4" xfId="5231" xr:uid="{80E75D10-E015-406D-883F-0CCE6968C48B}"/>
    <cellStyle name="Normal 5 3 6 3" xfId="1347" xr:uid="{00000000-0005-0000-0000-0000BC0D0000}"/>
    <cellStyle name="Normal 5 3 6 3 2" xfId="3577" xr:uid="{00000000-0005-0000-0000-0000BD0D0000}"/>
    <cellStyle name="Normal 5 3 6 3 2 2" xfId="12000" xr:uid="{695F80A1-9C04-4585-B099-3804B72B6A29}"/>
    <cellStyle name="Normal 5 3 6 3 2 3" xfId="7789" xr:uid="{08161B74-A4FE-4B46-9E1A-FF30166C2ED8}"/>
    <cellStyle name="Normal 5 3 6 3 3" xfId="9855" xr:uid="{AFDD06A2-CCF1-4E79-8625-21EDE45CAE1F}"/>
    <cellStyle name="Normal 5 3 6 3 4" xfId="5644" xr:uid="{58661168-F73D-4601-AA78-25A888FDAFF9}"/>
    <cellStyle name="Normal 5 3 6 4" xfId="1760" xr:uid="{00000000-0005-0000-0000-0000BE0D0000}"/>
    <cellStyle name="Normal 5 3 6 4 2" xfId="3990" xr:uid="{00000000-0005-0000-0000-0000BF0D0000}"/>
    <cellStyle name="Normal 5 3 6 4 2 2" xfId="12413" xr:uid="{0A42BF3B-D870-4A31-B314-DBC7CAA8B9A4}"/>
    <cellStyle name="Normal 5 3 6 4 2 3" xfId="8202" xr:uid="{E79EF85E-ECE3-4D5D-A6EB-FBE85184951E}"/>
    <cellStyle name="Normal 5 3 6 4 3" xfId="10268" xr:uid="{3C2BD439-DEEC-4347-BD2A-15A84E9ECE61}"/>
    <cellStyle name="Normal 5 3 6 4 4" xfId="6057" xr:uid="{973A9841-E991-469C-8F1A-993D87B84C54}"/>
    <cellStyle name="Normal 5 3 6 5" xfId="2174" xr:uid="{00000000-0005-0000-0000-0000C00D0000}"/>
    <cellStyle name="Normal 5 3 6 5 2" xfId="4403" xr:uid="{00000000-0005-0000-0000-0000C10D0000}"/>
    <cellStyle name="Normal 5 3 6 5 2 2" xfId="12826" xr:uid="{1410750B-D08A-430B-8D9D-2B950FD9762F}"/>
    <cellStyle name="Normal 5 3 6 5 2 3" xfId="8615" xr:uid="{E3B48806-4920-4D92-97BD-60117BB055C7}"/>
    <cellStyle name="Normal 5 3 6 5 3" xfId="10681" xr:uid="{20E69254-D0C5-4DC1-B049-CBDBD787308C}"/>
    <cellStyle name="Normal 5 3 6 5 4" xfId="6470" xr:uid="{1BCEF28C-30BB-41A6-9B21-A2F51F2831E0}"/>
    <cellStyle name="Normal 5 3 6 6" xfId="2610" xr:uid="{00000000-0005-0000-0000-0000C20D0000}"/>
    <cellStyle name="Normal 5 3 6 6 2" xfId="11094" xr:uid="{8481FC89-D8EB-4932-9E6D-4FB68D7606B2}"/>
    <cellStyle name="Normal 5 3 6 6 3" xfId="6883" xr:uid="{BDAFC3E4-3865-4630-A9FF-51D21E6C32BA}"/>
    <cellStyle name="Normal 5 3 6 7" xfId="9029" xr:uid="{FB37A8B3-AA65-4604-A2FF-5D74D4D0C9A7}"/>
    <cellStyle name="Normal 5 3 6 8" xfId="4818" xr:uid="{58643849-8C4C-48C5-9608-EFBDA7BD5F71}"/>
    <cellStyle name="Normal 5 3 7" xfId="914" xr:uid="{00000000-0005-0000-0000-0000C30D0000}"/>
    <cellStyle name="Normal 5 3 7 2" xfId="3149" xr:uid="{00000000-0005-0000-0000-0000C40D0000}"/>
    <cellStyle name="Normal 5 3 7 2 2" xfId="11572" xr:uid="{28504009-DA59-44F7-90DE-D504DEB85FCE}"/>
    <cellStyle name="Normal 5 3 7 2 3" xfId="7361" xr:uid="{F5A87614-4B7C-48C2-8F76-C841F4BF588B}"/>
    <cellStyle name="Normal 5 3 7 3" xfId="9427" xr:uid="{2279A246-752F-4D0A-9F00-278ACBEF5C38}"/>
    <cellStyle name="Normal 5 3 7 4" xfId="5216" xr:uid="{640508A2-FEB8-4A5D-BB39-C5990FC24E8E}"/>
    <cellStyle name="Normal 5 3 8" xfId="1332" xr:uid="{00000000-0005-0000-0000-0000C50D0000}"/>
    <cellStyle name="Normal 5 3 8 2" xfId="3562" xr:uid="{00000000-0005-0000-0000-0000C60D0000}"/>
    <cellStyle name="Normal 5 3 8 2 2" xfId="11985" xr:uid="{BB9C7D50-B19B-47CD-9298-D48FDAAE910A}"/>
    <cellStyle name="Normal 5 3 8 2 3" xfId="7774" xr:uid="{84A93BF4-09AE-403E-94AC-1577979D3761}"/>
    <cellStyle name="Normal 5 3 8 3" xfId="9840" xr:uid="{21420858-96B6-48E7-A278-6C17B13F40B4}"/>
    <cellStyle name="Normal 5 3 8 4" xfId="5629" xr:uid="{8E65C70A-2D36-4577-B213-FCD6DD976F65}"/>
    <cellStyle name="Normal 5 3 9" xfId="1745" xr:uid="{00000000-0005-0000-0000-0000C70D0000}"/>
    <cellStyle name="Normal 5 3 9 2" xfId="3975" xr:uid="{00000000-0005-0000-0000-0000C80D0000}"/>
    <cellStyle name="Normal 5 3 9 2 2" xfId="12398" xr:uid="{9452626F-63A8-49C0-82A6-433A763CE0C6}"/>
    <cellStyle name="Normal 5 3 9 2 3" xfId="8187" xr:uid="{B5CDA048-0A4B-4F24-A2D7-D999F0D503A4}"/>
    <cellStyle name="Normal 5 3 9 3" xfId="10253" xr:uid="{A5D6ADAE-EBB6-4CA6-AC6C-C07E090D3319}"/>
    <cellStyle name="Normal 5 3 9 4" xfId="6042" xr:uid="{4BF02E8E-5D17-4A77-8D52-BE3108CC7A79}"/>
    <cellStyle name="Normal 5 4" xfId="456" xr:uid="{00000000-0005-0000-0000-0000C90D0000}"/>
    <cellStyle name="Normal 5 4 10" xfId="9030" xr:uid="{77733164-CA68-4FBD-8A3C-3E87DF483EA2}"/>
    <cellStyle name="Normal 5 4 11" xfId="4819" xr:uid="{67730B99-4130-44DA-9023-CCE591C50572}"/>
    <cellStyle name="Normal 5 4 2" xfId="457" xr:uid="{00000000-0005-0000-0000-0000CA0D0000}"/>
    <cellStyle name="Normal 5 4 2 10" xfId="4820" xr:uid="{C54E193D-45B6-457A-B540-2629BAA54C13}"/>
    <cellStyle name="Normal 5 4 2 2" xfId="458" xr:uid="{00000000-0005-0000-0000-0000CB0D0000}"/>
    <cellStyle name="Normal 5 4 2 2 2" xfId="459" xr:uid="{00000000-0005-0000-0000-0000CC0D0000}"/>
    <cellStyle name="Normal 5 4 2 2 2 2" xfId="934" xr:uid="{00000000-0005-0000-0000-0000CD0D0000}"/>
    <cellStyle name="Normal 5 4 2 2 2 2 2" xfId="3168" xr:uid="{00000000-0005-0000-0000-0000CE0D0000}"/>
    <cellStyle name="Normal 5 4 2 2 2 2 2 2" xfId="11591" xr:uid="{71E23D1F-54C1-489E-AD29-683FABB5A2D8}"/>
    <cellStyle name="Normal 5 4 2 2 2 2 2 3" xfId="7380" xr:uid="{A1A7D2EE-68C4-4CD4-AF90-8A234001CEB9}"/>
    <cellStyle name="Normal 5 4 2 2 2 2 3" xfId="9446" xr:uid="{44066341-686A-46E9-80A6-A03A89E616E1}"/>
    <cellStyle name="Normal 5 4 2 2 2 2 4" xfId="5235" xr:uid="{51927F5D-107E-4E16-A242-F8A3F993A676}"/>
    <cellStyle name="Normal 5 4 2 2 2 3" xfId="1351" xr:uid="{00000000-0005-0000-0000-0000CF0D0000}"/>
    <cellStyle name="Normal 5 4 2 2 2 3 2" xfId="3581" xr:uid="{00000000-0005-0000-0000-0000D00D0000}"/>
    <cellStyle name="Normal 5 4 2 2 2 3 2 2" xfId="12004" xr:uid="{72117E54-D4F0-4861-8351-91B171495396}"/>
    <cellStyle name="Normal 5 4 2 2 2 3 2 3" xfId="7793" xr:uid="{B069CB4F-C2B9-4A72-8FB7-7B46E3B25EA8}"/>
    <cellStyle name="Normal 5 4 2 2 2 3 3" xfId="9859" xr:uid="{8679299A-E741-48AA-B13F-BD3C33467520}"/>
    <cellStyle name="Normal 5 4 2 2 2 3 4" xfId="5648" xr:uid="{7964428E-D68B-4587-9F74-CA86A7398754}"/>
    <cellStyle name="Normal 5 4 2 2 2 4" xfId="1764" xr:uid="{00000000-0005-0000-0000-0000D10D0000}"/>
    <cellStyle name="Normal 5 4 2 2 2 4 2" xfId="3994" xr:uid="{00000000-0005-0000-0000-0000D20D0000}"/>
    <cellStyle name="Normal 5 4 2 2 2 4 2 2" xfId="12417" xr:uid="{1C1BD377-803C-4606-9BC7-7EFAE10402BB}"/>
    <cellStyle name="Normal 5 4 2 2 2 4 2 3" xfId="8206" xr:uid="{C818C320-293A-481D-A639-C94DA0F2397A}"/>
    <cellStyle name="Normal 5 4 2 2 2 4 3" xfId="10272" xr:uid="{129556BD-A77F-40AB-80D9-C116E3C15A13}"/>
    <cellStyle name="Normal 5 4 2 2 2 4 4" xfId="6061" xr:uid="{39D6F211-36BA-4C44-B015-57BD92C05CA5}"/>
    <cellStyle name="Normal 5 4 2 2 2 5" xfId="2178" xr:uid="{00000000-0005-0000-0000-0000D30D0000}"/>
    <cellStyle name="Normal 5 4 2 2 2 5 2" xfId="4407" xr:uid="{00000000-0005-0000-0000-0000D40D0000}"/>
    <cellStyle name="Normal 5 4 2 2 2 5 2 2" xfId="12830" xr:uid="{EDB3844A-9D26-4A92-A328-824B83447A0C}"/>
    <cellStyle name="Normal 5 4 2 2 2 5 2 3" xfId="8619" xr:uid="{A1EDAB56-EDA2-468B-87DD-A6DE90387846}"/>
    <cellStyle name="Normal 5 4 2 2 2 5 3" xfId="10685" xr:uid="{3A082DE5-DC25-42BC-BF0E-BA41FD1DD15E}"/>
    <cellStyle name="Normal 5 4 2 2 2 5 4" xfId="6474" xr:uid="{87665A83-68CA-48BD-853F-E3720048EE83}"/>
    <cellStyle name="Normal 5 4 2 2 2 6" xfId="2614" xr:uid="{00000000-0005-0000-0000-0000D50D0000}"/>
    <cellStyle name="Normal 5 4 2 2 2 6 2" xfId="11098" xr:uid="{0A2C3970-8E9A-4DB6-8F97-40C3E76E363F}"/>
    <cellStyle name="Normal 5 4 2 2 2 6 3" xfId="6887" xr:uid="{E331535D-4BAC-4771-BE26-AAD6F001EEFC}"/>
    <cellStyle name="Normal 5 4 2 2 2 7" xfId="9033" xr:uid="{3518B6BC-15D5-4975-ADBF-C66ED81C43D6}"/>
    <cellStyle name="Normal 5 4 2 2 2 8" xfId="4822" xr:uid="{92383368-69C9-448F-A2E3-371A17FC2CB3}"/>
    <cellStyle name="Normal 5 4 2 2 3" xfId="933" xr:uid="{00000000-0005-0000-0000-0000D60D0000}"/>
    <cellStyle name="Normal 5 4 2 2 3 2" xfId="3167" xr:uid="{00000000-0005-0000-0000-0000D70D0000}"/>
    <cellStyle name="Normal 5 4 2 2 3 2 2" xfId="11590" xr:uid="{D1C8C232-5C6B-4D29-BD39-9A04497EB57E}"/>
    <cellStyle name="Normal 5 4 2 2 3 2 3" xfId="7379" xr:uid="{AC4BD237-9D88-4436-A15D-F902A7021DC9}"/>
    <cellStyle name="Normal 5 4 2 2 3 3" xfId="9445" xr:uid="{1BD41DE0-75A1-4DF0-8CCF-FF67DAA0EAD2}"/>
    <cellStyle name="Normal 5 4 2 2 3 4" xfId="5234" xr:uid="{8DC2A693-110B-4DDE-A0DC-6CB0C9D68B88}"/>
    <cellStyle name="Normal 5 4 2 2 4" xfId="1350" xr:uid="{00000000-0005-0000-0000-0000D80D0000}"/>
    <cellStyle name="Normal 5 4 2 2 4 2" xfId="3580" xr:uid="{00000000-0005-0000-0000-0000D90D0000}"/>
    <cellStyle name="Normal 5 4 2 2 4 2 2" xfId="12003" xr:uid="{24EF1168-85C4-4B2B-8AF4-B2796434ABA4}"/>
    <cellStyle name="Normal 5 4 2 2 4 2 3" xfId="7792" xr:uid="{AD7C9B63-23A7-4E16-BE5D-8E76971C0AEA}"/>
    <cellStyle name="Normal 5 4 2 2 4 3" xfId="9858" xr:uid="{6A0D6BE3-564E-4E02-98BD-3886B5945179}"/>
    <cellStyle name="Normal 5 4 2 2 4 4" xfId="5647" xr:uid="{5701F636-0CCB-4649-ABDA-B451DA036730}"/>
    <cellStyle name="Normal 5 4 2 2 5" xfId="1763" xr:uid="{00000000-0005-0000-0000-0000DA0D0000}"/>
    <cellStyle name="Normal 5 4 2 2 5 2" xfId="3993" xr:uid="{00000000-0005-0000-0000-0000DB0D0000}"/>
    <cellStyle name="Normal 5 4 2 2 5 2 2" xfId="12416" xr:uid="{4ACAE7C4-6ABB-409A-9F2B-40C0162B263B}"/>
    <cellStyle name="Normal 5 4 2 2 5 2 3" xfId="8205" xr:uid="{F55878CF-854F-4343-822F-146527A7DEF3}"/>
    <cellStyle name="Normal 5 4 2 2 5 3" xfId="10271" xr:uid="{83E666B3-0251-486D-8039-1B88D8DA5722}"/>
    <cellStyle name="Normal 5 4 2 2 5 4" xfId="6060" xr:uid="{886DDBFB-21A4-44D4-80B4-EDF5BAA6F96F}"/>
    <cellStyle name="Normal 5 4 2 2 6" xfId="2177" xr:uid="{00000000-0005-0000-0000-0000DC0D0000}"/>
    <cellStyle name="Normal 5 4 2 2 6 2" xfId="4406" xr:uid="{00000000-0005-0000-0000-0000DD0D0000}"/>
    <cellStyle name="Normal 5 4 2 2 6 2 2" xfId="12829" xr:uid="{B08D4614-DAA6-48F6-974F-30A71510D7CF}"/>
    <cellStyle name="Normal 5 4 2 2 6 2 3" xfId="8618" xr:uid="{34110ACC-7DB6-4E23-9840-DDDF7D9274A7}"/>
    <cellStyle name="Normal 5 4 2 2 6 3" xfId="10684" xr:uid="{E8D4DE88-76A2-44B5-911B-A423619B2190}"/>
    <cellStyle name="Normal 5 4 2 2 6 4" xfId="6473" xr:uid="{E7AB5C08-3783-42E1-B7F8-84547337C16A}"/>
    <cellStyle name="Normal 5 4 2 2 7" xfId="2613" xr:uid="{00000000-0005-0000-0000-0000DE0D0000}"/>
    <cellStyle name="Normal 5 4 2 2 7 2" xfId="11097" xr:uid="{37C5E20B-75FF-47B2-978A-6C90329EE64B}"/>
    <cellStyle name="Normal 5 4 2 2 7 3" xfId="6886" xr:uid="{C7AF2116-4886-4DBC-964D-FD641CA55EB5}"/>
    <cellStyle name="Normal 5 4 2 2 8" xfId="9032" xr:uid="{04D858C4-E140-47AF-812F-F93EB2FDB7C4}"/>
    <cellStyle name="Normal 5 4 2 2 9" xfId="4821" xr:uid="{4EBD8977-3D02-401D-9E9C-1F8CC1318E27}"/>
    <cellStyle name="Normal 5 4 2 3" xfId="460" xr:uid="{00000000-0005-0000-0000-0000DF0D0000}"/>
    <cellStyle name="Normal 5 4 2 3 2" xfId="935" xr:uid="{00000000-0005-0000-0000-0000E00D0000}"/>
    <cellStyle name="Normal 5 4 2 3 2 2" xfId="3169" xr:uid="{00000000-0005-0000-0000-0000E10D0000}"/>
    <cellStyle name="Normal 5 4 2 3 2 2 2" xfId="11592" xr:uid="{A5F2166F-288C-49BC-A88A-46D7064B8DF3}"/>
    <cellStyle name="Normal 5 4 2 3 2 2 3" xfId="7381" xr:uid="{434056B6-0419-41EF-B432-AB8C8748767D}"/>
    <cellStyle name="Normal 5 4 2 3 2 3" xfId="9447" xr:uid="{96AD304D-99A3-42E2-AE60-CA62C943D8A2}"/>
    <cellStyle name="Normal 5 4 2 3 2 4" xfId="5236" xr:uid="{85B963A9-A6CD-4190-BFDF-424FC699C570}"/>
    <cellStyle name="Normal 5 4 2 3 3" xfId="1352" xr:uid="{00000000-0005-0000-0000-0000E20D0000}"/>
    <cellStyle name="Normal 5 4 2 3 3 2" xfId="3582" xr:uid="{00000000-0005-0000-0000-0000E30D0000}"/>
    <cellStyle name="Normal 5 4 2 3 3 2 2" xfId="12005" xr:uid="{1B194FBC-A601-4893-84AD-5261F16EFB1D}"/>
    <cellStyle name="Normal 5 4 2 3 3 2 3" xfId="7794" xr:uid="{EBB185D2-6EC7-4E9F-8A68-CE27062329D7}"/>
    <cellStyle name="Normal 5 4 2 3 3 3" xfId="9860" xr:uid="{CF523575-3585-4E00-81A3-39A87FE7A84A}"/>
    <cellStyle name="Normal 5 4 2 3 3 4" xfId="5649" xr:uid="{029B0B0C-43A6-4349-A022-72ABB745AA1B}"/>
    <cellStyle name="Normal 5 4 2 3 4" xfId="1765" xr:uid="{00000000-0005-0000-0000-0000E40D0000}"/>
    <cellStyle name="Normal 5 4 2 3 4 2" xfId="3995" xr:uid="{00000000-0005-0000-0000-0000E50D0000}"/>
    <cellStyle name="Normal 5 4 2 3 4 2 2" xfId="12418" xr:uid="{E5A8D257-EF71-4F48-8745-4D8A7952DA30}"/>
    <cellStyle name="Normal 5 4 2 3 4 2 3" xfId="8207" xr:uid="{BBA3F602-04CD-43B2-BD90-99F9B3E6FE98}"/>
    <cellStyle name="Normal 5 4 2 3 4 3" xfId="10273" xr:uid="{46AFF8F3-E4EC-4144-ABEF-82F100231DEC}"/>
    <cellStyle name="Normal 5 4 2 3 4 4" xfId="6062" xr:uid="{0451E816-7C6D-4C7C-925B-E7F25F1AC531}"/>
    <cellStyle name="Normal 5 4 2 3 5" xfId="2179" xr:uid="{00000000-0005-0000-0000-0000E60D0000}"/>
    <cellStyle name="Normal 5 4 2 3 5 2" xfId="4408" xr:uid="{00000000-0005-0000-0000-0000E70D0000}"/>
    <cellStyle name="Normal 5 4 2 3 5 2 2" xfId="12831" xr:uid="{88A18C50-DC92-4DF9-AAEE-61710BB550E2}"/>
    <cellStyle name="Normal 5 4 2 3 5 2 3" xfId="8620" xr:uid="{EE763BC9-CB1E-4BB2-937A-BC6A1475675C}"/>
    <cellStyle name="Normal 5 4 2 3 5 3" xfId="10686" xr:uid="{2D653245-41D3-4F03-ABF8-12B95624F3F7}"/>
    <cellStyle name="Normal 5 4 2 3 5 4" xfId="6475" xr:uid="{8FD48E9E-68ED-45C6-9DA9-38583668E44A}"/>
    <cellStyle name="Normal 5 4 2 3 6" xfId="2615" xr:uid="{00000000-0005-0000-0000-0000E80D0000}"/>
    <cellStyle name="Normal 5 4 2 3 6 2" xfId="11099" xr:uid="{375D98A3-64A1-4F21-8093-D1FEDFCCF844}"/>
    <cellStyle name="Normal 5 4 2 3 6 3" xfId="6888" xr:uid="{85C5A6BD-A0A4-40F4-A43C-4762707B9F1D}"/>
    <cellStyle name="Normal 5 4 2 3 7" xfId="9034" xr:uid="{8B80CBE1-964F-40F7-A510-63EB28908D9F}"/>
    <cellStyle name="Normal 5 4 2 3 8" xfId="4823" xr:uid="{A5AB6956-CA63-4328-A97F-21A03D8230C2}"/>
    <cellStyle name="Normal 5 4 2 4" xfId="932" xr:uid="{00000000-0005-0000-0000-0000E90D0000}"/>
    <cellStyle name="Normal 5 4 2 4 2" xfId="3166" xr:uid="{00000000-0005-0000-0000-0000EA0D0000}"/>
    <cellStyle name="Normal 5 4 2 4 2 2" xfId="11589" xr:uid="{29132FA6-B07F-4CF2-A9FE-87F48587EE8C}"/>
    <cellStyle name="Normal 5 4 2 4 2 3" xfId="7378" xr:uid="{6A60FF38-8845-4B10-813A-E229770C3A29}"/>
    <cellStyle name="Normal 5 4 2 4 3" xfId="9444" xr:uid="{48F890A8-4073-42B3-8C08-C86DB1987081}"/>
    <cellStyle name="Normal 5 4 2 4 4" xfId="5233" xr:uid="{AD79F472-B8A2-48B5-A604-6FA41F3EA169}"/>
    <cellStyle name="Normal 5 4 2 5" xfId="1349" xr:uid="{00000000-0005-0000-0000-0000EB0D0000}"/>
    <cellStyle name="Normal 5 4 2 5 2" xfId="3579" xr:uid="{00000000-0005-0000-0000-0000EC0D0000}"/>
    <cellStyle name="Normal 5 4 2 5 2 2" xfId="12002" xr:uid="{790AA700-3F01-4EAF-8193-E45442FAC586}"/>
    <cellStyle name="Normal 5 4 2 5 2 3" xfId="7791" xr:uid="{6B2FAD70-CF8F-44C5-A54F-98C8A495E7BD}"/>
    <cellStyle name="Normal 5 4 2 5 3" xfId="9857" xr:uid="{D758667E-F74D-4B27-BC31-A0300BD27635}"/>
    <cellStyle name="Normal 5 4 2 5 4" xfId="5646" xr:uid="{1708C381-0122-4872-8B61-4527D55455DB}"/>
    <cellStyle name="Normal 5 4 2 6" xfId="1762" xr:uid="{00000000-0005-0000-0000-0000ED0D0000}"/>
    <cellStyle name="Normal 5 4 2 6 2" xfId="3992" xr:uid="{00000000-0005-0000-0000-0000EE0D0000}"/>
    <cellStyle name="Normal 5 4 2 6 2 2" xfId="12415" xr:uid="{33D5A976-E260-475F-BE1A-DC3A4436CBC2}"/>
    <cellStyle name="Normal 5 4 2 6 2 3" xfId="8204" xr:uid="{FF02FBB8-6C55-4CF8-B862-14E8F2EC3561}"/>
    <cellStyle name="Normal 5 4 2 6 3" xfId="10270" xr:uid="{31C051D5-B1F1-48AE-8555-0454379D969B}"/>
    <cellStyle name="Normal 5 4 2 6 4" xfId="6059" xr:uid="{33514629-A0AB-4B91-933C-CBE65E20171A}"/>
    <cellStyle name="Normal 5 4 2 7" xfId="2176" xr:uid="{00000000-0005-0000-0000-0000EF0D0000}"/>
    <cellStyle name="Normal 5 4 2 7 2" xfId="4405" xr:uid="{00000000-0005-0000-0000-0000F00D0000}"/>
    <cellStyle name="Normal 5 4 2 7 2 2" xfId="12828" xr:uid="{E36B904D-760F-4420-83B9-03CFAC1EE4F1}"/>
    <cellStyle name="Normal 5 4 2 7 2 3" xfId="8617" xr:uid="{2830C2F9-A26A-425E-B785-28E14147A019}"/>
    <cellStyle name="Normal 5 4 2 7 3" xfId="10683" xr:uid="{3ECC092A-EE8F-4C9C-91F6-FFF10556B1F0}"/>
    <cellStyle name="Normal 5 4 2 7 4" xfId="6472" xr:uid="{735BA04E-BAB3-4252-9262-5EDC7F461435}"/>
    <cellStyle name="Normal 5 4 2 8" xfId="2612" xr:uid="{00000000-0005-0000-0000-0000F10D0000}"/>
    <cellStyle name="Normal 5 4 2 8 2" xfId="11096" xr:uid="{36B34C3F-4C46-4D62-9BBC-65577D0501E1}"/>
    <cellStyle name="Normal 5 4 2 8 3" xfId="6885" xr:uid="{F4F52CD6-2061-4061-9FE6-86F8E0147C77}"/>
    <cellStyle name="Normal 5 4 2 9" xfId="9031" xr:uid="{F8E3EC0F-4843-4C89-B295-AD826D945B35}"/>
    <cellStyle name="Normal 5 4 3" xfId="461" xr:uid="{00000000-0005-0000-0000-0000F20D0000}"/>
    <cellStyle name="Normal 5 4 3 2" xfId="462" xr:uid="{00000000-0005-0000-0000-0000F30D0000}"/>
    <cellStyle name="Normal 5 4 3 2 2" xfId="937" xr:uid="{00000000-0005-0000-0000-0000F40D0000}"/>
    <cellStyle name="Normal 5 4 3 2 2 2" xfId="3171" xr:uid="{00000000-0005-0000-0000-0000F50D0000}"/>
    <cellStyle name="Normal 5 4 3 2 2 2 2" xfId="11594" xr:uid="{6E3171EC-05D4-4E0B-B674-4B9E81139841}"/>
    <cellStyle name="Normal 5 4 3 2 2 2 3" xfId="7383" xr:uid="{08AE2B04-1DF1-4CAC-A62A-0BCD7CCB4A89}"/>
    <cellStyle name="Normal 5 4 3 2 2 3" xfId="9449" xr:uid="{EF6EDC02-F43C-4658-9471-EDFB60AC2E70}"/>
    <cellStyle name="Normal 5 4 3 2 2 4" xfId="5238" xr:uid="{A66CC6F5-3C72-456B-BF1A-E980270AFA19}"/>
    <cellStyle name="Normal 5 4 3 2 3" xfId="1354" xr:uid="{00000000-0005-0000-0000-0000F60D0000}"/>
    <cellStyle name="Normal 5 4 3 2 3 2" xfId="3584" xr:uid="{00000000-0005-0000-0000-0000F70D0000}"/>
    <cellStyle name="Normal 5 4 3 2 3 2 2" xfId="12007" xr:uid="{353F1400-F5C4-41F2-BEA3-26E2FB597322}"/>
    <cellStyle name="Normal 5 4 3 2 3 2 3" xfId="7796" xr:uid="{07121965-09BF-4CDA-9890-ED2FAA75AFEF}"/>
    <cellStyle name="Normal 5 4 3 2 3 3" xfId="9862" xr:uid="{9FF6226B-4F7B-4FD1-BBAF-0F491B531AF6}"/>
    <cellStyle name="Normal 5 4 3 2 3 4" xfId="5651" xr:uid="{5A3E5690-9F82-4FF3-88E5-94477A329787}"/>
    <cellStyle name="Normal 5 4 3 2 4" xfId="1767" xr:uid="{00000000-0005-0000-0000-0000F80D0000}"/>
    <cellStyle name="Normal 5 4 3 2 4 2" xfId="3997" xr:uid="{00000000-0005-0000-0000-0000F90D0000}"/>
    <cellStyle name="Normal 5 4 3 2 4 2 2" xfId="12420" xr:uid="{E621B5B6-2655-48C6-B7A8-3B2E65F2275A}"/>
    <cellStyle name="Normal 5 4 3 2 4 2 3" xfId="8209" xr:uid="{680B34DF-5F94-462D-A97C-20671DBFA18C}"/>
    <cellStyle name="Normal 5 4 3 2 4 3" xfId="10275" xr:uid="{C7B6B8F8-C7EF-4D9F-9BB2-1FF23EE7D1C2}"/>
    <cellStyle name="Normal 5 4 3 2 4 4" xfId="6064" xr:uid="{1C5CD42D-EFEB-48A4-B7FA-BB1535BDFDFA}"/>
    <cellStyle name="Normal 5 4 3 2 5" xfId="2181" xr:uid="{00000000-0005-0000-0000-0000FA0D0000}"/>
    <cellStyle name="Normal 5 4 3 2 5 2" xfId="4410" xr:uid="{00000000-0005-0000-0000-0000FB0D0000}"/>
    <cellStyle name="Normal 5 4 3 2 5 2 2" xfId="12833" xr:uid="{5AB34CDA-6B5D-4169-8A6E-11195B897382}"/>
    <cellStyle name="Normal 5 4 3 2 5 2 3" xfId="8622" xr:uid="{5BEC9019-5732-472F-809C-93F8ECA855B7}"/>
    <cellStyle name="Normal 5 4 3 2 5 3" xfId="10688" xr:uid="{3C1B6823-1E8B-4A69-87D0-C2AEBA5CAB98}"/>
    <cellStyle name="Normal 5 4 3 2 5 4" xfId="6477" xr:uid="{52C82BFE-F03E-4040-9B36-7C6CF83F41D4}"/>
    <cellStyle name="Normal 5 4 3 2 6" xfId="2617" xr:uid="{00000000-0005-0000-0000-0000FC0D0000}"/>
    <cellStyle name="Normal 5 4 3 2 6 2" xfId="11101" xr:uid="{F9F63860-7199-46F3-9703-52D4761DB081}"/>
    <cellStyle name="Normal 5 4 3 2 6 3" xfId="6890" xr:uid="{78E76D0E-9FC7-49BD-A72C-CC6975E2DD1A}"/>
    <cellStyle name="Normal 5 4 3 2 7" xfId="9036" xr:uid="{8053BE9E-AC2F-4E45-A08E-1BC7C6D99B4D}"/>
    <cellStyle name="Normal 5 4 3 2 8" xfId="4825" xr:uid="{900D9025-84BB-42A3-825B-02DC7F3BB401}"/>
    <cellStyle name="Normal 5 4 3 3" xfId="936" xr:uid="{00000000-0005-0000-0000-0000FD0D0000}"/>
    <cellStyle name="Normal 5 4 3 3 2" xfId="3170" xr:uid="{00000000-0005-0000-0000-0000FE0D0000}"/>
    <cellStyle name="Normal 5 4 3 3 2 2" xfId="11593" xr:uid="{A8FB9004-A8DD-4E1A-AC0E-51D9A976C5C2}"/>
    <cellStyle name="Normal 5 4 3 3 2 3" xfId="7382" xr:uid="{1ECBDBDB-7ACA-43DD-9EE8-1DA53038AF05}"/>
    <cellStyle name="Normal 5 4 3 3 3" xfId="9448" xr:uid="{E3E51763-48E4-44DE-872E-D6AF00C9FCC5}"/>
    <cellStyle name="Normal 5 4 3 3 4" xfId="5237" xr:uid="{387F7BED-6C7C-48B1-B94C-5EE924E0AC36}"/>
    <cellStyle name="Normal 5 4 3 4" xfId="1353" xr:uid="{00000000-0005-0000-0000-0000FF0D0000}"/>
    <cellStyle name="Normal 5 4 3 4 2" xfId="3583" xr:uid="{00000000-0005-0000-0000-0000000E0000}"/>
    <cellStyle name="Normal 5 4 3 4 2 2" xfId="12006" xr:uid="{A8545AB0-A402-4232-A901-88898E2AA446}"/>
    <cellStyle name="Normal 5 4 3 4 2 3" xfId="7795" xr:uid="{A59A1C71-3EB4-4419-8C26-C9F0826E9285}"/>
    <cellStyle name="Normal 5 4 3 4 3" xfId="9861" xr:uid="{F56B95C3-2F5F-4639-935C-0F83B463620E}"/>
    <cellStyle name="Normal 5 4 3 4 4" xfId="5650" xr:uid="{FA5ADEF3-CE5A-41CC-9DEC-AD3F4FFB9858}"/>
    <cellStyle name="Normal 5 4 3 5" xfId="1766" xr:uid="{00000000-0005-0000-0000-0000010E0000}"/>
    <cellStyle name="Normal 5 4 3 5 2" xfId="3996" xr:uid="{00000000-0005-0000-0000-0000020E0000}"/>
    <cellStyle name="Normal 5 4 3 5 2 2" xfId="12419" xr:uid="{8F5C8688-D293-45DF-9BC7-9966997B5836}"/>
    <cellStyle name="Normal 5 4 3 5 2 3" xfId="8208" xr:uid="{A27D119E-0FB9-480F-92CE-A02EDE7FA131}"/>
    <cellStyle name="Normal 5 4 3 5 3" xfId="10274" xr:uid="{485DC604-84BF-46AE-ADC6-D47034840324}"/>
    <cellStyle name="Normal 5 4 3 5 4" xfId="6063" xr:uid="{9F92638A-898D-4130-981B-11D2A12A7C18}"/>
    <cellStyle name="Normal 5 4 3 6" xfId="2180" xr:uid="{00000000-0005-0000-0000-0000030E0000}"/>
    <cellStyle name="Normal 5 4 3 6 2" xfId="4409" xr:uid="{00000000-0005-0000-0000-0000040E0000}"/>
    <cellStyle name="Normal 5 4 3 6 2 2" xfId="12832" xr:uid="{43E2C6F2-A311-4262-BDC9-7012FAC98DF0}"/>
    <cellStyle name="Normal 5 4 3 6 2 3" xfId="8621" xr:uid="{9C22D95A-6905-49FF-AB52-7867D9158462}"/>
    <cellStyle name="Normal 5 4 3 6 3" xfId="10687" xr:uid="{A1E97829-5124-4E26-ABB9-AA00B580023A}"/>
    <cellStyle name="Normal 5 4 3 6 4" xfId="6476" xr:uid="{090BDC50-C0D3-4F2D-9C11-947B62C20079}"/>
    <cellStyle name="Normal 5 4 3 7" xfId="2616" xr:uid="{00000000-0005-0000-0000-0000050E0000}"/>
    <cellStyle name="Normal 5 4 3 7 2" xfId="11100" xr:uid="{2F2590BD-28B4-4C25-9558-C6D230C3038D}"/>
    <cellStyle name="Normal 5 4 3 7 3" xfId="6889" xr:uid="{725D4F54-1E33-4640-9464-65C471B127E1}"/>
    <cellStyle name="Normal 5 4 3 8" xfId="9035" xr:uid="{F31AE099-2CE0-4EA0-BA24-821EB0DC5E29}"/>
    <cellStyle name="Normal 5 4 3 9" xfId="4824" xr:uid="{7EC6D787-D727-4FCE-B216-A19DE91EF05B}"/>
    <cellStyle name="Normal 5 4 4" xfId="463" xr:uid="{00000000-0005-0000-0000-0000060E0000}"/>
    <cellStyle name="Normal 5 4 4 2" xfId="938" xr:uid="{00000000-0005-0000-0000-0000070E0000}"/>
    <cellStyle name="Normal 5 4 4 2 2" xfId="3172" xr:uid="{00000000-0005-0000-0000-0000080E0000}"/>
    <cellStyle name="Normal 5 4 4 2 2 2" xfId="11595" xr:uid="{091FA905-C43D-48F4-92D9-12A635A015EF}"/>
    <cellStyle name="Normal 5 4 4 2 2 3" xfId="7384" xr:uid="{A18A9CF4-3805-4326-AB2C-F1DC5571213A}"/>
    <cellStyle name="Normal 5 4 4 2 3" xfId="9450" xr:uid="{2D4E0054-5019-47E1-9AA4-58AA41298599}"/>
    <cellStyle name="Normal 5 4 4 2 4" xfId="5239" xr:uid="{6B31B928-86BA-4704-96D2-99C033B63DDE}"/>
    <cellStyle name="Normal 5 4 4 3" xfId="1355" xr:uid="{00000000-0005-0000-0000-0000090E0000}"/>
    <cellStyle name="Normal 5 4 4 3 2" xfId="3585" xr:uid="{00000000-0005-0000-0000-00000A0E0000}"/>
    <cellStyle name="Normal 5 4 4 3 2 2" xfId="12008" xr:uid="{560E4795-A08E-4CAE-87E4-C9D3E7D02D78}"/>
    <cellStyle name="Normal 5 4 4 3 2 3" xfId="7797" xr:uid="{C084D6A7-785B-49BB-8BA8-056F7A7C6484}"/>
    <cellStyle name="Normal 5 4 4 3 3" xfId="9863" xr:uid="{180C2595-78B4-4C8B-91BA-A3A4FD8EE745}"/>
    <cellStyle name="Normal 5 4 4 3 4" xfId="5652" xr:uid="{CC919C04-459C-4779-AF32-35B2CBE87481}"/>
    <cellStyle name="Normal 5 4 4 4" xfId="1768" xr:uid="{00000000-0005-0000-0000-00000B0E0000}"/>
    <cellStyle name="Normal 5 4 4 4 2" xfId="3998" xr:uid="{00000000-0005-0000-0000-00000C0E0000}"/>
    <cellStyle name="Normal 5 4 4 4 2 2" xfId="12421" xr:uid="{93B84DE5-30E9-4CF2-BB22-A14AA814E0E8}"/>
    <cellStyle name="Normal 5 4 4 4 2 3" xfId="8210" xr:uid="{0545A166-1255-481F-B557-33749D8F1DFF}"/>
    <cellStyle name="Normal 5 4 4 4 3" xfId="10276" xr:uid="{8708C94C-9FE5-4F0A-ADD6-0BE2E710C153}"/>
    <cellStyle name="Normal 5 4 4 4 4" xfId="6065" xr:uid="{0D9098E3-7A8D-49EB-9D4E-A37E4DCACC78}"/>
    <cellStyle name="Normal 5 4 4 5" xfId="2182" xr:uid="{00000000-0005-0000-0000-00000D0E0000}"/>
    <cellStyle name="Normal 5 4 4 5 2" xfId="4411" xr:uid="{00000000-0005-0000-0000-00000E0E0000}"/>
    <cellStyle name="Normal 5 4 4 5 2 2" xfId="12834" xr:uid="{C7188B96-D108-48CC-8E44-A42F76B3BB9D}"/>
    <cellStyle name="Normal 5 4 4 5 2 3" xfId="8623" xr:uid="{CC1CD79D-FC81-4444-B963-7663C05D9533}"/>
    <cellStyle name="Normal 5 4 4 5 3" xfId="10689" xr:uid="{EC49637F-6124-49ED-96B8-FF97176374F1}"/>
    <cellStyle name="Normal 5 4 4 5 4" xfId="6478" xr:uid="{F3BC262E-E6A0-4ED7-9EE1-3C6BA21361D6}"/>
    <cellStyle name="Normal 5 4 4 6" xfId="2618" xr:uid="{00000000-0005-0000-0000-00000F0E0000}"/>
    <cellStyle name="Normal 5 4 4 6 2" xfId="11102" xr:uid="{5FD2C85F-0C8E-4070-A2D1-17A5E5C93F54}"/>
    <cellStyle name="Normal 5 4 4 6 3" xfId="6891" xr:uid="{81D9B21C-80A4-4F96-88BF-417A12E39B45}"/>
    <cellStyle name="Normal 5 4 4 7" xfId="9037" xr:uid="{009EB4B8-249B-468F-87EC-7BF5B7BAF511}"/>
    <cellStyle name="Normal 5 4 4 8" xfId="4826" xr:uid="{7E2CFB7D-8D0C-43CF-85D1-D42A7D841B33}"/>
    <cellStyle name="Normal 5 4 5" xfId="931" xr:uid="{00000000-0005-0000-0000-0000100E0000}"/>
    <cellStyle name="Normal 5 4 5 2" xfId="3165" xr:uid="{00000000-0005-0000-0000-0000110E0000}"/>
    <cellStyle name="Normal 5 4 5 2 2" xfId="11588" xr:uid="{97311AF1-4A4E-4E3E-A973-CDF255ADB6F7}"/>
    <cellStyle name="Normal 5 4 5 2 3" xfId="7377" xr:uid="{EF184684-28A9-4218-A51A-E18D9D10CB7F}"/>
    <cellStyle name="Normal 5 4 5 3" xfId="9443" xr:uid="{8547165D-3213-45DC-A395-9457EF0982C2}"/>
    <cellStyle name="Normal 5 4 5 4" xfId="5232" xr:uid="{E8BB8EBF-4DAF-4EA3-A23A-9768010B61AA}"/>
    <cellStyle name="Normal 5 4 6" xfId="1348" xr:uid="{00000000-0005-0000-0000-0000120E0000}"/>
    <cellStyle name="Normal 5 4 6 2" xfId="3578" xr:uid="{00000000-0005-0000-0000-0000130E0000}"/>
    <cellStyle name="Normal 5 4 6 2 2" xfId="12001" xr:uid="{DE163CC9-F023-4569-A2B9-35803475A9A6}"/>
    <cellStyle name="Normal 5 4 6 2 3" xfId="7790" xr:uid="{DEDDF743-1D5B-4A4E-A7AF-56057A2D0787}"/>
    <cellStyle name="Normal 5 4 6 3" xfId="9856" xr:uid="{B806DF06-1CFE-4EB0-B63B-76E518531B96}"/>
    <cellStyle name="Normal 5 4 6 4" xfId="5645" xr:uid="{2C8EB193-F381-448E-995E-8DE681F96629}"/>
    <cellStyle name="Normal 5 4 7" xfId="1761" xr:uid="{00000000-0005-0000-0000-0000140E0000}"/>
    <cellStyle name="Normal 5 4 7 2" xfId="3991" xr:uid="{00000000-0005-0000-0000-0000150E0000}"/>
    <cellStyle name="Normal 5 4 7 2 2" xfId="12414" xr:uid="{D8739D22-41CE-46B8-83D4-AC29263341B6}"/>
    <cellStyle name="Normal 5 4 7 2 3" xfId="8203" xr:uid="{43B07D42-7288-4B6B-801C-3D9CE8A1CE07}"/>
    <cellStyle name="Normal 5 4 7 3" xfId="10269" xr:uid="{4D94FD0D-F36C-4D5D-BC9C-C50D15F6A2AC}"/>
    <cellStyle name="Normal 5 4 7 4" xfId="6058" xr:uid="{495BBFC6-0BDA-468A-A019-4C44C3616C8A}"/>
    <cellStyle name="Normal 5 4 8" xfId="2175" xr:uid="{00000000-0005-0000-0000-0000160E0000}"/>
    <cellStyle name="Normal 5 4 8 2" xfId="4404" xr:uid="{00000000-0005-0000-0000-0000170E0000}"/>
    <cellStyle name="Normal 5 4 8 2 2" xfId="12827" xr:uid="{D5FED297-0896-46DA-8B0D-C7DF04B63E4F}"/>
    <cellStyle name="Normal 5 4 8 2 3" xfId="8616" xr:uid="{F666F6EC-7A03-4F09-A31A-DBD6F148EB42}"/>
    <cellStyle name="Normal 5 4 8 3" xfId="10682" xr:uid="{5011772F-FA03-4C7E-A9A8-5477F40F4B7D}"/>
    <cellStyle name="Normal 5 4 8 4" xfId="6471" xr:uid="{06532A2F-4A67-4A6A-80AA-50121C20E6B4}"/>
    <cellStyle name="Normal 5 4 9" xfId="2611" xr:uid="{00000000-0005-0000-0000-0000180E0000}"/>
    <cellStyle name="Normal 5 4 9 2" xfId="11095" xr:uid="{5ABDC1F7-A11A-498E-8801-B7619E260AF2}"/>
    <cellStyle name="Normal 5 4 9 3" xfId="6884" xr:uid="{44910C04-437E-46BF-9DF8-4335741BB2DC}"/>
    <cellStyle name="Normal 5 5" xfId="464" xr:uid="{00000000-0005-0000-0000-0000190E0000}"/>
    <cellStyle name="Normal 5 5 10" xfId="4827" xr:uid="{07CEE1E4-7503-4AC8-894B-E8E0770C157B}"/>
    <cellStyle name="Normal 5 5 2" xfId="465" xr:uid="{00000000-0005-0000-0000-00001A0E0000}"/>
    <cellStyle name="Normal 5 5 2 2" xfId="466" xr:uid="{00000000-0005-0000-0000-00001B0E0000}"/>
    <cellStyle name="Normal 5 5 2 2 2" xfId="941" xr:uid="{00000000-0005-0000-0000-00001C0E0000}"/>
    <cellStyle name="Normal 5 5 2 2 2 2" xfId="3175" xr:uid="{00000000-0005-0000-0000-00001D0E0000}"/>
    <cellStyle name="Normal 5 5 2 2 2 2 2" xfId="11598" xr:uid="{911A2085-C502-45D1-B128-FBB105BB82ED}"/>
    <cellStyle name="Normal 5 5 2 2 2 2 3" xfId="7387" xr:uid="{FF091AA3-5260-4373-9B5C-8F6EBE17014E}"/>
    <cellStyle name="Normal 5 5 2 2 2 3" xfId="9453" xr:uid="{6ECFCF9B-DE1C-4ACA-813A-1782EC70FB8F}"/>
    <cellStyle name="Normal 5 5 2 2 2 4" xfId="5242" xr:uid="{33B5DA36-D1AD-4EFA-B725-16679859A03D}"/>
    <cellStyle name="Normal 5 5 2 2 3" xfId="1358" xr:uid="{00000000-0005-0000-0000-00001E0E0000}"/>
    <cellStyle name="Normal 5 5 2 2 3 2" xfId="3588" xr:uid="{00000000-0005-0000-0000-00001F0E0000}"/>
    <cellStyle name="Normal 5 5 2 2 3 2 2" xfId="12011" xr:uid="{4C8DA6CF-B67E-4460-BC45-B55C22C7D4AA}"/>
    <cellStyle name="Normal 5 5 2 2 3 2 3" xfId="7800" xr:uid="{09CA29F4-8932-432C-B95C-324DC9B75ABC}"/>
    <cellStyle name="Normal 5 5 2 2 3 3" xfId="9866" xr:uid="{8F03323F-B19D-4FEE-8F98-F42B8B8CCC72}"/>
    <cellStyle name="Normal 5 5 2 2 3 4" xfId="5655" xr:uid="{C51DD520-702D-4D29-B470-4351B93E0647}"/>
    <cellStyle name="Normal 5 5 2 2 4" xfId="1771" xr:uid="{00000000-0005-0000-0000-0000200E0000}"/>
    <cellStyle name="Normal 5 5 2 2 4 2" xfId="4001" xr:uid="{00000000-0005-0000-0000-0000210E0000}"/>
    <cellStyle name="Normal 5 5 2 2 4 2 2" xfId="12424" xr:uid="{8F6AB5C3-D411-4884-8FAA-6E8E8F815C6A}"/>
    <cellStyle name="Normal 5 5 2 2 4 2 3" xfId="8213" xr:uid="{317D76D2-57A8-43B1-8455-BFE071378876}"/>
    <cellStyle name="Normal 5 5 2 2 4 3" xfId="10279" xr:uid="{AD5D98F2-F7E4-4CF3-8D88-BD9C54FDF298}"/>
    <cellStyle name="Normal 5 5 2 2 4 4" xfId="6068" xr:uid="{9F2480B1-D2C3-48DC-8905-D08530D8174C}"/>
    <cellStyle name="Normal 5 5 2 2 5" xfId="2185" xr:uid="{00000000-0005-0000-0000-0000220E0000}"/>
    <cellStyle name="Normal 5 5 2 2 5 2" xfId="4414" xr:uid="{00000000-0005-0000-0000-0000230E0000}"/>
    <cellStyle name="Normal 5 5 2 2 5 2 2" xfId="12837" xr:uid="{C0D9EE20-EAB1-4903-967C-96CBD70622B5}"/>
    <cellStyle name="Normal 5 5 2 2 5 2 3" xfId="8626" xr:uid="{2DFDD35D-C05A-42C0-84EF-43CD2ED17DB6}"/>
    <cellStyle name="Normal 5 5 2 2 5 3" xfId="10692" xr:uid="{4EBE57CF-CD20-4AFF-B1EE-B7B577E199C8}"/>
    <cellStyle name="Normal 5 5 2 2 5 4" xfId="6481" xr:uid="{D80B04E6-7D6B-4B96-974F-BA42A5F1CCA3}"/>
    <cellStyle name="Normal 5 5 2 2 6" xfId="2621" xr:uid="{00000000-0005-0000-0000-0000240E0000}"/>
    <cellStyle name="Normal 5 5 2 2 6 2" xfId="11105" xr:uid="{F42721A6-9EC7-4F83-B51D-B081663712DD}"/>
    <cellStyle name="Normal 5 5 2 2 6 3" xfId="6894" xr:uid="{D1F87798-10FA-4C23-87D4-08CECBECEE6E}"/>
    <cellStyle name="Normal 5 5 2 2 7" xfId="9040" xr:uid="{2BC755CE-DFD1-4354-83D8-693A4C9BE618}"/>
    <cellStyle name="Normal 5 5 2 2 8" xfId="4829" xr:uid="{8B20CF4F-8AD4-4EB8-960B-4E8757E46F1C}"/>
    <cellStyle name="Normal 5 5 2 3" xfId="940" xr:uid="{00000000-0005-0000-0000-0000250E0000}"/>
    <cellStyle name="Normal 5 5 2 3 2" xfId="3174" xr:uid="{00000000-0005-0000-0000-0000260E0000}"/>
    <cellStyle name="Normal 5 5 2 3 2 2" xfId="11597" xr:uid="{193BC93A-FB93-4DC7-AF38-B27632910B38}"/>
    <cellStyle name="Normal 5 5 2 3 2 3" xfId="7386" xr:uid="{3314AB88-09E4-43CE-9E39-E8B2087D4B93}"/>
    <cellStyle name="Normal 5 5 2 3 3" xfId="9452" xr:uid="{1E762AFC-A52C-404B-BC3E-4762D562C2A0}"/>
    <cellStyle name="Normal 5 5 2 3 4" xfId="5241" xr:uid="{01680C1C-7B2D-4133-9FE4-76ED97EF1350}"/>
    <cellStyle name="Normal 5 5 2 4" xfId="1357" xr:uid="{00000000-0005-0000-0000-0000270E0000}"/>
    <cellStyle name="Normal 5 5 2 4 2" xfId="3587" xr:uid="{00000000-0005-0000-0000-0000280E0000}"/>
    <cellStyle name="Normal 5 5 2 4 2 2" xfId="12010" xr:uid="{1E7A6F54-013A-46CF-AE62-C83705EC37C9}"/>
    <cellStyle name="Normal 5 5 2 4 2 3" xfId="7799" xr:uid="{97F530EA-0576-4FFE-BA46-C81F38AF4C66}"/>
    <cellStyle name="Normal 5 5 2 4 3" xfId="9865" xr:uid="{042D573F-E54A-43AC-B831-AE9C71EC2529}"/>
    <cellStyle name="Normal 5 5 2 4 4" xfId="5654" xr:uid="{2800A98F-889B-49E7-90F1-BCA6BBEBAC3C}"/>
    <cellStyle name="Normal 5 5 2 5" xfId="1770" xr:uid="{00000000-0005-0000-0000-0000290E0000}"/>
    <cellStyle name="Normal 5 5 2 5 2" xfId="4000" xr:uid="{00000000-0005-0000-0000-00002A0E0000}"/>
    <cellStyle name="Normal 5 5 2 5 2 2" xfId="12423" xr:uid="{0771777F-59D4-461A-B086-881B6649F88B}"/>
    <cellStyle name="Normal 5 5 2 5 2 3" xfId="8212" xr:uid="{BC1A031A-9B4C-4F89-B94D-1103221A165B}"/>
    <cellStyle name="Normal 5 5 2 5 3" xfId="10278" xr:uid="{B7214811-025D-40AC-9BDA-0F760C5F71BF}"/>
    <cellStyle name="Normal 5 5 2 5 4" xfId="6067" xr:uid="{60581024-AF9F-462F-B7F1-6599CE93120D}"/>
    <cellStyle name="Normal 5 5 2 6" xfId="2184" xr:uid="{00000000-0005-0000-0000-00002B0E0000}"/>
    <cellStyle name="Normal 5 5 2 6 2" xfId="4413" xr:uid="{00000000-0005-0000-0000-00002C0E0000}"/>
    <cellStyle name="Normal 5 5 2 6 2 2" xfId="12836" xr:uid="{2DDD9812-3379-4637-B06B-5093C581E577}"/>
    <cellStyle name="Normal 5 5 2 6 2 3" xfId="8625" xr:uid="{97337DFC-CF12-41A1-B069-ABB8A8B47B9F}"/>
    <cellStyle name="Normal 5 5 2 6 3" xfId="10691" xr:uid="{FD92772C-105F-4A3C-AB4E-D5168F25F6F3}"/>
    <cellStyle name="Normal 5 5 2 6 4" xfId="6480" xr:uid="{2B3ECBF9-1C44-4080-ACB4-01AB0A9EF0D3}"/>
    <cellStyle name="Normal 5 5 2 7" xfId="2620" xr:uid="{00000000-0005-0000-0000-00002D0E0000}"/>
    <cellStyle name="Normal 5 5 2 7 2" xfId="11104" xr:uid="{8FE0DCC0-08A8-4B47-9587-BF0550401B45}"/>
    <cellStyle name="Normal 5 5 2 7 3" xfId="6893" xr:uid="{118E5DB7-ECEA-4BCD-8849-ED233FA1D858}"/>
    <cellStyle name="Normal 5 5 2 8" xfId="9039" xr:uid="{6D492EF4-ACD5-46DA-BF40-6453ADAE5EC5}"/>
    <cellStyle name="Normal 5 5 2 9" xfId="4828" xr:uid="{31E17439-4930-412A-AB89-51A879DCACB5}"/>
    <cellStyle name="Normal 5 5 3" xfId="467" xr:uid="{00000000-0005-0000-0000-00002E0E0000}"/>
    <cellStyle name="Normal 5 5 3 2" xfId="942" xr:uid="{00000000-0005-0000-0000-00002F0E0000}"/>
    <cellStyle name="Normal 5 5 3 2 2" xfId="3176" xr:uid="{00000000-0005-0000-0000-0000300E0000}"/>
    <cellStyle name="Normal 5 5 3 2 2 2" xfId="11599" xr:uid="{6E84EFAF-FB4C-41A4-9161-CE315830DD80}"/>
    <cellStyle name="Normal 5 5 3 2 2 3" xfId="7388" xr:uid="{DC3CC7CC-7B75-4E8D-AEB1-292ED6B63AEE}"/>
    <cellStyle name="Normal 5 5 3 2 3" xfId="9454" xr:uid="{9A8A0ECE-F13F-4666-AC97-29E11FED421E}"/>
    <cellStyle name="Normal 5 5 3 2 4" xfId="5243" xr:uid="{CB9E1EBE-8CA6-47B1-834E-85D8B0B5ACD2}"/>
    <cellStyle name="Normal 5 5 3 3" xfId="1359" xr:uid="{00000000-0005-0000-0000-0000310E0000}"/>
    <cellStyle name="Normal 5 5 3 3 2" xfId="3589" xr:uid="{00000000-0005-0000-0000-0000320E0000}"/>
    <cellStyle name="Normal 5 5 3 3 2 2" xfId="12012" xr:uid="{D17C5A9A-8B7E-4044-9554-2D17B7C45908}"/>
    <cellStyle name="Normal 5 5 3 3 2 3" xfId="7801" xr:uid="{A913F201-C7C3-4296-A0A4-E7FC5322292A}"/>
    <cellStyle name="Normal 5 5 3 3 3" xfId="9867" xr:uid="{A7070E44-6F24-4C53-B222-74098BE63785}"/>
    <cellStyle name="Normal 5 5 3 3 4" xfId="5656" xr:uid="{397BCEC8-E296-49D5-BD58-26DCEBBA6EB9}"/>
    <cellStyle name="Normal 5 5 3 4" xfId="1772" xr:uid="{00000000-0005-0000-0000-0000330E0000}"/>
    <cellStyle name="Normal 5 5 3 4 2" xfId="4002" xr:uid="{00000000-0005-0000-0000-0000340E0000}"/>
    <cellStyle name="Normal 5 5 3 4 2 2" xfId="12425" xr:uid="{FDF7A93E-2870-4256-A146-50C155911998}"/>
    <cellStyle name="Normal 5 5 3 4 2 3" xfId="8214" xr:uid="{998458E3-C1EB-495D-AE79-9E2801A8A87A}"/>
    <cellStyle name="Normal 5 5 3 4 3" xfId="10280" xr:uid="{F1DF5DAA-5312-4CB6-B4E3-584AD65EB7B1}"/>
    <cellStyle name="Normal 5 5 3 4 4" xfId="6069" xr:uid="{FA892AFD-8BC7-4C96-AEB5-397B510B52A4}"/>
    <cellStyle name="Normal 5 5 3 5" xfId="2186" xr:uid="{00000000-0005-0000-0000-0000350E0000}"/>
    <cellStyle name="Normal 5 5 3 5 2" xfId="4415" xr:uid="{00000000-0005-0000-0000-0000360E0000}"/>
    <cellStyle name="Normal 5 5 3 5 2 2" xfId="12838" xr:uid="{22839361-ECB7-471A-B3D6-03163F407BC5}"/>
    <cellStyle name="Normal 5 5 3 5 2 3" xfId="8627" xr:uid="{CFB71320-2D0B-427D-B1BE-99B041E20D4D}"/>
    <cellStyle name="Normal 5 5 3 5 3" xfId="10693" xr:uid="{2B0093AC-3454-415F-96DB-F1EDFBED4103}"/>
    <cellStyle name="Normal 5 5 3 5 4" xfId="6482" xr:uid="{91703E9F-D5A0-4461-A68B-662C37DE10A3}"/>
    <cellStyle name="Normal 5 5 3 6" xfId="2622" xr:uid="{00000000-0005-0000-0000-0000370E0000}"/>
    <cellStyle name="Normal 5 5 3 6 2" xfId="11106" xr:uid="{FFB327CD-6BD6-4755-BD8F-134CBBA1BB3B}"/>
    <cellStyle name="Normal 5 5 3 6 3" xfId="6895" xr:uid="{324E186E-8653-41DB-9A50-B34D053E7B32}"/>
    <cellStyle name="Normal 5 5 3 7" xfId="9041" xr:uid="{6827FA55-D99D-45F8-A94E-8D4C06CCA9CF}"/>
    <cellStyle name="Normal 5 5 3 8" xfId="4830" xr:uid="{6C8D0CA2-4690-4DBB-978E-7041A07E32D2}"/>
    <cellStyle name="Normal 5 5 4" xfId="939" xr:uid="{00000000-0005-0000-0000-0000380E0000}"/>
    <cellStyle name="Normal 5 5 4 2" xfId="3173" xr:uid="{00000000-0005-0000-0000-0000390E0000}"/>
    <cellStyle name="Normal 5 5 4 2 2" xfId="11596" xr:uid="{6F31A60C-8A08-4576-8D95-4666FFBBECBD}"/>
    <cellStyle name="Normal 5 5 4 2 3" xfId="7385" xr:uid="{CF031715-CEDA-4205-8474-C47AC2E6F55E}"/>
    <cellStyle name="Normal 5 5 4 3" xfId="9451" xr:uid="{BFA0897E-0FA0-47DD-8DC4-6DC25B870340}"/>
    <cellStyle name="Normal 5 5 4 4" xfId="5240" xr:uid="{D5845E92-94A7-400D-9D56-DA13B6A9EDFC}"/>
    <cellStyle name="Normal 5 5 5" xfId="1356" xr:uid="{00000000-0005-0000-0000-00003A0E0000}"/>
    <cellStyle name="Normal 5 5 5 2" xfId="3586" xr:uid="{00000000-0005-0000-0000-00003B0E0000}"/>
    <cellStyle name="Normal 5 5 5 2 2" xfId="12009" xr:uid="{6BD12E77-E30B-4379-ADB1-3AA387A4BB65}"/>
    <cellStyle name="Normal 5 5 5 2 3" xfId="7798" xr:uid="{D9037DF9-001E-4791-B491-C5670100FB31}"/>
    <cellStyle name="Normal 5 5 5 3" xfId="9864" xr:uid="{F7ACF3EC-C22A-462C-BC9A-5023943B0435}"/>
    <cellStyle name="Normal 5 5 5 4" xfId="5653" xr:uid="{5561F1CB-1926-495A-82EF-5D2BE27AE915}"/>
    <cellStyle name="Normal 5 5 6" xfId="1769" xr:uid="{00000000-0005-0000-0000-00003C0E0000}"/>
    <cellStyle name="Normal 5 5 6 2" xfId="3999" xr:uid="{00000000-0005-0000-0000-00003D0E0000}"/>
    <cellStyle name="Normal 5 5 6 2 2" xfId="12422" xr:uid="{C1704AFA-993E-43B7-A92F-B17B03E50DF1}"/>
    <cellStyle name="Normal 5 5 6 2 3" xfId="8211" xr:uid="{D181336F-AB41-4833-9B05-7B86941EB21F}"/>
    <cellStyle name="Normal 5 5 6 3" xfId="10277" xr:uid="{FCD0E00D-427D-4091-9705-1BBF6E2717A5}"/>
    <cellStyle name="Normal 5 5 6 4" xfId="6066" xr:uid="{95389CC8-FAC0-49FE-83AC-51979474FA0D}"/>
    <cellStyle name="Normal 5 5 7" xfId="2183" xr:uid="{00000000-0005-0000-0000-00003E0E0000}"/>
    <cellStyle name="Normal 5 5 7 2" xfId="4412" xr:uid="{00000000-0005-0000-0000-00003F0E0000}"/>
    <cellStyle name="Normal 5 5 7 2 2" xfId="12835" xr:uid="{E222D61C-6A45-4F9F-8118-7AA323E971C0}"/>
    <cellStyle name="Normal 5 5 7 2 3" xfId="8624" xr:uid="{B87DA3D0-7610-4EBF-BDCE-27CCD5DDEE15}"/>
    <cellStyle name="Normal 5 5 7 3" xfId="10690" xr:uid="{5CB7BC88-EB1C-4141-B0B6-585F02DBB960}"/>
    <cellStyle name="Normal 5 5 7 4" xfId="6479" xr:uid="{BB369B8D-E9A8-42E3-885F-2F8D1BCCED78}"/>
    <cellStyle name="Normal 5 5 8" xfId="2619" xr:uid="{00000000-0005-0000-0000-0000400E0000}"/>
    <cellStyle name="Normal 5 5 8 2" xfId="11103" xr:uid="{BD73BE60-87FC-4C73-8865-3E800C63F009}"/>
    <cellStyle name="Normal 5 5 8 3" xfId="6892" xr:uid="{1EFCA60C-B40A-4A77-A096-882DD5DB40CD}"/>
    <cellStyle name="Normal 5 5 9" xfId="9038" xr:uid="{E169C759-83C6-4D71-984B-8BCDEED5D3A0}"/>
    <cellStyle name="Normal 5 6" xfId="468" xr:uid="{00000000-0005-0000-0000-0000410E0000}"/>
    <cellStyle name="Normal 5 6 2" xfId="469" xr:uid="{00000000-0005-0000-0000-0000420E0000}"/>
    <cellStyle name="Normal 5 6 2 2" xfId="944" xr:uid="{00000000-0005-0000-0000-0000430E0000}"/>
    <cellStyle name="Normal 5 6 2 2 2" xfId="3178" xr:uid="{00000000-0005-0000-0000-0000440E0000}"/>
    <cellStyle name="Normal 5 6 2 2 2 2" xfId="11601" xr:uid="{24CAC585-123D-4773-AC8C-92400D5CA875}"/>
    <cellStyle name="Normal 5 6 2 2 2 3" xfId="7390" xr:uid="{62ED42BA-51C2-4525-9641-2A97A6B33B10}"/>
    <cellStyle name="Normal 5 6 2 2 3" xfId="9456" xr:uid="{49CB9941-E283-42AA-831D-5845C62F469B}"/>
    <cellStyle name="Normal 5 6 2 2 4" xfId="5245" xr:uid="{F5A576A1-C31C-4CC0-BF52-329411550AF3}"/>
    <cellStyle name="Normal 5 6 2 3" xfId="1361" xr:uid="{00000000-0005-0000-0000-0000450E0000}"/>
    <cellStyle name="Normal 5 6 2 3 2" xfId="3591" xr:uid="{00000000-0005-0000-0000-0000460E0000}"/>
    <cellStyle name="Normal 5 6 2 3 2 2" xfId="12014" xr:uid="{D4242BF7-D39D-4BCF-BD4E-7B11D6097388}"/>
    <cellStyle name="Normal 5 6 2 3 2 3" xfId="7803" xr:uid="{4888D527-B9D4-4C39-AB8B-85F29C639012}"/>
    <cellStyle name="Normal 5 6 2 3 3" xfId="9869" xr:uid="{E1DBF070-F6AC-4B3F-B1A1-982CD45EB9E7}"/>
    <cellStyle name="Normal 5 6 2 3 4" xfId="5658" xr:uid="{3DD9D300-95D2-4F92-BD27-CB490A0547D0}"/>
    <cellStyle name="Normal 5 6 2 4" xfId="1774" xr:uid="{00000000-0005-0000-0000-0000470E0000}"/>
    <cellStyle name="Normal 5 6 2 4 2" xfId="4004" xr:uid="{00000000-0005-0000-0000-0000480E0000}"/>
    <cellStyle name="Normal 5 6 2 4 2 2" xfId="12427" xr:uid="{C3D3BF20-DA0F-4634-B25E-1AD9C07C5B0C}"/>
    <cellStyle name="Normal 5 6 2 4 2 3" xfId="8216" xr:uid="{2FF126B7-8D50-4704-867E-AA529E83BA64}"/>
    <cellStyle name="Normal 5 6 2 4 3" xfId="10282" xr:uid="{A43FDBBF-F36B-4F48-A6D8-9A83A9670651}"/>
    <cellStyle name="Normal 5 6 2 4 4" xfId="6071" xr:uid="{4FB78E85-63CF-4496-BFBB-41E425D14E16}"/>
    <cellStyle name="Normal 5 6 2 5" xfId="2188" xr:uid="{00000000-0005-0000-0000-0000490E0000}"/>
    <cellStyle name="Normal 5 6 2 5 2" xfId="4417" xr:uid="{00000000-0005-0000-0000-00004A0E0000}"/>
    <cellStyle name="Normal 5 6 2 5 2 2" xfId="12840" xr:uid="{E4D90BC0-1668-4BF8-AD1D-26C80E0F1811}"/>
    <cellStyle name="Normal 5 6 2 5 2 3" xfId="8629" xr:uid="{50D74FE0-B82A-4274-95B4-AD9FC9E40ED0}"/>
    <cellStyle name="Normal 5 6 2 5 3" xfId="10695" xr:uid="{49800904-BE59-41D6-8543-EAACC4EA21C3}"/>
    <cellStyle name="Normal 5 6 2 5 4" xfId="6484" xr:uid="{87F52927-FD1C-482C-830B-6E09A8ED7B69}"/>
    <cellStyle name="Normal 5 6 2 6" xfId="2624" xr:uid="{00000000-0005-0000-0000-00004B0E0000}"/>
    <cellStyle name="Normal 5 6 2 6 2" xfId="11108" xr:uid="{49CD004D-CEC9-4451-9D59-DA5565E3C1C7}"/>
    <cellStyle name="Normal 5 6 2 6 3" xfId="6897" xr:uid="{5712DCEA-5AED-47D8-B72F-67304289C454}"/>
    <cellStyle name="Normal 5 6 2 7" xfId="9043" xr:uid="{4EDFBA0F-913C-4E43-8C83-EB707D81EAF4}"/>
    <cellStyle name="Normal 5 6 2 8" xfId="4832" xr:uid="{C8C01B82-7CB9-4430-8645-EEE92E2C90FE}"/>
    <cellStyle name="Normal 5 6 3" xfId="943" xr:uid="{00000000-0005-0000-0000-00004C0E0000}"/>
    <cellStyle name="Normal 5 6 3 2" xfId="3177" xr:uid="{00000000-0005-0000-0000-00004D0E0000}"/>
    <cellStyle name="Normal 5 6 3 2 2" xfId="11600" xr:uid="{7B24BB92-415F-4351-9896-73F1E60A4004}"/>
    <cellStyle name="Normal 5 6 3 2 3" xfId="7389" xr:uid="{E7332347-4028-4ED7-81CB-D14538634B3E}"/>
    <cellStyle name="Normal 5 6 3 3" xfId="9455" xr:uid="{38BFF186-DEA8-4415-B46E-EFDB3DF58A9C}"/>
    <cellStyle name="Normal 5 6 3 4" xfId="5244" xr:uid="{6136474C-EE7B-4C08-ABF6-A01F1185D58F}"/>
    <cellStyle name="Normal 5 6 4" xfId="1360" xr:uid="{00000000-0005-0000-0000-00004E0E0000}"/>
    <cellStyle name="Normal 5 6 4 2" xfId="3590" xr:uid="{00000000-0005-0000-0000-00004F0E0000}"/>
    <cellStyle name="Normal 5 6 4 2 2" xfId="12013" xr:uid="{D7F52220-4A4A-4C34-BF21-242C973BE263}"/>
    <cellStyle name="Normal 5 6 4 2 3" xfId="7802" xr:uid="{21A247B7-B961-4779-8B53-5A16C1D2C408}"/>
    <cellStyle name="Normal 5 6 4 3" xfId="9868" xr:uid="{05813B64-FD1A-48DC-9C12-FA62011EAD6B}"/>
    <cellStyle name="Normal 5 6 4 4" xfId="5657" xr:uid="{0263DED4-7B56-46CE-B2ED-EE20DE871FB1}"/>
    <cellStyle name="Normal 5 6 5" xfId="1773" xr:uid="{00000000-0005-0000-0000-0000500E0000}"/>
    <cellStyle name="Normal 5 6 5 2" xfId="4003" xr:uid="{00000000-0005-0000-0000-0000510E0000}"/>
    <cellStyle name="Normal 5 6 5 2 2" xfId="12426" xr:uid="{62B3667E-90D1-46A1-B0D4-BFB60044E060}"/>
    <cellStyle name="Normal 5 6 5 2 3" xfId="8215" xr:uid="{51BC6FF8-0E44-445E-9A32-4920FC913B5C}"/>
    <cellStyle name="Normal 5 6 5 3" xfId="10281" xr:uid="{12BA69B3-2A72-46E7-B9ED-8910E050B867}"/>
    <cellStyle name="Normal 5 6 5 4" xfId="6070" xr:uid="{5D6CB67A-3B99-4A04-BB74-96549CC174A3}"/>
    <cellStyle name="Normal 5 6 6" xfId="2187" xr:uid="{00000000-0005-0000-0000-0000520E0000}"/>
    <cellStyle name="Normal 5 6 6 2" xfId="4416" xr:uid="{00000000-0005-0000-0000-0000530E0000}"/>
    <cellStyle name="Normal 5 6 6 2 2" xfId="12839" xr:uid="{9493D966-01FC-47F7-AFD1-F388002CD4D2}"/>
    <cellStyle name="Normal 5 6 6 2 3" xfId="8628" xr:uid="{D1E87007-0A2A-421D-A6DA-A68C68B32486}"/>
    <cellStyle name="Normal 5 6 6 3" xfId="10694" xr:uid="{7169927F-7B96-4763-B277-21F3C307D102}"/>
    <cellStyle name="Normal 5 6 6 4" xfId="6483" xr:uid="{10BBD991-B4E1-4E5A-AB3F-24FB060C868F}"/>
    <cellStyle name="Normal 5 6 7" xfId="2623" xr:uid="{00000000-0005-0000-0000-0000540E0000}"/>
    <cellStyle name="Normal 5 6 7 2" xfId="11107" xr:uid="{EB06A22C-081E-43CA-A792-F63B0E5B912B}"/>
    <cellStyle name="Normal 5 6 7 3" xfId="6896" xr:uid="{588723DA-C7B3-4847-85A6-D792B686D260}"/>
    <cellStyle name="Normal 5 6 8" xfId="9042" xr:uid="{D97505AD-676C-41D3-AE71-76273CF64F79}"/>
    <cellStyle name="Normal 5 6 9" xfId="4831" xr:uid="{FB4C9686-E621-47F4-9B75-E58AE7A9C8F5}"/>
    <cellStyle name="Normal 5 7" xfId="470" xr:uid="{00000000-0005-0000-0000-0000550E0000}"/>
    <cellStyle name="Normal 5 7 2" xfId="945" xr:uid="{00000000-0005-0000-0000-0000560E0000}"/>
    <cellStyle name="Normal 5 7 2 2" xfId="3179" xr:uid="{00000000-0005-0000-0000-0000570E0000}"/>
    <cellStyle name="Normal 5 7 2 2 2" xfId="11602" xr:uid="{5242F9F4-F043-4B47-BE22-BE731F19E051}"/>
    <cellStyle name="Normal 5 7 2 2 3" xfId="7391" xr:uid="{DD042A1A-082D-4F4D-A51C-822980A61FDB}"/>
    <cellStyle name="Normal 5 7 2 3" xfId="9457" xr:uid="{BEFE4264-0E65-40F8-83EC-C258F6E7FCB2}"/>
    <cellStyle name="Normal 5 7 2 4" xfId="5246" xr:uid="{517D3514-D1EB-4CF8-A229-A6C6F270E2C4}"/>
    <cellStyle name="Normal 5 7 3" xfId="1362" xr:uid="{00000000-0005-0000-0000-0000580E0000}"/>
    <cellStyle name="Normal 5 7 3 2" xfId="3592" xr:uid="{00000000-0005-0000-0000-0000590E0000}"/>
    <cellStyle name="Normal 5 7 3 2 2" xfId="12015" xr:uid="{150AE1B4-CBDC-405F-ACE2-389542AE095C}"/>
    <cellStyle name="Normal 5 7 3 2 3" xfId="7804" xr:uid="{F4DA5A72-3E1C-4A63-8894-1DB3A9415DFB}"/>
    <cellStyle name="Normal 5 7 3 3" xfId="9870" xr:uid="{8E8B8B4E-121A-49C2-9FF3-EF69DD94507F}"/>
    <cellStyle name="Normal 5 7 3 4" xfId="5659" xr:uid="{908695D8-8E7F-45BF-B4EA-F788A038A2C5}"/>
    <cellStyle name="Normal 5 7 4" xfId="1775" xr:uid="{00000000-0005-0000-0000-00005A0E0000}"/>
    <cellStyle name="Normal 5 7 4 2" xfId="4005" xr:uid="{00000000-0005-0000-0000-00005B0E0000}"/>
    <cellStyle name="Normal 5 7 4 2 2" xfId="12428" xr:uid="{9F28E401-1B16-4CF8-B8FD-88B07AEE7B41}"/>
    <cellStyle name="Normal 5 7 4 2 3" xfId="8217" xr:uid="{3BF9BD3D-1391-4AF7-8222-D3CF8F26B522}"/>
    <cellStyle name="Normal 5 7 4 3" xfId="10283" xr:uid="{CEB08EC2-AFDA-4D1F-8171-34D670FB153A}"/>
    <cellStyle name="Normal 5 7 4 4" xfId="6072" xr:uid="{D248F528-4E64-4B45-9FFD-E0F3639DCF3A}"/>
    <cellStyle name="Normal 5 7 5" xfId="2189" xr:uid="{00000000-0005-0000-0000-00005C0E0000}"/>
    <cellStyle name="Normal 5 7 5 2" xfId="4418" xr:uid="{00000000-0005-0000-0000-00005D0E0000}"/>
    <cellStyle name="Normal 5 7 5 2 2" xfId="12841" xr:uid="{CB7C57A1-6CEE-4687-A7F5-EC96D1083935}"/>
    <cellStyle name="Normal 5 7 5 2 3" xfId="8630" xr:uid="{315EB4EA-59DA-45F2-917E-37D125A1CBD5}"/>
    <cellStyle name="Normal 5 7 5 3" xfId="10696" xr:uid="{116479C3-D602-4E7D-88D2-908586C38A4D}"/>
    <cellStyle name="Normal 5 7 5 4" xfId="6485" xr:uid="{9FCD1B5C-05A1-495B-9CF0-3B8B606211B5}"/>
    <cellStyle name="Normal 5 7 6" xfId="2625" xr:uid="{00000000-0005-0000-0000-00005E0E0000}"/>
    <cellStyle name="Normal 5 7 6 2" xfId="11109" xr:uid="{6B704483-1257-478F-81BB-A6BF4B1DC643}"/>
    <cellStyle name="Normal 5 7 6 3" xfId="6898" xr:uid="{5158DB13-EDD1-4501-83AD-098EFE6D2DFC}"/>
    <cellStyle name="Normal 5 7 7" xfId="9044" xr:uid="{437A1C12-8B20-4DB2-B85B-43DDC48E52AD}"/>
    <cellStyle name="Normal 5 7 8" xfId="4833" xr:uid="{6F94AFD7-3614-49EE-904A-E3BA1F1D919B}"/>
    <cellStyle name="Normal 5 8" xfId="881" xr:uid="{00000000-0005-0000-0000-00005F0E0000}"/>
    <cellStyle name="Normal 5 8 2" xfId="3116" xr:uid="{00000000-0005-0000-0000-0000600E0000}"/>
    <cellStyle name="Normal 5 8 2 2" xfId="11539" xr:uid="{A97F6890-B886-470A-9BE2-C63E9DD27FC2}"/>
    <cellStyle name="Normal 5 8 2 3" xfId="7328" xr:uid="{652B02B4-D209-4E2E-BA6C-9CF9892BF472}"/>
    <cellStyle name="Normal 5 8 3" xfId="9394" xr:uid="{CE79598E-EB60-46AA-B322-8BF2079590F4}"/>
    <cellStyle name="Normal 5 8 4" xfId="5183" xr:uid="{CECA9D31-EC56-4271-8F85-CF2F9C4874C9}"/>
    <cellStyle name="Normal 5 9" xfId="1299" xr:uid="{00000000-0005-0000-0000-0000610E0000}"/>
    <cellStyle name="Normal 5 9 2" xfId="3529" xr:uid="{00000000-0005-0000-0000-0000620E0000}"/>
    <cellStyle name="Normal 5 9 2 2" xfId="11952" xr:uid="{A60EEE9E-B45B-4623-9937-4906DCBA650E}"/>
    <cellStyle name="Normal 5 9 2 3" xfId="7741" xr:uid="{A2EBC0FC-6040-4C49-8F99-8DDACB6E9CCE}"/>
    <cellStyle name="Normal 5 9 3" xfId="9807" xr:uid="{BB923EF7-F3BD-422F-936B-C98870932810}"/>
    <cellStyle name="Normal 5 9 4" xfId="5596" xr:uid="{D0B4CE75-324D-4A99-B054-C61F34E7F6A1}"/>
    <cellStyle name="Normal 6" xfId="471" xr:uid="{00000000-0005-0000-0000-0000630E0000}"/>
    <cellStyle name="Normal 6 2" xfId="472" xr:uid="{00000000-0005-0000-0000-0000640E0000}"/>
    <cellStyle name="Normal 6 3" xfId="473" xr:uid="{00000000-0005-0000-0000-0000650E0000}"/>
    <cellStyle name="Normal 6 3 2" xfId="474" xr:uid="{00000000-0005-0000-0000-0000660E0000}"/>
    <cellStyle name="Normal 6 3 3" xfId="475" xr:uid="{00000000-0005-0000-0000-0000670E0000}"/>
    <cellStyle name="Normal 7" xfId="476" xr:uid="{00000000-0005-0000-0000-0000680E0000}"/>
    <cellStyle name="Normal 7 2" xfId="477" xr:uid="{00000000-0005-0000-0000-0000690E0000}"/>
    <cellStyle name="Normal 8" xfId="478" xr:uid="{00000000-0005-0000-0000-00006A0E0000}"/>
    <cellStyle name="Normal 8 10" xfId="2190" xr:uid="{00000000-0005-0000-0000-00006B0E0000}"/>
    <cellStyle name="Normal 8 10 2" xfId="4419" xr:uid="{00000000-0005-0000-0000-00006C0E0000}"/>
    <cellStyle name="Normal 8 10 2 2" xfId="12842" xr:uid="{ED24E780-70AC-4AA3-976B-0B6C0E5846F6}"/>
    <cellStyle name="Normal 8 10 2 3" xfId="8631" xr:uid="{EFE60217-1BF1-4C2C-ADFF-884964C4225A}"/>
    <cellStyle name="Normal 8 10 3" xfId="10697" xr:uid="{9C6914A5-3DA4-448B-A0CE-D83DDFCD27AA}"/>
    <cellStyle name="Normal 8 10 4" xfId="6486" xr:uid="{44543379-70D0-4B2B-AB94-3F02513AC34C}"/>
    <cellStyle name="Normal 8 11" xfId="2626" xr:uid="{00000000-0005-0000-0000-00006D0E0000}"/>
    <cellStyle name="Normal 8 11 2" xfId="11110" xr:uid="{435E06E8-4DA5-482A-9C74-04A533950B91}"/>
    <cellStyle name="Normal 8 11 3" xfId="6899" xr:uid="{3F624C86-7818-4843-B4F9-954D0256FDD5}"/>
    <cellStyle name="Normal 8 12" xfId="9045" xr:uid="{114A7FF1-F675-42BB-801F-9E757D3AE36E}"/>
    <cellStyle name="Normal 8 13" xfId="4834" xr:uid="{64BE03F2-5BFC-4D47-B42D-1D50F3A3CC68}"/>
    <cellStyle name="Normal 8 2" xfId="479" xr:uid="{00000000-0005-0000-0000-00006E0E0000}"/>
    <cellStyle name="Normal 8 2 10" xfId="2627" xr:uid="{00000000-0005-0000-0000-00006F0E0000}"/>
    <cellStyle name="Normal 8 2 10 2" xfId="11111" xr:uid="{A5A8926C-C0B1-4521-A9C3-1BE811F0B55D}"/>
    <cellStyle name="Normal 8 2 10 3" xfId="6900" xr:uid="{99D2617F-793E-4911-A4CB-86DD3F2782D3}"/>
    <cellStyle name="Normal 8 2 11" xfId="9046" xr:uid="{1BAA5C8E-0CDA-4496-9812-3BA049D3432E}"/>
    <cellStyle name="Normal 8 2 12" xfId="4835" xr:uid="{1DCC5E64-CC3B-4186-B271-8CCAD639378A}"/>
    <cellStyle name="Normal 8 2 2" xfId="480" xr:uid="{00000000-0005-0000-0000-0000700E0000}"/>
    <cellStyle name="Normal 8 2 2 10" xfId="9047" xr:uid="{BF0E3C5D-EEDE-432A-B44D-0EFB491CA76A}"/>
    <cellStyle name="Normal 8 2 2 11" xfId="4836" xr:uid="{7D568DAC-9B60-4DCC-AE3F-73D5F7E53D7D}"/>
    <cellStyle name="Normal 8 2 2 2" xfId="481" xr:uid="{00000000-0005-0000-0000-0000710E0000}"/>
    <cellStyle name="Normal 8 2 2 2 10" xfId="4837" xr:uid="{76703A1A-9E27-4AEF-8D82-463A2EFD4D7E}"/>
    <cellStyle name="Normal 8 2 2 2 2" xfId="482" xr:uid="{00000000-0005-0000-0000-0000720E0000}"/>
    <cellStyle name="Normal 8 2 2 2 2 2" xfId="483" xr:uid="{00000000-0005-0000-0000-0000730E0000}"/>
    <cellStyle name="Normal 8 2 2 2 2 2 2" xfId="951" xr:uid="{00000000-0005-0000-0000-0000740E0000}"/>
    <cellStyle name="Normal 8 2 2 2 2 2 2 2" xfId="3185" xr:uid="{00000000-0005-0000-0000-0000750E0000}"/>
    <cellStyle name="Normal 8 2 2 2 2 2 2 2 2" xfId="11608" xr:uid="{A6C81B67-7842-452E-867D-A5AFFD7C7144}"/>
    <cellStyle name="Normal 8 2 2 2 2 2 2 2 3" xfId="7397" xr:uid="{54A756F6-262E-4E0C-95B9-450CDD3A9366}"/>
    <cellStyle name="Normal 8 2 2 2 2 2 2 3" xfId="9463" xr:uid="{780DC533-3FD4-485F-B933-8E99A94438D4}"/>
    <cellStyle name="Normal 8 2 2 2 2 2 2 4" xfId="5252" xr:uid="{1A73766E-87CF-43E5-A0DE-D92924CB625B}"/>
    <cellStyle name="Normal 8 2 2 2 2 2 3" xfId="1368" xr:uid="{00000000-0005-0000-0000-0000760E0000}"/>
    <cellStyle name="Normal 8 2 2 2 2 2 3 2" xfId="3598" xr:uid="{00000000-0005-0000-0000-0000770E0000}"/>
    <cellStyle name="Normal 8 2 2 2 2 2 3 2 2" xfId="12021" xr:uid="{6235A12B-89D8-4800-AF0A-1E918636D278}"/>
    <cellStyle name="Normal 8 2 2 2 2 2 3 2 3" xfId="7810" xr:uid="{BE021D55-904C-49FC-BEBE-842639B0875A}"/>
    <cellStyle name="Normal 8 2 2 2 2 2 3 3" xfId="9876" xr:uid="{CF256F9C-5021-4F17-B162-2139D3CBF79E}"/>
    <cellStyle name="Normal 8 2 2 2 2 2 3 4" xfId="5665" xr:uid="{9F6B98EB-3789-4729-8838-D891DAC0739F}"/>
    <cellStyle name="Normal 8 2 2 2 2 2 4" xfId="1781" xr:uid="{00000000-0005-0000-0000-0000780E0000}"/>
    <cellStyle name="Normal 8 2 2 2 2 2 4 2" xfId="4011" xr:uid="{00000000-0005-0000-0000-0000790E0000}"/>
    <cellStyle name="Normal 8 2 2 2 2 2 4 2 2" xfId="12434" xr:uid="{E5CB4E5D-D2A0-455A-BFFD-0EFC0BB21286}"/>
    <cellStyle name="Normal 8 2 2 2 2 2 4 2 3" xfId="8223" xr:uid="{82D60FE5-BE41-4D8B-BF55-688368B33CE2}"/>
    <cellStyle name="Normal 8 2 2 2 2 2 4 3" xfId="10289" xr:uid="{D33DDBCB-99FA-45CB-9CE0-8C3EE1EE4B24}"/>
    <cellStyle name="Normal 8 2 2 2 2 2 4 4" xfId="6078" xr:uid="{F7FDB3B8-B8D9-4320-9144-A6D6FF0FF605}"/>
    <cellStyle name="Normal 8 2 2 2 2 2 5" xfId="2195" xr:uid="{00000000-0005-0000-0000-00007A0E0000}"/>
    <cellStyle name="Normal 8 2 2 2 2 2 5 2" xfId="4424" xr:uid="{00000000-0005-0000-0000-00007B0E0000}"/>
    <cellStyle name="Normal 8 2 2 2 2 2 5 2 2" xfId="12847" xr:uid="{5DA892D0-7F17-48E9-BD1D-1A4722B054D4}"/>
    <cellStyle name="Normal 8 2 2 2 2 2 5 2 3" xfId="8636" xr:uid="{E26E4625-A229-4934-A524-6E6B45D8C5FC}"/>
    <cellStyle name="Normal 8 2 2 2 2 2 5 3" xfId="10702" xr:uid="{C27F565D-FB99-4937-9E41-54089C7A6279}"/>
    <cellStyle name="Normal 8 2 2 2 2 2 5 4" xfId="6491" xr:uid="{A8B365B8-59B2-4DDE-80DB-D6F7A3761E68}"/>
    <cellStyle name="Normal 8 2 2 2 2 2 6" xfId="2631" xr:uid="{00000000-0005-0000-0000-00007C0E0000}"/>
    <cellStyle name="Normal 8 2 2 2 2 2 6 2" xfId="11115" xr:uid="{C8591989-5BEB-4AB0-AF74-3164B24A84CC}"/>
    <cellStyle name="Normal 8 2 2 2 2 2 6 3" xfId="6904" xr:uid="{E6F3020B-89B6-4252-96D3-D6EFD796D2C8}"/>
    <cellStyle name="Normal 8 2 2 2 2 2 7" xfId="9050" xr:uid="{4BEB4C2F-1E2B-4AA8-B87F-D35272AC4EA8}"/>
    <cellStyle name="Normal 8 2 2 2 2 2 8" xfId="4839" xr:uid="{6A49D8A3-0615-4326-904D-3436FE7985E9}"/>
    <cellStyle name="Normal 8 2 2 2 2 3" xfId="950" xr:uid="{00000000-0005-0000-0000-00007D0E0000}"/>
    <cellStyle name="Normal 8 2 2 2 2 3 2" xfId="3184" xr:uid="{00000000-0005-0000-0000-00007E0E0000}"/>
    <cellStyle name="Normal 8 2 2 2 2 3 2 2" xfId="11607" xr:uid="{CA999D21-8BE1-4B17-B72B-A2F2145CD826}"/>
    <cellStyle name="Normal 8 2 2 2 2 3 2 3" xfId="7396" xr:uid="{A5A35E9C-73B2-47D4-AED9-A1CD5B921070}"/>
    <cellStyle name="Normal 8 2 2 2 2 3 3" xfId="9462" xr:uid="{0EE03D5F-FAB3-4CE2-8047-89A54B934E42}"/>
    <cellStyle name="Normal 8 2 2 2 2 3 4" xfId="5251" xr:uid="{9CD4E11D-CC08-4DE6-8078-3D2561DD1201}"/>
    <cellStyle name="Normal 8 2 2 2 2 4" xfId="1367" xr:uid="{00000000-0005-0000-0000-00007F0E0000}"/>
    <cellStyle name="Normal 8 2 2 2 2 4 2" xfId="3597" xr:uid="{00000000-0005-0000-0000-0000800E0000}"/>
    <cellStyle name="Normal 8 2 2 2 2 4 2 2" xfId="12020" xr:uid="{CDCA261B-FB95-402B-9D30-FCB37BBF28A8}"/>
    <cellStyle name="Normal 8 2 2 2 2 4 2 3" xfId="7809" xr:uid="{3F30D539-2441-449E-BB31-93800D4E18BC}"/>
    <cellStyle name="Normal 8 2 2 2 2 4 3" xfId="9875" xr:uid="{9A3DF76B-1399-4A8B-97F7-41DF5139A645}"/>
    <cellStyle name="Normal 8 2 2 2 2 4 4" xfId="5664" xr:uid="{E2231B56-9E2B-45F7-8B88-7CA3B354A7F9}"/>
    <cellStyle name="Normal 8 2 2 2 2 5" xfId="1780" xr:uid="{00000000-0005-0000-0000-0000810E0000}"/>
    <cellStyle name="Normal 8 2 2 2 2 5 2" xfId="4010" xr:uid="{00000000-0005-0000-0000-0000820E0000}"/>
    <cellStyle name="Normal 8 2 2 2 2 5 2 2" xfId="12433" xr:uid="{E92898DD-1E72-4EE6-9977-76778C32B368}"/>
    <cellStyle name="Normal 8 2 2 2 2 5 2 3" xfId="8222" xr:uid="{9E9E1ADF-31FD-4316-9777-09FEB7C4283F}"/>
    <cellStyle name="Normal 8 2 2 2 2 5 3" xfId="10288" xr:uid="{2A739A27-4304-491B-87A9-05D5456787D3}"/>
    <cellStyle name="Normal 8 2 2 2 2 5 4" xfId="6077" xr:uid="{94FEFFA7-2555-43C1-B86B-48DF06795B4A}"/>
    <cellStyle name="Normal 8 2 2 2 2 6" xfId="2194" xr:uid="{00000000-0005-0000-0000-0000830E0000}"/>
    <cellStyle name="Normal 8 2 2 2 2 6 2" xfId="4423" xr:uid="{00000000-0005-0000-0000-0000840E0000}"/>
    <cellStyle name="Normal 8 2 2 2 2 6 2 2" xfId="12846" xr:uid="{A02120A6-74CB-4BBA-B011-3843CD14C18D}"/>
    <cellStyle name="Normal 8 2 2 2 2 6 2 3" xfId="8635" xr:uid="{355E88FB-6268-4ED3-A90E-022480394D78}"/>
    <cellStyle name="Normal 8 2 2 2 2 6 3" xfId="10701" xr:uid="{C43B408A-A39B-4572-9E88-30CD8299C02B}"/>
    <cellStyle name="Normal 8 2 2 2 2 6 4" xfId="6490" xr:uid="{5C2BF5A8-4EF4-4C34-9B01-979A2FFB4318}"/>
    <cellStyle name="Normal 8 2 2 2 2 7" xfId="2630" xr:uid="{00000000-0005-0000-0000-0000850E0000}"/>
    <cellStyle name="Normal 8 2 2 2 2 7 2" xfId="11114" xr:uid="{AD604E8A-2102-4A39-A49F-96172D03AE0E}"/>
    <cellStyle name="Normal 8 2 2 2 2 7 3" xfId="6903" xr:uid="{2645EB73-5618-4FD2-B9C6-620B34040A55}"/>
    <cellStyle name="Normal 8 2 2 2 2 8" xfId="9049" xr:uid="{9BCAD9CC-1367-483F-A564-532AFB3EB408}"/>
    <cellStyle name="Normal 8 2 2 2 2 9" xfId="4838" xr:uid="{E88C2997-84DC-4771-8839-05AB6DB4BD87}"/>
    <cellStyle name="Normal 8 2 2 2 3" xfId="484" xr:uid="{00000000-0005-0000-0000-0000860E0000}"/>
    <cellStyle name="Normal 8 2 2 2 3 2" xfId="952" xr:uid="{00000000-0005-0000-0000-0000870E0000}"/>
    <cellStyle name="Normal 8 2 2 2 3 2 2" xfId="3186" xr:uid="{00000000-0005-0000-0000-0000880E0000}"/>
    <cellStyle name="Normal 8 2 2 2 3 2 2 2" xfId="11609" xr:uid="{989ECD59-59B8-49DF-B2B0-3A0E46A88F57}"/>
    <cellStyle name="Normal 8 2 2 2 3 2 2 3" xfId="7398" xr:uid="{5E45EA2E-019A-47DC-B013-16CF1D9D9FB9}"/>
    <cellStyle name="Normal 8 2 2 2 3 2 3" xfId="9464" xr:uid="{FA029783-55D0-4EAF-A87D-46D8EBC01FD1}"/>
    <cellStyle name="Normal 8 2 2 2 3 2 4" xfId="5253" xr:uid="{CAE204D2-15A6-4E72-BE16-28A35CA8D864}"/>
    <cellStyle name="Normal 8 2 2 2 3 3" xfId="1369" xr:uid="{00000000-0005-0000-0000-0000890E0000}"/>
    <cellStyle name="Normal 8 2 2 2 3 3 2" xfId="3599" xr:uid="{00000000-0005-0000-0000-00008A0E0000}"/>
    <cellStyle name="Normal 8 2 2 2 3 3 2 2" xfId="12022" xr:uid="{7ACE06E5-2A92-4E82-9F5B-C67057B877E7}"/>
    <cellStyle name="Normal 8 2 2 2 3 3 2 3" xfId="7811" xr:uid="{CB6C1276-5A03-460D-BF0B-6491ED7EB2E2}"/>
    <cellStyle name="Normal 8 2 2 2 3 3 3" xfId="9877" xr:uid="{E7492E4C-C512-45A3-87E5-7BAC3D4D1A95}"/>
    <cellStyle name="Normal 8 2 2 2 3 3 4" xfId="5666" xr:uid="{FB420E9B-33E5-46B9-A87A-586BD34BB5A1}"/>
    <cellStyle name="Normal 8 2 2 2 3 4" xfId="1782" xr:uid="{00000000-0005-0000-0000-00008B0E0000}"/>
    <cellStyle name="Normal 8 2 2 2 3 4 2" xfId="4012" xr:uid="{00000000-0005-0000-0000-00008C0E0000}"/>
    <cellStyle name="Normal 8 2 2 2 3 4 2 2" xfId="12435" xr:uid="{04577D55-87A4-4437-9AC6-83C03855D2D7}"/>
    <cellStyle name="Normal 8 2 2 2 3 4 2 3" xfId="8224" xr:uid="{098184AE-017C-499E-8AE6-793F59CD2CE6}"/>
    <cellStyle name="Normal 8 2 2 2 3 4 3" xfId="10290" xr:uid="{BDA81990-E867-47F2-A93A-A32FD156D218}"/>
    <cellStyle name="Normal 8 2 2 2 3 4 4" xfId="6079" xr:uid="{CB4CE5B6-318D-4A42-A3AB-F58C09C15F4B}"/>
    <cellStyle name="Normal 8 2 2 2 3 5" xfId="2196" xr:uid="{00000000-0005-0000-0000-00008D0E0000}"/>
    <cellStyle name="Normal 8 2 2 2 3 5 2" xfId="4425" xr:uid="{00000000-0005-0000-0000-00008E0E0000}"/>
    <cellStyle name="Normal 8 2 2 2 3 5 2 2" xfId="12848" xr:uid="{7E7E3799-C0C9-4636-AC0A-5318D615C13D}"/>
    <cellStyle name="Normal 8 2 2 2 3 5 2 3" xfId="8637" xr:uid="{80F27ADD-00CB-42AD-8C69-B0444BA15298}"/>
    <cellStyle name="Normal 8 2 2 2 3 5 3" xfId="10703" xr:uid="{25B26E4F-4619-47C5-99D9-9F715B595602}"/>
    <cellStyle name="Normal 8 2 2 2 3 5 4" xfId="6492" xr:uid="{8F3FAE46-3D11-4E8E-BD17-9EBC4D91E350}"/>
    <cellStyle name="Normal 8 2 2 2 3 6" xfId="2632" xr:uid="{00000000-0005-0000-0000-00008F0E0000}"/>
    <cellStyle name="Normal 8 2 2 2 3 6 2" xfId="11116" xr:uid="{570D15C0-8039-4DD1-8004-59157A03976C}"/>
    <cellStyle name="Normal 8 2 2 2 3 6 3" xfId="6905" xr:uid="{541ABFD1-00F4-4B3A-B0A7-2E89004A7418}"/>
    <cellStyle name="Normal 8 2 2 2 3 7" xfId="9051" xr:uid="{4CEB652E-F3A6-46A2-8343-9C36351C7D14}"/>
    <cellStyle name="Normal 8 2 2 2 3 8" xfId="4840" xr:uid="{C00EFFA5-B23B-4385-9FFC-06E393228A7B}"/>
    <cellStyle name="Normal 8 2 2 2 4" xfId="949" xr:uid="{00000000-0005-0000-0000-0000900E0000}"/>
    <cellStyle name="Normal 8 2 2 2 4 2" xfId="3183" xr:uid="{00000000-0005-0000-0000-0000910E0000}"/>
    <cellStyle name="Normal 8 2 2 2 4 2 2" xfId="11606" xr:uid="{2C3FFE60-A842-44BD-AFFD-89330D612394}"/>
    <cellStyle name="Normal 8 2 2 2 4 2 3" xfId="7395" xr:uid="{8C5D8779-8DE9-40A8-8B96-269006291786}"/>
    <cellStyle name="Normal 8 2 2 2 4 3" xfId="9461" xr:uid="{6A6E5344-1AC8-41DF-A35D-A4BADDC50E0E}"/>
    <cellStyle name="Normal 8 2 2 2 4 4" xfId="5250" xr:uid="{F0B40EF0-25C9-4D50-94D4-7E2251E4D715}"/>
    <cellStyle name="Normal 8 2 2 2 5" xfId="1366" xr:uid="{00000000-0005-0000-0000-0000920E0000}"/>
    <cellStyle name="Normal 8 2 2 2 5 2" xfId="3596" xr:uid="{00000000-0005-0000-0000-0000930E0000}"/>
    <cellStyle name="Normal 8 2 2 2 5 2 2" xfId="12019" xr:uid="{63BDB83F-ADA1-4162-99EF-3C3C025BE8B9}"/>
    <cellStyle name="Normal 8 2 2 2 5 2 3" xfId="7808" xr:uid="{692C5346-B6F4-4E6B-A4DE-15C23AC412B6}"/>
    <cellStyle name="Normal 8 2 2 2 5 3" xfId="9874" xr:uid="{BF046E5C-042A-496F-ACEF-76749F4CD669}"/>
    <cellStyle name="Normal 8 2 2 2 5 4" xfId="5663" xr:uid="{CED4AB85-3BAB-4825-BC46-A611D2175116}"/>
    <cellStyle name="Normal 8 2 2 2 6" xfId="1779" xr:uid="{00000000-0005-0000-0000-0000940E0000}"/>
    <cellStyle name="Normal 8 2 2 2 6 2" xfId="4009" xr:uid="{00000000-0005-0000-0000-0000950E0000}"/>
    <cellStyle name="Normal 8 2 2 2 6 2 2" xfId="12432" xr:uid="{5F11C9B5-4EB6-409F-AA5B-1A634201F0EA}"/>
    <cellStyle name="Normal 8 2 2 2 6 2 3" xfId="8221" xr:uid="{FE370EDD-4A12-4899-B688-6891EC65F9B6}"/>
    <cellStyle name="Normal 8 2 2 2 6 3" xfId="10287" xr:uid="{FACAEF0E-D9EC-48C7-A4B1-51DA1E1F867A}"/>
    <cellStyle name="Normal 8 2 2 2 6 4" xfId="6076" xr:uid="{14999EE1-D449-458C-A2AE-3CF293D7A040}"/>
    <cellStyle name="Normal 8 2 2 2 7" xfId="2193" xr:uid="{00000000-0005-0000-0000-0000960E0000}"/>
    <cellStyle name="Normal 8 2 2 2 7 2" xfId="4422" xr:uid="{00000000-0005-0000-0000-0000970E0000}"/>
    <cellStyle name="Normal 8 2 2 2 7 2 2" xfId="12845" xr:uid="{9DE5F873-088A-4175-AEA3-3C0C1B816E0D}"/>
    <cellStyle name="Normal 8 2 2 2 7 2 3" xfId="8634" xr:uid="{BF6D1524-C126-4039-A125-1924F3763340}"/>
    <cellStyle name="Normal 8 2 2 2 7 3" xfId="10700" xr:uid="{9650A244-32F7-48D9-B967-9342E132F0A2}"/>
    <cellStyle name="Normal 8 2 2 2 7 4" xfId="6489" xr:uid="{81FEFFF8-02BE-4BC1-BD6A-508366798578}"/>
    <cellStyle name="Normal 8 2 2 2 8" xfId="2629" xr:uid="{00000000-0005-0000-0000-0000980E0000}"/>
    <cellStyle name="Normal 8 2 2 2 8 2" xfId="11113" xr:uid="{FD650FBE-EF7C-451C-9048-EBB0607A2BEA}"/>
    <cellStyle name="Normal 8 2 2 2 8 3" xfId="6902" xr:uid="{A8F7D1BB-C114-420C-B7B3-DFC567E9A8D4}"/>
    <cellStyle name="Normal 8 2 2 2 9" xfId="9048" xr:uid="{D551F8B9-E2AF-4F37-A391-070A28C4EAA4}"/>
    <cellStyle name="Normal 8 2 2 3" xfId="485" xr:uid="{00000000-0005-0000-0000-0000990E0000}"/>
    <cellStyle name="Normal 8 2 2 3 2" xfId="486" xr:uid="{00000000-0005-0000-0000-00009A0E0000}"/>
    <cellStyle name="Normal 8 2 2 3 2 2" xfId="954" xr:uid="{00000000-0005-0000-0000-00009B0E0000}"/>
    <cellStyle name="Normal 8 2 2 3 2 2 2" xfId="3188" xr:uid="{00000000-0005-0000-0000-00009C0E0000}"/>
    <cellStyle name="Normal 8 2 2 3 2 2 2 2" xfId="11611" xr:uid="{94661CD5-DC05-4CC7-9AA9-DBFA7B6D86E9}"/>
    <cellStyle name="Normal 8 2 2 3 2 2 2 3" xfId="7400" xr:uid="{D74F16CA-D108-4823-91FD-8E90C083CD37}"/>
    <cellStyle name="Normal 8 2 2 3 2 2 3" xfId="9466" xr:uid="{92F6BB07-FA82-4348-8216-3CE9253703A0}"/>
    <cellStyle name="Normal 8 2 2 3 2 2 4" xfId="5255" xr:uid="{FF7E2457-EBB0-4A7F-AF65-7194DBF509FA}"/>
    <cellStyle name="Normal 8 2 2 3 2 3" xfId="1371" xr:uid="{00000000-0005-0000-0000-00009D0E0000}"/>
    <cellStyle name="Normal 8 2 2 3 2 3 2" xfId="3601" xr:uid="{00000000-0005-0000-0000-00009E0E0000}"/>
    <cellStyle name="Normal 8 2 2 3 2 3 2 2" xfId="12024" xr:uid="{B995F3E3-B36F-40B0-A921-01202832FD38}"/>
    <cellStyle name="Normal 8 2 2 3 2 3 2 3" xfId="7813" xr:uid="{414E6E48-BFA7-403E-9764-15D2AD2B8F2F}"/>
    <cellStyle name="Normal 8 2 2 3 2 3 3" xfId="9879" xr:uid="{9DCD5AE2-8D6F-4A1D-BEE4-60B0ACDAB713}"/>
    <cellStyle name="Normal 8 2 2 3 2 3 4" xfId="5668" xr:uid="{5BFB4696-5767-4B3C-B8E3-9B76D0B9D4B9}"/>
    <cellStyle name="Normal 8 2 2 3 2 4" xfId="1784" xr:uid="{00000000-0005-0000-0000-00009F0E0000}"/>
    <cellStyle name="Normal 8 2 2 3 2 4 2" xfId="4014" xr:uid="{00000000-0005-0000-0000-0000A00E0000}"/>
    <cellStyle name="Normal 8 2 2 3 2 4 2 2" xfId="12437" xr:uid="{F9CCDC9A-8A34-46C8-9C49-61826D344AE8}"/>
    <cellStyle name="Normal 8 2 2 3 2 4 2 3" xfId="8226" xr:uid="{AEA42A09-856B-4285-B88C-0EC11B38EB37}"/>
    <cellStyle name="Normal 8 2 2 3 2 4 3" xfId="10292" xr:uid="{D1674F10-5D34-4B5D-92C9-EB6D1CC1AD8E}"/>
    <cellStyle name="Normal 8 2 2 3 2 4 4" xfId="6081" xr:uid="{59EA11CB-8D5B-4DF0-8EC8-1677F3E5083E}"/>
    <cellStyle name="Normal 8 2 2 3 2 5" xfId="2198" xr:uid="{00000000-0005-0000-0000-0000A10E0000}"/>
    <cellStyle name="Normal 8 2 2 3 2 5 2" xfId="4427" xr:uid="{00000000-0005-0000-0000-0000A20E0000}"/>
    <cellStyle name="Normal 8 2 2 3 2 5 2 2" xfId="12850" xr:uid="{E15A1C28-FB89-4009-8E5D-B2B637AC9570}"/>
    <cellStyle name="Normal 8 2 2 3 2 5 2 3" xfId="8639" xr:uid="{70929F06-E7C8-47D8-8D69-02BE6200B7B3}"/>
    <cellStyle name="Normal 8 2 2 3 2 5 3" xfId="10705" xr:uid="{1DFF6F4E-7535-4385-B6B7-AB226629B831}"/>
    <cellStyle name="Normal 8 2 2 3 2 5 4" xfId="6494" xr:uid="{A90D4A96-942D-4745-82B3-BA566233BE2F}"/>
    <cellStyle name="Normal 8 2 2 3 2 6" xfId="2634" xr:uid="{00000000-0005-0000-0000-0000A30E0000}"/>
    <cellStyle name="Normal 8 2 2 3 2 6 2" xfId="11118" xr:uid="{768CD0FF-182D-46D7-A98E-D6F4CDD57345}"/>
    <cellStyle name="Normal 8 2 2 3 2 6 3" xfId="6907" xr:uid="{D1F138CB-3020-4902-AECE-F56FA89A2A2E}"/>
    <cellStyle name="Normal 8 2 2 3 2 7" xfId="9053" xr:uid="{5FC2E0F3-69E2-4D53-AA59-2A227B655EB7}"/>
    <cellStyle name="Normal 8 2 2 3 2 8" xfId="4842" xr:uid="{CC143D9C-67D5-4D8C-B881-8134DB967C7C}"/>
    <cellStyle name="Normal 8 2 2 3 3" xfId="953" xr:uid="{00000000-0005-0000-0000-0000A40E0000}"/>
    <cellStyle name="Normal 8 2 2 3 3 2" xfId="3187" xr:uid="{00000000-0005-0000-0000-0000A50E0000}"/>
    <cellStyle name="Normal 8 2 2 3 3 2 2" xfId="11610" xr:uid="{E8A3672F-9DD6-47A0-8388-C1E485FC7FDC}"/>
    <cellStyle name="Normal 8 2 2 3 3 2 3" xfId="7399" xr:uid="{E2F78A4F-8C1E-4BCF-A77D-75A826F47648}"/>
    <cellStyle name="Normal 8 2 2 3 3 3" xfId="9465" xr:uid="{78E56287-1FDA-452C-93FF-F82B03B96EC1}"/>
    <cellStyle name="Normal 8 2 2 3 3 4" xfId="5254" xr:uid="{DD34DBC2-36A0-4D4D-BD93-D2D80DC54DC0}"/>
    <cellStyle name="Normal 8 2 2 3 4" xfId="1370" xr:uid="{00000000-0005-0000-0000-0000A60E0000}"/>
    <cellStyle name="Normal 8 2 2 3 4 2" xfId="3600" xr:uid="{00000000-0005-0000-0000-0000A70E0000}"/>
    <cellStyle name="Normal 8 2 2 3 4 2 2" xfId="12023" xr:uid="{2F7DEC1A-A396-4D32-B34D-60991548FC6D}"/>
    <cellStyle name="Normal 8 2 2 3 4 2 3" xfId="7812" xr:uid="{EB2B8026-CF45-4957-925E-4D09A4E8BCC1}"/>
    <cellStyle name="Normal 8 2 2 3 4 3" xfId="9878" xr:uid="{1A9B6B42-5098-4B2A-BC32-AF949271EE27}"/>
    <cellStyle name="Normal 8 2 2 3 4 4" xfId="5667" xr:uid="{3925ABC3-6E4C-4B51-9121-C11822ABF25B}"/>
    <cellStyle name="Normal 8 2 2 3 5" xfId="1783" xr:uid="{00000000-0005-0000-0000-0000A80E0000}"/>
    <cellStyle name="Normal 8 2 2 3 5 2" xfId="4013" xr:uid="{00000000-0005-0000-0000-0000A90E0000}"/>
    <cellStyle name="Normal 8 2 2 3 5 2 2" xfId="12436" xr:uid="{40472D03-84D1-4D1A-8C39-2C2A69B0D196}"/>
    <cellStyle name="Normal 8 2 2 3 5 2 3" xfId="8225" xr:uid="{5658CBD5-0415-49C9-90ED-DEC629F0CAA1}"/>
    <cellStyle name="Normal 8 2 2 3 5 3" xfId="10291" xr:uid="{F77FA9C4-6455-4013-9361-B42519F4BBC3}"/>
    <cellStyle name="Normal 8 2 2 3 5 4" xfId="6080" xr:uid="{67D1FB11-FA00-4264-9EE2-05E91C746AF5}"/>
    <cellStyle name="Normal 8 2 2 3 6" xfId="2197" xr:uid="{00000000-0005-0000-0000-0000AA0E0000}"/>
    <cellStyle name="Normal 8 2 2 3 6 2" xfId="4426" xr:uid="{00000000-0005-0000-0000-0000AB0E0000}"/>
    <cellStyle name="Normal 8 2 2 3 6 2 2" xfId="12849" xr:uid="{B1A1EE4C-F866-4D6B-83D6-1A7A9C49A737}"/>
    <cellStyle name="Normal 8 2 2 3 6 2 3" xfId="8638" xr:uid="{5F51597F-656B-4AA2-AA98-23FB50B1CE20}"/>
    <cellStyle name="Normal 8 2 2 3 6 3" xfId="10704" xr:uid="{B07EEF03-C3E9-47FC-9135-0E952E1557E2}"/>
    <cellStyle name="Normal 8 2 2 3 6 4" xfId="6493" xr:uid="{03B410BA-E09B-4859-9257-8F10DCA818F7}"/>
    <cellStyle name="Normal 8 2 2 3 7" xfId="2633" xr:uid="{00000000-0005-0000-0000-0000AC0E0000}"/>
    <cellStyle name="Normal 8 2 2 3 7 2" xfId="11117" xr:uid="{18E95392-AE38-44AA-9650-431ADA1B38FB}"/>
    <cellStyle name="Normal 8 2 2 3 7 3" xfId="6906" xr:uid="{82D0598E-1851-4249-8111-62B1146E16E6}"/>
    <cellStyle name="Normal 8 2 2 3 8" xfId="9052" xr:uid="{CA1B2887-1F10-4EB4-9640-9FFDE652BF7B}"/>
    <cellStyle name="Normal 8 2 2 3 9" xfId="4841" xr:uid="{4394CEF2-CD5C-4D22-A950-D22AF8FBF7F7}"/>
    <cellStyle name="Normal 8 2 2 4" xfId="487" xr:uid="{00000000-0005-0000-0000-0000AD0E0000}"/>
    <cellStyle name="Normal 8 2 2 4 2" xfId="955" xr:uid="{00000000-0005-0000-0000-0000AE0E0000}"/>
    <cellStyle name="Normal 8 2 2 4 2 2" xfId="3189" xr:uid="{00000000-0005-0000-0000-0000AF0E0000}"/>
    <cellStyle name="Normal 8 2 2 4 2 2 2" xfId="11612" xr:uid="{113DB98F-66E0-456D-A47E-15CEC52108C3}"/>
    <cellStyle name="Normal 8 2 2 4 2 2 3" xfId="7401" xr:uid="{90D79016-AAD2-4E17-A26A-5B2962FA3D9B}"/>
    <cellStyle name="Normal 8 2 2 4 2 3" xfId="9467" xr:uid="{B6AFF585-1828-42E0-891D-C9BA6343C0A9}"/>
    <cellStyle name="Normal 8 2 2 4 2 4" xfId="5256" xr:uid="{3B8BF140-EF1D-4BCE-9D66-6A8B8DC67294}"/>
    <cellStyle name="Normal 8 2 2 4 3" xfId="1372" xr:uid="{00000000-0005-0000-0000-0000B00E0000}"/>
    <cellStyle name="Normal 8 2 2 4 3 2" xfId="3602" xr:uid="{00000000-0005-0000-0000-0000B10E0000}"/>
    <cellStyle name="Normal 8 2 2 4 3 2 2" xfId="12025" xr:uid="{37D710D4-B891-44CA-AE9E-2F02B05C9D7A}"/>
    <cellStyle name="Normal 8 2 2 4 3 2 3" xfId="7814" xr:uid="{20FCBB21-56C4-46F4-AAB6-632B7BBECAB4}"/>
    <cellStyle name="Normal 8 2 2 4 3 3" xfId="9880" xr:uid="{86063B75-DD07-4665-BCFB-B86B06773F65}"/>
    <cellStyle name="Normal 8 2 2 4 3 4" xfId="5669" xr:uid="{4F6814BC-8B04-4EE5-BE11-81821F332300}"/>
    <cellStyle name="Normal 8 2 2 4 4" xfId="1785" xr:uid="{00000000-0005-0000-0000-0000B20E0000}"/>
    <cellStyle name="Normal 8 2 2 4 4 2" xfId="4015" xr:uid="{00000000-0005-0000-0000-0000B30E0000}"/>
    <cellStyle name="Normal 8 2 2 4 4 2 2" xfId="12438" xr:uid="{AD349480-6138-43CA-84C7-A26876673050}"/>
    <cellStyle name="Normal 8 2 2 4 4 2 3" xfId="8227" xr:uid="{EF4DDE9F-7038-436F-92DA-C79510022952}"/>
    <cellStyle name="Normal 8 2 2 4 4 3" xfId="10293" xr:uid="{689C37DA-D173-40B2-9546-036FB6546C17}"/>
    <cellStyle name="Normal 8 2 2 4 4 4" xfId="6082" xr:uid="{497B8C9F-9E67-4002-9AD0-884108894557}"/>
    <cellStyle name="Normal 8 2 2 4 5" xfId="2199" xr:uid="{00000000-0005-0000-0000-0000B40E0000}"/>
    <cellStyle name="Normal 8 2 2 4 5 2" xfId="4428" xr:uid="{00000000-0005-0000-0000-0000B50E0000}"/>
    <cellStyle name="Normal 8 2 2 4 5 2 2" xfId="12851" xr:uid="{DD3B45BA-99BB-4DD6-911D-C60D1C738462}"/>
    <cellStyle name="Normal 8 2 2 4 5 2 3" xfId="8640" xr:uid="{AB49F34D-96D6-428D-B6A1-A351CF0B41E3}"/>
    <cellStyle name="Normal 8 2 2 4 5 3" xfId="10706" xr:uid="{4A6DBD8A-2CAA-4EDC-8126-5DA664E466F7}"/>
    <cellStyle name="Normal 8 2 2 4 5 4" xfId="6495" xr:uid="{7E824A8E-4649-40D2-A8D1-CCA4A12E2006}"/>
    <cellStyle name="Normal 8 2 2 4 6" xfId="2635" xr:uid="{00000000-0005-0000-0000-0000B60E0000}"/>
    <cellStyle name="Normal 8 2 2 4 6 2" xfId="11119" xr:uid="{46CAFC08-3CDB-4C35-9266-1F4D5909EA42}"/>
    <cellStyle name="Normal 8 2 2 4 6 3" xfId="6908" xr:uid="{77DFD31C-E19C-4A7D-BD72-4C26E0B2EDA6}"/>
    <cellStyle name="Normal 8 2 2 4 7" xfId="9054" xr:uid="{413D279C-CBC7-4D48-95F7-498A94C766D3}"/>
    <cellStyle name="Normal 8 2 2 4 8" xfId="4843" xr:uid="{39E4D26B-9C1E-4404-857C-61E69A2D19DC}"/>
    <cellStyle name="Normal 8 2 2 5" xfId="948" xr:uid="{00000000-0005-0000-0000-0000B70E0000}"/>
    <cellStyle name="Normal 8 2 2 5 2" xfId="3182" xr:uid="{00000000-0005-0000-0000-0000B80E0000}"/>
    <cellStyle name="Normal 8 2 2 5 2 2" xfId="11605" xr:uid="{4E15428A-5DAC-4968-B714-CB7D1CC45370}"/>
    <cellStyle name="Normal 8 2 2 5 2 3" xfId="7394" xr:uid="{3372E504-E048-461C-AA2D-6F6A143B0B3B}"/>
    <cellStyle name="Normal 8 2 2 5 3" xfId="9460" xr:uid="{A25D9111-E547-42B2-937D-6ED073C3DDA0}"/>
    <cellStyle name="Normal 8 2 2 5 4" xfId="5249" xr:uid="{E1F2C25B-09B9-41C0-A00A-3F009ACF10AF}"/>
    <cellStyle name="Normal 8 2 2 6" xfId="1365" xr:uid="{00000000-0005-0000-0000-0000B90E0000}"/>
    <cellStyle name="Normal 8 2 2 6 2" xfId="3595" xr:uid="{00000000-0005-0000-0000-0000BA0E0000}"/>
    <cellStyle name="Normal 8 2 2 6 2 2" xfId="12018" xr:uid="{511441D4-4E3D-4F5C-A721-AD935891B5DD}"/>
    <cellStyle name="Normal 8 2 2 6 2 3" xfId="7807" xr:uid="{37AFAA4C-2054-4BDE-9FE1-548965E585F4}"/>
    <cellStyle name="Normal 8 2 2 6 3" xfId="9873" xr:uid="{8B8EBFF7-6610-408E-9EDC-CB681BF3F8AA}"/>
    <cellStyle name="Normal 8 2 2 6 4" xfId="5662" xr:uid="{C028C4A4-B4BF-4D4C-BEB8-A6C420A70371}"/>
    <cellStyle name="Normal 8 2 2 7" xfId="1778" xr:uid="{00000000-0005-0000-0000-0000BB0E0000}"/>
    <cellStyle name="Normal 8 2 2 7 2" xfId="4008" xr:uid="{00000000-0005-0000-0000-0000BC0E0000}"/>
    <cellStyle name="Normal 8 2 2 7 2 2" xfId="12431" xr:uid="{3B0F5C4B-413E-42CC-9C1D-05A71737296B}"/>
    <cellStyle name="Normal 8 2 2 7 2 3" xfId="8220" xr:uid="{B7F36367-D823-4839-85F7-A5F486CD9BC4}"/>
    <cellStyle name="Normal 8 2 2 7 3" xfId="10286" xr:uid="{081705F4-06B4-48D8-ABC0-8ABD8FFEDD11}"/>
    <cellStyle name="Normal 8 2 2 7 4" xfId="6075" xr:uid="{C6879E67-57EF-48F1-938D-F5F8F8100645}"/>
    <cellStyle name="Normal 8 2 2 8" xfId="2192" xr:uid="{00000000-0005-0000-0000-0000BD0E0000}"/>
    <cellStyle name="Normal 8 2 2 8 2" xfId="4421" xr:uid="{00000000-0005-0000-0000-0000BE0E0000}"/>
    <cellStyle name="Normal 8 2 2 8 2 2" xfId="12844" xr:uid="{5273D560-7C81-4B60-87C9-A3F2DF0CAA7F}"/>
    <cellStyle name="Normal 8 2 2 8 2 3" xfId="8633" xr:uid="{6E0796A5-E774-47E8-A483-B07D087326BC}"/>
    <cellStyle name="Normal 8 2 2 8 3" xfId="10699" xr:uid="{097B436C-0EA9-47A6-AF9C-36B012D51F36}"/>
    <cellStyle name="Normal 8 2 2 8 4" xfId="6488" xr:uid="{CA08920C-39DA-4FA8-92E0-3BCCD7E7B5A3}"/>
    <cellStyle name="Normal 8 2 2 9" xfId="2628" xr:uid="{00000000-0005-0000-0000-0000BF0E0000}"/>
    <cellStyle name="Normal 8 2 2 9 2" xfId="11112" xr:uid="{96177A29-D9B8-4FDB-9F9A-6050F67262E9}"/>
    <cellStyle name="Normal 8 2 2 9 3" xfId="6901" xr:uid="{2B866A4C-6824-437C-9515-34068B0CABAD}"/>
    <cellStyle name="Normal 8 2 3" xfId="488" xr:uid="{00000000-0005-0000-0000-0000C00E0000}"/>
    <cellStyle name="Normal 8 2 3 10" xfId="4844" xr:uid="{99ED9A96-CF83-4FB5-B3D0-F14BCB76B261}"/>
    <cellStyle name="Normal 8 2 3 2" xfId="489" xr:uid="{00000000-0005-0000-0000-0000C10E0000}"/>
    <cellStyle name="Normal 8 2 3 2 2" xfId="490" xr:uid="{00000000-0005-0000-0000-0000C20E0000}"/>
    <cellStyle name="Normal 8 2 3 2 2 2" xfId="958" xr:uid="{00000000-0005-0000-0000-0000C30E0000}"/>
    <cellStyle name="Normal 8 2 3 2 2 2 2" xfId="3192" xr:uid="{00000000-0005-0000-0000-0000C40E0000}"/>
    <cellStyle name="Normal 8 2 3 2 2 2 2 2" xfId="11615" xr:uid="{CB878018-4666-448E-9B6D-D5C4379480F7}"/>
    <cellStyle name="Normal 8 2 3 2 2 2 2 3" xfId="7404" xr:uid="{BEC8D258-401F-4024-98CF-873C909F22F0}"/>
    <cellStyle name="Normal 8 2 3 2 2 2 3" xfId="9470" xr:uid="{15060DF4-9EB1-44D9-B365-B90CD01D3C2F}"/>
    <cellStyle name="Normal 8 2 3 2 2 2 4" xfId="5259" xr:uid="{B6E0BF3B-E967-48AF-8DB6-7072532A5AC0}"/>
    <cellStyle name="Normal 8 2 3 2 2 3" xfId="1375" xr:uid="{00000000-0005-0000-0000-0000C50E0000}"/>
    <cellStyle name="Normal 8 2 3 2 2 3 2" xfId="3605" xr:uid="{00000000-0005-0000-0000-0000C60E0000}"/>
    <cellStyle name="Normal 8 2 3 2 2 3 2 2" xfId="12028" xr:uid="{09FF679A-C0AD-4B34-B375-DFB1763767CA}"/>
    <cellStyle name="Normal 8 2 3 2 2 3 2 3" xfId="7817" xr:uid="{C6DC1A90-8FF4-464E-81D9-DE023AD769DD}"/>
    <cellStyle name="Normal 8 2 3 2 2 3 3" xfId="9883" xr:uid="{889BF333-E71F-495A-A017-2EB1D04DF231}"/>
    <cellStyle name="Normal 8 2 3 2 2 3 4" xfId="5672" xr:uid="{7C1B2A4E-6BB3-4861-9149-6AC145FA0C6C}"/>
    <cellStyle name="Normal 8 2 3 2 2 4" xfId="1788" xr:uid="{00000000-0005-0000-0000-0000C70E0000}"/>
    <cellStyle name="Normal 8 2 3 2 2 4 2" xfId="4018" xr:uid="{00000000-0005-0000-0000-0000C80E0000}"/>
    <cellStyle name="Normal 8 2 3 2 2 4 2 2" xfId="12441" xr:uid="{CA6F37FF-1CB9-4C55-B6CE-31DC4559F50F}"/>
    <cellStyle name="Normal 8 2 3 2 2 4 2 3" xfId="8230" xr:uid="{45A45389-6BBE-47AC-BB33-5F93020B6DA5}"/>
    <cellStyle name="Normal 8 2 3 2 2 4 3" xfId="10296" xr:uid="{61C24AA8-1B47-4EA1-A3A0-19922D835012}"/>
    <cellStyle name="Normal 8 2 3 2 2 4 4" xfId="6085" xr:uid="{F056ABC9-7780-4E70-AFB1-D88A785EFC43}"/>
    <cellStyle name="Normal 8 2 3 2 2 5" xfId="2202" xr:uid="{00000000-0005-0000-0000-0000C90E0000}"/>
    <cellStyle name="Normal 8 2 3 2 2 5 2" xfId="4431" xr:uid="{00000000-0005-0000-0000-0000CA0E0000}"/>
    <cellStyle name="Normal 8 2 3 2 2 5 2 2" xfId="12854" xr:uid="{DEF5641B-54E9-4877-B448-1AD4DC90A285}"/>
    <cellStyle name="Normal 8 2 3 2 2 5 2 3" xfId="8643" xr:uid="{B535E68B-C64F-4BDA-BD3D-EA799A5FBAF0}"/>
    <cellStyle name="Normal 8 2 3 2 2 5 3" xfId="10709" xr:uid="{B5DF4B79-5F90-4C94-B4DD-F8A2EC9F7F57}"/>
    <cellStyle name="Normal 8 2 3 2 2 5 4" xfId="6498" xr:uid="{B22D25C5-DD17-4465-8E03-2B4D24CD2D3E}"/>
    <cellStyle name="Normal 8 2 3 2 2 6" xfId="2638" xr:uid="{00000000-0005-0000-0000-0000CB0E0000}"/>
    <cellStyle name="Normal 8 2 3 2 2 6 2" xfId="11122" xr:uid="{2DA88F8A-5F78-45D6-9653-9453F11049F3}"/>
    <cellStyle name="Normal 8 2 3 2 2 6 3" xfId="6911" xr:uid="{58F1D0C4-B3E4-45F3-8F6B-8E898F32D9DA}"/>
    <cellStyle name="Normal 8 2 3 2 2 7" xfId="9057" xr:uid="{1E8A8869-F47D-402D-A31A-1A769FD0E764}"/>
    <cellStyle name="Normal 8 2 3 2 2 8" xfId="4846" xr:uid="{6BBE2220-E982-4089-8804-E50D93DEA581}"/>
    <cellStyle name="Normal 8 2 3 2 3" xfId="957" xr:uid="{00000000-0005-0000-0000-0000CC0E0000}"/>
    <cellStyle name="Normal 8 2 3 2 3 2" xfId="3191" xr:uid="{00000000-0005-0000-0000-0000CD0E0000}"/>
    <cellStyle name="Normal 8 2 3 2 3 2 2" xfId="11614" xr:uid="{522B21A6-11CB-4CA1-9911-04B0BA95626D}"/>
    <cellStyle name="Normal 8 2 3 2 3 2 3" xfId="7403" xr:uid="{C0DE90D8-1C68-4DBB-8420-E6AF6441761A}"/>
    <cellStyle name="Normal 8 2 3 2 3 3" xfId="9469" xr:uid="{8209176D-3034-4290-919E-7CB77B184AA4}"/>
    <cellStyle name="Normal 8 2 3 2 3 4" xfId="5258" xr:uid="{F68EA3CF-05E2-4590-8380-FE0864A72073}"/>
    <cellStyle name="Normal 8 2 3 2 4" xfId="1374" xr:uid="{00000000-0005-0000-0000-0000CE0E0000}"/>
    <cellStyle name="Normal 8 2 3 2 4 2" xfId="3604" xr:uid="{00000000-0005-0000-0000-0000CF0E0000}"/>
    <cellStyle name="Normal 8 2 3 2 4 2 2" xfId="12027" xr:uid="{91948E57-6388-4A83-91DE-7393FA981523}"/>
    <cellStyle name="Normal 8 2 3 2 4 2 3" xfId="7816" xr:uid="{91A559C2-CAA6-4E4B-BC7F-AD24238ABF2A}"/>
    <cellStyle name="Normal 8 2 3 2 4 3" xfId="9882" xr:uid="{10E8D7FF-4F1D-48A5-8642-DA73ADA972FF}"/>
    <cellStyle name="Normal 8 2 3 2 4 4" xfId="5671" xr:uid="{53CACAD7-52B2-47B3-9275-69DF2B12C9E8}"/>
    <cellStyle name="Normal 8 2 3 2 5" xfId="1787" xr:uid="{00000000-0005-0000-0000-0000D00E0000}"/>
    <cellStyle name="Normal 8 2 3 2 5 2" xfId="4017" xr:uid="{00000000-0005-0000-0000-0000D10E0000}"/>
    <cellStyle name="Normal 8 2 3 2 5 2 2" xfId="12440" xr:uid="{24C457EB-E2E8-45F1-804E-1B21A3FDD88D}"/>
    <cellStyle name="Normal 8 2 3 2 5 2 3" xfId="8229" xr:uid="{BC722ECB-F4FD-4043-9CCD-F971DC388A9C}"/>
    <cellStyle name="Normal 8 2 3 2 5 3" xfId="10295" xr:uid="{5186C2BB-A8E2-4FFC-8EDF-668120E0FEB6}"/>
    <cellStyle name="Normal 8 2 3 2 5 4" xfId="6084" xr:uid="{908A46A3-1CCF-4444-A071-F188CBC6AB72}"/>
    <cellStyle name="Normal 8 2 3 2 6" xfId="2201" xr:uid="{00000000-0005-0000-0000-0000D20E0000}"/>
    <cellStyle name="Normal 8 2 3 2 6 2" xfId="4430" xr:uid="{00000000-0005-0000-0000-0000D30E0000}"/>
    <cellStyle name="Normal 8 2 3 2 6 2 2" xfId="12853" xr:uid="{2E688C40-A717-4BD4-A876-B895570AFCDE}"/>
    <cellStyle name="Normal 8 2 3 2 6 2 3" xfId="8642" xr:uid="{3E45902D-7AE7-4C96-8E3F-D0813E2233CE}"/>
    <cellStyle name="Normal 8 2 3 2 6 3" xfId="10708" xr:uid="{8CF838AC-849B-4AD9-9944-34374A9439EE}"/>
    <cellStyle name="Normal 8 2 3 2 6 4" xfId="6497" xr:uid="{FC04FA53-14DC-41D8-B15A-D23924FF5D81}"/>
    <cellStyle name="Normal 8 2 3 2 7" xfId="2637" xr:uid="{00000000-0005-0000-0000-0000D40E0000}"/>
    <cellStyle name="Normal 8 2 3 2 7 2" xfId="11121" xr:uid="{40AD2EB9-1212-4095-A5FE-AE9CE970525C}"/>
    <cellStyle name="Normal 8 2 3 2 7 3" xfId="6910" xr:uid="{83795387-1C95-4523-8BCC-783D97DF0E97}"/>
    <cellStyle name="Normal 8 2 3 2 8" xfId="9056" xr:uid="{9E03056D-06F8-40D5-8620-DEBB44C8680D}"/>
    <cellStyle name="Normal 8 2 3 2 9" xfId="4845" xr:uid="{4BDE5D81-5348-4A77-8BC7-CD476E0A6265}"/>
    <cellStyle name="Normal 8 2 3 3" xfId="491" xr:uid="{00000000-0005-0000-0000-0000D50E0000}"/>
    <cellStyle name="Normal 8 2 3 3 2" xfId="959" xr:uid="{00000000-0005-0000-0000-0000D60E0000}"/>
    <cellStyle name="Normal 8 2 3 3 2 2" xfId="3193" xr:uid="{00000000-0005-0000-0000-0000D70E0000}"/>
    <cellStyle name="Normal 8 2 3 3 2 2 2" xfId="11616" xr:uid="{63D87C3A-62D3-4B75-9DA6-FB22C87BF722}"/>
    <cellStyle name="Normal 8 2 3 3 2 2 3" xfId="7405" xr:uid="{44AEC963-F3AA-4E31-8EA0-DE70E1CEEB4E}"/>
    <cellStyle name="Normal 8 2 3 3 2 3" xfId="9471" xr:uid="{4E1C55EC-C316-48BF-9C6F-372315ADB248}"/>
    <cellStyle name="Normal 8 2 3 3 2 4" xfId="5260" xr:uid="{7D1F5810-1CB4-40D4-9D54-34388772D2AE}"/>
    <cellStyle name="Normal 8 2 3 3 3" xfId="1376" xr:uid="{00000000-0005-0000-0000-0000D80E0000}"/>
    <cellStyle name="Normal 8 2 3 3 3 2" xfId="3606" xr:uid="{00000000-0005-0000-0000-0000D90E0000}"/>
    <cellStyle name="Normal 8 2 3 3 3 2 2" xfId="12029" xr:uid="{3332A230-067C-4E8D-ADE9-E52AC751AF17}"/>
    <cellStyle name="Normal 8 2 3 3 3 2 3" xfId="7818" xr:uid="{EFAA7CBE-4B34-4CC8-941B-EF23E6CC223C}"/>
    <cellStyle name="Normal 8 2 3 3 3 3" xfId="9884" xr:uid="{E2802F91-FBBB-49C5-AE60-3277D14E38EE}"/>
    <cellStyle name="Normal 8 2 3 3 3 4" xfId="5673" xr:uid="{62F19384-66BE-4976-A8A8-FB9865C33FE8}"/>
    <cellStyle name="Normal 8 2 3 3 4" xfId="1789" xr:uid="{00000000-0005-0000-0000-0000DA0E0000}"/>
    <cellStyle name="Normal 8 2 3 3 4 2" xfId="4019" xr:uid="{00000000-0005-0000-0000-0000DB0E0000}"/>
    <cellStyle name="Normal 8 2 3 3 4 2 2" xfId="12442" xr:uid="{B0FEAFE6-01EC-4B17-A9E1-BC16C645570C}"/>
    <cellStyle name="Normal 8 2 3 3 4 2 3" xfId="8231" xr:uid="{700DDA55-9D1A-46FE-A33C-81DDD7D61463}"/>
    <cellStyle name="Normal 8 2 3 3 4 3" xfId="10297" xr:uid="{BAEA224D-D18A-4385-A5CC-E571657BC25C}"/>
    <cellStyle name="Normal 8 2 3 3 4 4" xfId="6086" xr:uid="{0B5C38D5-6CE7-4E4A-A2A6-EBED3E4888D6}"/>
    <cellStyle name="Normal 8 2 3 3 5" xfId="2203" xr:uid="{00000000-0005-0000-0000-0000DC0E0000}"/>
    <cellStyle name="Normal 8 2 3 3 5 2" xfId="4432" xr:uid="{00000000-0005-0000-0000-0000DD0E0000}"/>
    <cellStyle name="Normal 8 2 3 3 5 2 2" xfId="12855" xr:uid="{166AAC2A-6E55-4BAF-BF3D-BD0FC3CEDF3D}"/>
    <cellStyle name="Normal 8 2 3 3 5 2 3" xfId="8644" xr:uid="{ED769326-7D41-496C-BA44-4EE90A785093}"/>
    <cellStyle name="Normal 8 2 3 3 5 3" xfId="10710" xr:uid="{1DB033AE-DAC4-4D84-8E30-8232B01752CA}"/>
    <cellStyle name="Normal 8 2 3 3 5 4" xfId="6499" xr:uid="{7B80858C-A685-4790-8F85-4E41B0CCBD2B}"/>
    <cellStyle name="Normal 8 2 3 3 6" xfId="2639" xr:uid="{00000000-0005-0000-0000-0000DE0E0000}"/>
    <cellStyle name="Normal 8 2 3 3 6 2" xfId="11123" xr:uid="{F090C821-8D0B-483D-BD95-4FE68FE96393}"/>
    <cellStyle name="Normal 8 2 3 3 6 3" xfId="6912" xr:uid="{0FFC3349-9C6B-45DA-92E7-1637760FDB45}"/>
    <cellStyle name="Normal 8 2 3 3 7" xfId="9058" xr:uid="{6429245C-C9BB-4E8E-9EB1-E2B19F85EDD5}"/>
    <cellStyle name="Normal 8 2 3 3 8" xfId="4847" xr:uid="{A6ED487A-8D31-4A48-89C0-C14DE839D367}"/>
    <cellStyle name="Normal 8 2 3 4" xfId="956" xr:uid="{00000000-0005-0000-0000-0000DF0E0000}"/>
    <cellStyle name="Normal 8 2 3 4 2" xfId="3190" xr:uid="{00000000-0005-0000-0000-0000E00E0000}"/>
    <cellStyle name="Normal 8 2 3 4 2 2" xfId="11613" xr:uid="{1DA64797-9E46-4687-9454-3086EDBA12DD}"/>
    <cellStyle name="Normal 8 2 3 4 2 3" xfId="7402" xr:uid="{19A061AF-F30F-412E-9A2A-5AB2E4CA0E08}"/>
    <cellStyle name="Normal 8 2 3 4 3" xfId="9468" xr:uid="{C546CDFD-69C9-4C96-BB9D-5C6FA8A1E8FC}"/>
    <cellStyle name="Normal 8 2 3 4 4" xfId="5257" xr:uid="{B43CA2C4-77C4-41F5-A524-78085B122D10}"/>
    <cellStyle name="Normal 8 2 3 5" xfId="1373" xr:uid="{00000000-0005-0000-0000-0000E10E0000}"/>
    <cellStyle name="Normal 8 2 3 5 2" xfId="3603" xr:uid="{00000000-0005-0000-0000-0000E20E0000}"/>
    <cellStyle name="Normal 8 2 3 5 2 2" xfId="12026" xr:uid="{7BE8BCC1-1B05-4030-923D-84B6B1F6EF12}"/>
    <cellStyle name="Normal 8 2 3 5 2 3" xfId="7815" xr:uid="{C3B839D4-65CF-4C2F-B4A0-23E610AC6B04}"/>
    <cellStyle name="Normal 8 2 3 5 3" xfId="9881" xr:uid="{BD946F64-337E-4C75-8671-B3974BA26FE8}"/>
    <cellStyle name="Normal 8 2 3 5 4" xfId="5670" xr:uid="{A12EF354-A73B-4932-A804-03D174331E08}"/>
    <cellStyle name="Normal 8 2 3 6" xfId="1786" xr:uid="{00000000-0005-0000-0000-0000E30E0000}"/>
    <cellStyle name="Normal 8 2 3 6 2" xfId="4016" xr:uid="{00000000-0005-0000-0000-0000E40E0000}"/>
    <cellStyle name="Normal 8 2 3 6 2 2" xfId="12439" xr:uid="{38E67DAD-D62B-483D-952A-1B21F2F7B3C9}"/>
    <cellStyle name="Normal 8 2 3 6 2 3" xfId="8228" xr:uid="{FFD6EC00-B4A4-4C3D-813E-3CEBB1D6763C}"/>
    <cellStyle name="Normal 8 2 3 6 3" xfId="10294" xr:uid="{687C7E8D-F355-4E53-877B-BB031E60AC2C}"/>
    <cellStyle name="Normal 8 2 3 6 4" xfId="6083" xr:uid="{2D0D4776-3392-452B-B2EE-DCDB06502633}"/>
    <cellStyle name="Normal 8 2 3 7" xfId="2200" xr:uid="{00000000-0005-0000-0000-0000E50E0000}"/>
    <cellStyle name="Normal 8 2 3 7 2" xfId="4429" xr:uid="{00000000-0005-0000-0000-0000E60E0000}"/>
    <cellStyle name="Normal 8 2 3 7 2 2" xfId="12852" xr:uid="{B826B80A-7DF0-4483-A4DE-33494D51869D}"/>
    <cellStyle name="Normal 8 2 3 7 2 3" xfId="8641" xr:uid="{A456A046-D7BD-419B-B2B2-4A62CF27A6C2}"/>
    <cellStyle name="Normal 8 2 3 7 3" xfId="10707" xr:uid="{E8E5C84C-6390-42F2-BC4D-1D0AEDE981D1}"/>
    <cellStyle name="Normal 8 2 3 7 4" xfId="6496" xr:uid="{E5F94C6D-7C95-4E55-BFB7-A9F5E0CD38EA}"/>
    <cellStyle name="Normal 8 2 3 8" xfId="2636" xr:uid="{00000000-0005-0000-0000-0000E70E0000}"/>
    <cellStyle name="Normal 8 2 3 8 2" xfId="11120" xr:uid="{ABB3E447-B47B-40E0-BA06-C8AE3D6CBC07}"/>
    <cellStyle name="Normal 8 2 3 8 3" xfId="6909" xr:uid="{0BC2E37D-164B-447A-BF03-ACDAAEEEF67A}"/>
    <cellStyle name="Normal 8 2 3 9" xfId="9055" xr:uid="{7DCA97A1-C492-4FE6-92A4-055B8C801854}"/>
    <cellStyle name="Normal 8 2 4" xfId="492" xr:uid="{00000000-0005-0000-0000-0000E80E0000}"/>
    <cellStyle name="Normal 8 2 4 2" xfId="493" xr:uid="{00000000-0005-0000-0000-0000E90E0000}"/>
    <cellStyle name="Normal 8 2 4 2 2" xfId="961" xr:uid="{00000000-0005-0000-0000-0000EA0E0000}"/>
    <cellStyle name="Normal 8 2 4 2 2 2" xfId="3195" xr:uid="{00000000-0005-0000-0000-0000EB0E0000}"/>
    <cellStyle name="Normal 8 2 4 2 2 2 2" xfId="11618" xr:uid="{84F2F21E-95D3-43AE-BF11-7106CA018874}"/>
    <cellStyle name="Normal 8 2 4 2 2 2 3" xfId="7407" xr:uid="{28DF57E3-6E08-4C95-A970-73077DFD7CA0}"/>
    <cellStyle name="Normal 8 2 4 2 2 3" xfId="9473" xr:uid="{DEDEC64D-A0D3-4263-93FF-0053204F04B8}"/>
    <cellStyle name="Normal 8 2 4 2 2 4" xfId="5262" xr:uid="{2522FE5A-AE91-463B-9716-FC740310647C}"/>
    <cellStyle name="Normal 8 2 4 2 3" xfId="1378" xr:uid="{00000000-0005-0000-0000-0000EC0E0000}"/>
    <cellStyle name="Normal 8 2 4 2 3 2" xfId="3608" xr:uid="{00000000-0005-0000-0000-0000ED0E0000}"/>
    <cellStyle name="Normal 8 2 4 2 3 2 2" xfId="12031" xr:uid="{91811B04-93BF-43EB-BC17-E5C6A9DC7ACA}"/>
    <cellStyle name="Normal 8 2 4 2 3 2 3" xfId="7820" xr:uid="{E4EAFF53-7615-4977-9664-9029BD6AC0F7}"/>
    <cellStyle name="Normal 8 2 4 2 3 3" xfId="9886" xr:uid="{7758A5FD-C96B-4D37-A0C5-ADA72F364380}"/>
    <cellStyle name="Normal 8 2 4 2 3 4" xfId="5675" xr:uid="{7CB8F50B-2F70-45B1-8898-0B3D0952468D}"/>
    <cellStyle name="Normal 8 2 4 2 4" xfId="1791" xr:uid="{00000000-0005-0000-0000-0000EE0E0000}"/>
    <cellStyle name="Normal 8 2 4 2 4 2" xfId="4021" xr:uid="{00000000-0005-0000-0000-0000EF0E0000}"/>
    <cellStyle name="Normal 8 2 4 2 4 2 2" xfId="12444" xr:uid="{B0026D92-CA99-4959-9FF0-5CB3C1BD0979}"/>
    <cellStyle name="Normal 8 2 4 2 4 2 3" xfId="8233" xr:uid="{14F9F12F-831D-4D49-8E86-CDCD0DDBC74E}"/>
    <cellStyle name="Normal 8 2 4 2 4 3" xfId="10299" xr:uid="{AA8750E0-997A-434A-B5F9-AABC634A65BD}"/>
    <cellStyle name="Normal 8 2 4 2 4 4" xfId="6088" xr:uid="{07DC8897-88DB-4FB1-9D94-18101C55EEED}"/>
    <cellStyle name="Normal 8 2 4 2 5" xfId="2205" xr:uid="{00000000-0005-0000-0000-0000F00E0000}"/>
    <cellStyle name="Normal 8 2 4 2 5 2" xfId="4434" xr:uid="{00000000-0005-0000-0000-0000F10E0000}"/>
    <cellStyle name="Normal 8 2 4 2 5 2 2" xfId="12857" xr:uid="{807F51DD-6D0B-4DCF-A868-DC2A08F67CA4}"/>
    <cellStyle name="Normal 8 2 4 2 5 2 3" xfId="8646" xr:uid="{536405AD-5DF7-45AE-A23D-2BE2457A6FF1}"/>
    <cellStyle name="Normal 8 2 4 2 5 3" xfId="10712" xr:uid="{6F5B7EFA-CA03-40FE-AA17-93EE1800FFAB}"/>
    <cellStyle name="Normal 8 2 4 2 5 4" xfId="6501" xr:uid="{265A962A-1970-4427-8DE2-25A8AE47FDBA}"/>
    <cellStyle name="Normal 8 2 4 2 6" xfId="2641" xr:uid="{00000000-0005-0000-0000-0000F20E0000}"/>
    <cellStyle name="Normal 8 2 4 2 6 2" xfId="11125" xr:uid="{BCFE4B5F-43BD-42DF-9E7C-633B62ED20CB}"/>
    <cellStyle name="Normal 8 2 4 2 6 3" xfId="6914" xr:uid="{E6075713-A65C-4234-8574-17FD319F4F6B}"/>
    <cellStyle name="Normal 8 2 4 2 7" xfId="9060" xr:uid="{4FCA62E8-CC46-41FA-97EA-C1AA4061B63C}"/>
    <cellStyle name="Normal 8 2 4 2 8" xfId="4849" xr:uid="{6419242F-FAA1-4A66-9585-0D00BE040914}"/>
    <cellStyle name="Normal 8 2 4 3" xfId="960" xr:uid="{00000000-0005-0000-0000-0000F30E0000}"/>
    <cellStyle name="Normal 8 2 4 3 2" xfId="3194" xr:uid="{00000000-0005-0000-0000-0000F40E0000}"/>
    <cellStyle name="Normal 8 2 4 3 2 2" xfId="11617" xr:uid="{6CAED325-2D90-4C34-8BC0-8884D63C945C}"/>
    <cellStyle name="Normal 8 2 4 3 2 3" xfId="7406" xr:uid="{6A48F065-14B5-416D-ACAB-354EF279398D}"/>
    <cellStyle name="Normal 8 2 4 3 3" xfId="9472" xr:uid="{6FA5EAFC-AD5C-4449-A8C8-5AA29C115FE4}"/>
    <cellStyle name="Normal 8 2 4 3 4" xfId="5261" xr:uid="{9CAD05C6-E419-4E44-BA26-0B2639BFE4D8}"/>
    <cellStyle name="Normal 8 2 4 4" xfId="1377" xr:uid="{00000000-0005-0000-0000-0000F50E0000}"/>
    <cellStyle name="Normal 8 2 4 4 2" xfId="3607" xr:uid="{00000000-0005-0000-0000-0000F60E0000}"/>
    <cellStyle name="Normal 8 2 4 4 2 2" xfId="12030" xr:uid="{B4CDBA16-1A76-498D-8E57-D19C5996B6B3}"/>
    <cellStyle name="Normal 8 2 4 4 2 3" xfId="7819" xr:uid="{C9921614-3B8E-452F-A576-6094BB88ED07}"/>
    <cellStyle name="Normal 8 2 4 4 3" xfId="9885" xr:uid="{C4825100-835D-4593-A0B5-6EF03BA759C4}"/>
    <cellStyle name="Normal 8 2 4 4 4" xfId="5674" xr:uid="{58CF0883-08F2-47E2-913D-CCD9BDB1008F}"/>
    <cellStyle name="Normal 8 2 4 5" xfId="1790" xr:uid="{00000000-0005-0000-0000-0000F70E0000}"/>
    <cellStyle name="Normal 8 2 4 5 2" xfId="4020" xr:uid="{00000000-0005-0000-0000-0000F80E0000}"/>
    <cellStyle name="Normal 8 2 4 5 2 2" xfId="12443" xr:uid="{311DB0A4-A59F-4E50-9272-DAC27783F731}"/>
    <cellStyle name="Normal 8 2 4 5 2 3" xfId="8232" xr:uid="{56590FFB-5614-40BA-8DEC-F892AC19D087}"/>
    <cellStyle name="Normal 8 2 4 5 3" xfId="10298" xr:uid="{CFBD6841-9169-4CB7-B454-375039EEE4B4}"/>
    <cellStyle name="Normal 8 2 4 5 4" xfId="6087" xr:uid="{4F28B83C-0C86-44CA-8555-9AF6759E22FF}"/>
    <cellStyle name="Normal 8 2 4 6" xfId="2204" xr:uid="{00000000-0005-0000-0000-0000F90E0000}"/>
    <cellStyle name="Normal 8 2 4 6 2" xfId="4433" xr:uid="{00000000-0005-0000-0000-0000FA0E0000}"/>
    <cellStyle name="Normal 8 2 4 6 2 2" xfId="12856" xr:uid="{D82BB0E0-1D4C-44DA-AC49-9D9EFC8D3D2B}"/>
    <cellStyle name="Normal 8 2 4 6 2 3" xfId="8645" xr:uid="{7F949EC4-2A7F-4927-BC83-3FE360626E06}"/>
    <cellStyle name="Normal 8 2 4 6 3" xfId="10711" xr:uid="{64DED2C3-4DAD-4DCA-819C-A10ACDA4A2FB}"/>
    <cellStyle name="Normal 8 2 4 6 4" xfId="6500" xr:uid="{A83186E5-1DD3-4A06-BD81-092DCBD40BEC}"/>
    <cellStyle name="Normal 8 2 4 7" xfId="2640" xr:uid="{00000000-0005-0000-0000-0000FB0E0000}"/>
    <cellStyle name="Normal 8 2 4 7 2" xfId="11124" xr:uid="{D8986D8F-79B6-47DA-AAC1-E2F7E46F71D8}"/>
    <cellStyle name="Normal 8 2 4 7 3" xfId="6913" xr:uid="{F788E10A-9E38-4341-BECB-EEB941CEABA1}"/>
    <cellStyle name="Normal 8 2 4 8" xfId="9059" xr:uid="{39DB3927-1E69-4944-8848-B50FA6B69E3C}"/>
    <cellStyle name="Normal 8 2 4 9" xfId="4848" xr:uid="{8B496816-7557-4989-B79C-2FF80AD25050}"/>
    <cellStyle name="Normal 8 2 5" xfId="494" xr:uid="{00000000-0005-0000-0000-0000FC0E0000}"/>
    <cellStyle name="Normal 8 2 5 2" xfId="962" xr:uid="{00000000-0005-0000-0000-0000FD0E0000}"/>
    <cellStyle name="Normal 8 2 5 2 2" xfId="3196" xr:uid="{00000000-0005-0000-0000-0000FE0E0000}"/>
    <cellStyle name="Normal 8 2 5 2 2 2" xfId="11619" xr:uid="{DA223CEC-95E2-453A-AABE-C0E4A133C152}"/>
    <cellStyle name="Normal 8 2 5 2 2 3" xfId="7408" xr:uid="{45D02B41-8BA0-4714-8234-CF46C584B48D}"/>
    <cellStyle name="Normal 8 2 5 2 3" xfId="9474" xr:uid="{8BEBC726-15A8-41AD-AC8C-D420078ABB41}"/>
    <cellStyle name="Normal 8 2 5 2 4" xfId="5263" xr:uid="{06DD4126-EE14-4AB8-B640-C9EEBF9A500C}"/>
    <cellStyle name="Normal 8 2 5 3" xfId="1379" xr:uid="{00000000-0005-0000-0000-0000FF0E0000}"/>
    <cellStyle name="Normal 8 2 5 3 2" xfId="3609" xr:uid="{00000000-0005-0000-0000-0000000F0000}"/>
    <cellStyle name="Normal 8 2 5 3 2 2" xfId="12032" xr:uid="{D1D1D502-492C-4E9C-B3C7-E657C4CEFF3E}"/>
    <cellStyle name="Normal 8 2 5 3 2 3" xfId="7821" xr:uid="{78440203-FF8F-4667-9E00-A3F32A8340D6}"/>
    <cellStyle name="Normal 8 2 5 3 3" xfId="9887" xr:uid="{C816479A-D9DA-4634-AA47-3573B928FD36}"/>
    <cellStyle name="Normal 8 2 5 3 4" xfId="5676" xr:uid="{A5C70401-5481-404D-AEE0-3409201F0565}"/>
    <cellStyle name="Normal 8 2 5 4" xfId="1792" xr:uid="{00000000-0005-0000-0000-0000010F0000}"/>
    <cellStyle name="Normal 8 2 5 4 2" xfId="4022" xr:uid="{00000000-0005-0000-0000-0000020F0000}"/>
    <cellStyle name="Normal 8 2 5 4 2 2" xfId="12445" xr:uid="{BE215CDE-D24C-4EBF-8ADE-2F70434710E2}"/>
    <cellStyle name="Normal 8 2 5 4 2 3" xfId="8234" xr:uid="{303A2037-2946-4715-93A2-E7AEC5296A80}"/>
    <cellStyle name="Normal 8 2 5 4 3" xfId="10300" xr:uid="{E1AC0EA5-9D88-4F9D-83E6-DB1E397D7BCB}"/>
    <cellStyle name="Normal 8 2 5 4 4" xfId="6089" xr:uid="{E1397870-8C1A-4239-AB06-FF1A11A4879C}"/>
    <cellStyle name="Normal 8 2 5 5" xfId="2206" xr:uid="{00000000-0005-0000-0000-0000030F0000}"/>
    <cellStyle name="Normal 8 2 5 5 2" xfId="4435" xr:uid="{00000000-0005-0000-0000-0000040F0000}"/>
    <cellStyle name="Normal 8 2 5 5 2 2" xfId="12858" xr:uid="{D296C7D2-E584-4810-A9BF-CA9760C15984}"/>
    <cellStyle name="Normal 8 2 5 5 2 3" xfId="8647" xr:uid="{D029166A-16FD-442D-8CBF-24A29920F8D3}"/>
    <cellStyle name="Normal 8 2 5 5 3" xfId="10713" xr:uid="{71FBA235-D3FD-4E11-84A7-9CDA6B6A6ED8}"/>
    <cellStyle name="Normal 8 2 5 5 4" xfId="6502" xr:uid="{2B0773AD-F028-4771-B172-F2803B1E0F95}"/>
    <cellStyle name="Normal 8 2 5 6" xfId="2642" xr:uid="{00000000-0005-0000-0000-0000050F0000}"/>
    <cellStyle name="Normal 8 2 5 6 2" xfId="11126" xr:uid="{617C26C0-22E3-4EF3-AE2E-A08DE04D6DCE}"/>
    <cellStyle name="Normal 8 2 5 6 3" xfId="6915" xr:uid="{E5B77B82-95C0-4CE0-B899-4E7C4A95C12F}"/>
    <cellStyle name="Normal 8 2 5 7" xfId="9061" xr:uid="{87FFC69A-D45B-49DB-B172-4F69FF8598D6}"/>
    <cellStyle name="Normal 8 2 5 8" xfId="4850" xr:uid="{91B65217-0480-4EAF-AA37-8498E53F7C0D}"/>
    <cellStyle name="Normal 8 2 6" xfId="947" xr:uid="{00000000-0005-0000-0000-0000060F0000}"/>
    <cellStyle name="Normal 8 2 6 2" xfId="3181" xr:uid="{00000000-0005-0000-0000-0000070F0000}"/>
    <cellStyle name="Normal 8 2 6 2 2" xfId="11604" xr:uid="{59C9D2E0-53E8-42FD-97E8-0F63BF65223A}"/>
    <cellStyle name="Normal 8 2 6 2 3" xfId="7393" xr:uid="{F8E77629-CB6D-4E79-9A53-33B4AF0D0ABF}"/>
    <cellStyle name="Normal 8 2 6 3" xfId="9459" xr:uid="{E2790F15-5E47-41D6-90F0-6EA15CDFAA04}"/>
    <cellStyle name="Normal 8 2 6 4" xfId="5248" xr:uid="{58AB0AE6-9269-4851-9ECD-6A0F3C7172B1}"/>
    <cellStyle name="Normal 8 2 7" xfId="1364" xr:uid="{00000000-0005-0000-0000-0000080F0000}"/>
    <cellStyle name="Normal 8 2 7 2" xfId="3594" xr:uid="{00000000-0005-0000-0000-0000090F0000}"/>
    <cellStyle name="Normal 8 2 7 2 2" xfId="12017" xr:uid="{D4FA5CAB-89C2-4EA0-8C8B-6B8DEB2C0DDF}"/>
    <cellStyle name="Normal 8 2 7 2 3" xfId="7806" xr:uid="{943BE719-E83B-47DA-9DB9-E613D3B8D485}"/>
    <cellStyle name="Normal 8 2 7 3" xfId="9872" xr:uid="{B68D7A02-D06E-4223-929C-66E54167ADE1}"/>
    <cellStyle name="Normal 8 2 7 4" xfId="5661" xr:uid="{417FD668-CBA6-41A1-BBB4-61C357492A56}"/>
    <cellStyle name="Normal 8 2 8" xfId="1777" xr:uid="{00000000-0005-0000-0000-00000A0F0000}"/>
    <cellStyle name="Normal 8 2 8 2" xfId="4007" xr:uid="{00000000-0005-0000-0000-00000B0F0000}"/>
    <cellStyle name="Normal 8 2 8 2 2" xfId="12430" xr:uid="{73D89624-DC34-49E0-BC68-3A49DC1DA456}"/>
    <cellStyle name="Normal 8 2 8 2 3" xfId="8219" xr:uid="{BA16A2ED-E133-478B-B793-3E55AF8ADD94}"/>
    <cellStyle name="Normal 8 2 8 3" xfId="10285" xr:uid="{E35F7508-EB5E-4140-A86E-924BF0D2715C}"/>
    <cellStyle name="Normal 8 2 8 4" xfId="6074" xr:uid="{2B660304-EF44-45E5-8501-1CECB4E5966B}"/>
    <cellStyle name="Normal 8 2 9" xfId="2191" xr:uid="{00000000-0005-0000-0000-00000C0F0000}"/>
    <cellStyle name="Normal 8 2 9 2" xfId="4420" xr:uid="{00000000-0005-0000-0000-00000D0F0000}"/>
    <cellStyle name="Normal 8 2 9 2 2" xfId="12843" xr:uid="{875F4D67-B3F2-4B54-ADA0-C1BB810A8FC5}"/>
    <cellStyle name="Normal 8 2 9 2 3" xfId="8632" xr:uid="{04E081B7-5F06-4126-958F-6F12D65BB2B9}"/>
    <cellStyle name="Normal 8 2 9 3" xfId="10698" xr:uid="{FE0E47B5-03A1-4F94-BD77-CE39B14D82E2}"/>
    <cellStyle name="Normal 8 2 9 4" xfId="6487" xr:uid="{13B74D04-6391-4F93-8755-AE887406C1DE}"/>
    <cellStyle name="Normal 8 3" xfId="495" xr:uid="{00000000-0005-0000-0000-00000E0F0000}"/>
    <cellStyle name="Normal 8 3 10" xfId="9062" xr:uid="{CF37CC33-0002-4F68-A92C-89A6D57A413A}"/>
    <cellStyle name="Normal 8 3 11" xfId="4851" xr:uid="{CF714466-F8BD-4CF8-AA71-C16AC00B4F9D}"/>
    <cellStyle name="Normal 8 3 2" xfId="496" xr:uid="{00000000-0005-0000-0000-00000F0F0000}"/>
    <cellStyle name="Normal 8 3 2 10" xfId="4852" xr:uid="{8A2E6E93-AA31-460A-A2D1-8955242C07A8}"/>
    <cellStyle name="Normal 8 3 2 2" xfId="497" xr:uid="{00000000-0005-0000-0000-0000100F0000}"/>
    <cellStyle name="Normal 8 3 2 2 2" xfId="498" xr:uid="{00000000-0005-0000-0000-0000110F0000}"/>
    <cellStyle name="Normal 8 3 2 2 2 2" xfId="966" xr:uid="{00000000-0005-0000-0000-0000120F0000}"/>
    <cellStyle name="Normal 8 3 2 2 2 2 2" xfId="3200" xr:uid="{00000000-0005-0000-0000-0000130F0000}"/>
    <cellStyle name="Normal 8 3 2 2 2 2 2 2" xfId="11623" xr:uid="{371380D4-B9D6-4C89-9C23-A7664D37273C}"/>
    <cellStyle name="Normal 8 3 2 2 2 2 2 3" xfId="7412" xr:uid="{0BDEABE0-50EB-4F67-BFC6-7D393DDFD5ED}"/>
    <cellStyle name="Normal 8 3 2 2 2 2 3" xfId="9478" xr:uid="{75334524-744D-4230-B254-A588B647A614}"/>
    <cellStyle name="Normal 8 3 2 2 2 2 4" xfId="5267" xr:uid="{A2C4D01D-06C7-42A8-AC0C-72C2D07D2623}"/>
    <cellStyle name="Normal 8 3 2 2 2 3" xfId="1383" xr:uid="{00000000-0005-0000-0000-0000140F0000}"/>
    <cellStyle name="Normal 8 3 2 2 2 3 2" xfId="3613" xr:uid="{00000000-0005-0000-0000-0000150F0000}"/>
    <cellStyle name="Normal 8 3 2 2 2 3 2 2" xfId="12036" xr:uid="{1F29FC75-53DD-4E29-A152-830D6DC83865}"/>
    <cellStyle name="Normal 8 3 2 2 2 3 2 3" xfId="7825" xr:uid="{4A26E39D-B563-495C-BFD0-0990E77EA1AC}"/>
    <cellStyle name="Normal 8 3 2 2 2 3 3" xfId="9891" xr:uid="{218F8DCF-611A-4067-8859-F0790DA08C7C}"/>
    <cellStyle name="Normal 8 3 2 2 2 3 4" xfId="5680" xr:uid="{0114626C-57F8-475C-A703-B3EC2C615C5C}"/>
    <cellStyle name="Normal 8 3 2 2 2 4" xfId="1796" xr:uid="{00000000-0005-0000-0000-0000160F0000}"/>
    <cellStyle name="Normal 8 3 2 2 2 4 2" xfId="4026" xr:uid="{00000000-0005-0000-0000-0000170F0000}"/>
    <cellStyle name="Normal 8 3 2 2 2 4 2 2" xfId="12449" xr:uid="{99E187E3-1E72-4EF3-9F30-C94CFB86A508}"/>
    <cellStyle name="Normal 8 3 2 2 2 4 2 3" xfId="8238" xr:uid="{2EE3BB5B-FD82-4974-AC99-031CB353017C}"/>
    <cellStyle name="Normal 8 3 2 2 2 4 3" xfId="10304" xr:uid="{EA5D342F-37A5-4293-BE9B-D851F25850AC}"/>
    <cellStyle name="Normal 8 3 2 2 2 4 4" xfId="6093" xr:uid="{FA8B5233-88AC-40B4-BE58-EDA291BB682B}"/>
    <cellStyle name="Normal 8 3 2 2 2 5" xfId="2210" xr:uid="{00000000-0005-0000-0000-0000180F0000}"/>
    <cellStyle name="Normal 8 3 2 2 2 5 2" xfId="4439" xr:uid="{00000000-0005-0000-0000-0000190F0000}"/>
    <cellStyle name="Normal 8 3 2 2 2 5 2 2" xfId="12862" xr:uid="{886A12EA-A24A-4F1F-B6C0-5ED1C8A52EB1}"/>
    <cellStyle name="Normal 8 3 2 2 2 5 2 3" xfId="8651" xr:uid="{75676C09-FE16-427E-A69D-911B123BD798}"/>
    <cellStyle name="Normal 8 3 2 2 2 5 3" xfId="10717" xr:uid="{ABDDB54D-5C27-435F-8F93-74AC2692B328}"/>
    <cellStyle name="Normal 8 3 2 2 2 5 4" xfId="6506" xr:uid="{D8C544D7-8148-4A3B-B51D-268C19915EA2}"/>
    <cellStyle name="Normal 8 3 2 2 2 6" xfId="2646" xr:uid="{00000000-0005-0000-0000-00001A0F0000}"/>
    <cellStyle name="Normal 8 3 2 2 2 6 2" xfId="11130" xr:uid="{FAA8D822-927E-4DA9-8F03-39FBEB2713CE}"/>
    <cellStyle name="Normal 8 3 2 2 2 6 3" xfId="6919" xr:uid="{78526F77-D815-4AB3-8AD3-2F1DAC80CBEB}"/>
    <cellStyle name="Normal 8 3 2 2 2 7" xfId="9065" xr:uid="{63B98581-2FA4-42B8-A0EE-FB03684A4070}"/>
    <cellStyle name="Normal 8 3 2 2 2 8" xfId="4854" xr:uid="{EB4BA50A-5D19-40CD-88D4-0F75A7D1A272}"/>
    <cellStyle name="Normal 8 3 2 2 3" xfId="965" xr:uid="{00000000-0005-0000-0000-00001B0F0000}"/>
    <cellStyle name="Normal 8 3 2 2 3 2" xfId="3199" xr:uid="{00000000-0005-0000-0000-00001C0F0000}"/>
    <cellStyle name="Normal 8 3 2 2 3 2 2" xfId="11622" xr:uid="{42FDA9BB-9224-4BDD-B7A7-4CC3FD669C42}"/>
    <cellStyle name="Normal 8 3 2 2 3 2 3" xfId="7411" xr:uid="{9200AC8A-C498-4276-80F3-C73B5567B560}"/>
    <cellStyle name="Normal 8 3 2 2 3 3" xfId="9477" xr:uid="{13F77ACE-C233-4156-96AA-9B742C1B18DF}"/>
    <cellStyle name="Normal 8 3 2 2 3 4" xfId="5266" xr:uid="{8DE0A2CD-CCD1-4714-B7C1-5C22FE061202}"/>
    <cellStyle name="Normal 8 3 2 2 4" xfId="1382" xr:uid="{00000000-0005-0000-0000-00001D0F0000}"/>
    <cellStyle name="Normal 8 3 2 2 4 2" xfId="3612" xr:uid="{00000000-0005-0000-0000-00001E0F0000}"/>
    <cellStyle name="Normal 8 3 2 2 4 2 2" xfId="12035" xr:uid="{D3EFC656-4BCB-4CD7-913B-210ED4591B89}"/>
    <cellStyle name="Normal 8 3 2 2 4 2 3" xfId="7824" xr:uid="{DD47C228-A946-48D0-B5BE-7CA8AAACA481}"/>
    <cellStyle name="Normal 8 3 2 2 4 3" xfId="9890" xr:uid="{029148D9-9D43-4489-B461-90C2BC9E4424}"/>
    <cellStyle name="Normal 8 3 2 2 4 4" xfId="5679" xr:uid="{2CEF40CC-78F4-4778-98CE-EA9AD2F418C7}"/>
    <cellStyle name="Normal 8 3 2 2 5" xfId="1795" xr:uid="{00000000-0005-0000-0000-00001F0F0000}"/>
    <cellStyle name="Normal 8 3 2 2 5 2" xfId="4025" xr:uid="{00000000-0005-0000-0000-0000200F0000}"/>
    <cellStyle name="Normal 8 3 2 2 5 2 2" xfId="12448" xr:uid="{01568B37-6F9F-4B79-8245-35DFC85F92E1}"/>
    <cellStyle name="Normal 8 3 2 2 5 2 3" xfId="8237" xr:uid="{25B3BE3D-D670-42C0-922E-1D56F7EC93C1}"/>
    <cellStyle name="Normal 8 3 2 2 5 3" xfId="10303" xr:uid="{8AE4F0DA-49E5-440F-8217-2EA577AA1B70}"/>
    <cellStyle name="Normal 8 3 2 2 5 4" xfId="6092" xr:uid="{387C8414-1F0D-4507-A725-2E2E53C3D428}"/>
    <cellStyle name="Normal 8 3 2 2 6" xfId="2209" xr:uid="{00000000-0005-0000-0000-0000210F0000}"/>
    <cellStyle name="Normal 8 3 2 2 6 2" xfId="4438" xr:uid="{00000000-0005-0000-0000-0000220F0000}"/>
    <cellStyle name="Normal 8 3 2 2 6 2 2" xfId="12861" xr:uid="{884819A9-CD01-4F26-9436-520949CE4BA3}"/>
    <cellStyle name="Normal 8 3 2 2 6 2 3" xfId="8650" xr:uid="{3689BE7E-5088-43AF-A8AD-8DC48D3F88AF}"/>
    <cellStyle name="Normal 8 3 2 2 6 3" xfId="10716" xr:uid="{1F802F4B-B662-483C-A41B-B90B1BC42EC6}"/>
    <cellStyle name="Normal 8 3 2 2 6 4" xfId="6505" xr:uid="{D47CCFE2-F6BC-44EF-BD39-FD09F26FE9C1}"/>
    <cellStyle name="Normal 8 3 2 2 7" xfId="2645" xr:uid="{00000000-0005-0000-0000-0000230F0000}"/>
    <cellStyle name="Normal 8 3 2 2 7 2" xfId="11129" xr:uid="{12CDF3A6-CABE-4FE8-A07E-B2290BA3C3CD}"/>
    <cellStyle name="Normal 8 3 2 2 7 3" xfId="6918" xr:uid="{E4865BB8-CF3C-4B40-8B16-FE82EAE9A1B6}"/>
    <cellStyle name="Normal 8 3 2 2 8" xfId="9064" xr:uid="{4EB9FB3C-FF47-4EFC-97B1-7F03DB99359E}"/>
    <cellStyle name="Normal 8 3 2 2 9" xfId="4853" xr:uid="{F2DCF420-4E20-4A19-A9FD-440F6FD49950}"/>
    <cellStyle name="Normal 8 3 2 3" xfId="499" xr:uid="{00000000-0005-0000-0000-0000240F0000}"/>
    <cellStyle name="Normal 8 3 2 3 2" xfId="967" xr:uid="{00000000-0005-0000-0000-0000250F0000}"/>
    <cellStyle name="Normal 8 3 2 3 2 2" xfId="3201" xr:uid="{00000000-0005-0000-0000-0000260F0000}"/>
    <cellStyle name="Normal 8 3 2 3 2 2 2" xfId="11624" xr:uid="{5A7611D2-35D1-4434-A541-264A1E6BF834}"/>
    <cellStyle name="Normal 8 3 2 3 2 2 3" xfId="7413" xr:uid="{0B97226E-AB62-480A-B536-5E76DE9463E5}"/>
    <cellStyle name="Normal 8 3 2 3 2 3" xfId="9479" xr:uid="{07FFBE69-2D25-4746-994A-8EA20BA463BD}"/>
    <cellStyle name="Normal 8 3 2 3 2 4" xfId="5268" xr:uid="{6267DF18-B71D-40B9-8F48-16FD5C5AF839}"/>
    <cellStyle name="Normal 8 3 2 3 3" xfId="1384" xr:uid="{00000000-0005-0000-0000-0000270F0000}"/>
    <cellStyle name="Normal 8 3 2 3 3 2" xfId="3614" xr:uid="{00000000-0005-0000-0000-0000280F0000}"/>
    <cellStyle name="Normal 8 3 2 3 3 2 2" xfId="12037" xr:uid="{4DC717D2-37E2-4569-AAA3-01CDC5AF7871}"/>
    <cellStyle name="Normal 8 3 2 3 3 2 3" xfId="7826" xr:uid="{B0986F5F-4373-4270-BA78-F09434E0918A}"/>
    <cellStyle name="Normal 8 3 2 3 3 3" xfId="9892" xr:uid="{D3260ECC-1125-4EF4-A3A8-2F04CD5FDE67}"/>
    <cellStyle name="Normal 8 3 2 3 3 4" xfId="5681" xr:uid="{8AA205B7-49CE-41CD-8495-0E81E3C595EE}"/>
    <cellStyle name="Normal 8 3 2 3 4" xfId="1797" xr:uid="{00000000-0005-0000-0000-0000290F0000}"/>
    <cellStyle name="Normal 8 3 2 3 4 2" xfId="4027" xr:uid="{00000000-0005-0000-0000-00002A0F0000}"/>
    <cellStyle name="Normal 8 3 2 3 4 2 2" xfId="12450" xr:uid="{9BF6319D-D719-44B1-8A8C-C1A887BBB373}"/>
    <cellStyle name="Normal 8 3 2 3 4 2 3" xfId="8239" xr:uid="{998DF098-2DE0-487C-9657-16EC4DFF0650}"/>
    <cellStyle name="Normal 8 3 2 3 4 3" xfId="10305" xr:uid="{6C725693-3BCE-4756-8D45-679F412ADD66}"/>
    <cellStyle name="Normal 8 3 2 3 4 4" xfId="6094" xr:uid="{BA1D55CA-146B-466C-9E83-C9C525F74189}"/>
    <cellStyle name="Normal 8 3 2 3 5" xfId="2211" xr:uid="{00000000-0005-0000-0000-00002B0F0000}"/>
    <cellStyle name="Normal 8 3 2 3 5 2" xfId="4440" xr:uid="{00000000-0005-0000-0000-00002C0F0000}"/>
    <cellStyle name="Normal 8 3 2 3 5 2 2" xfId="12863" xr:uid="{F02D9A35-F677-45A9-A377-E5397D6F2580}"/>
    <cellStyle name="Normal 8 3 2 3 5 2 3" xfId="8652" xr:uid="{A2AE990E-8001-4A76-BF30-87438AE6C88D}"/>
    <cellStyle name="Normal 8 3 2 3 5 3" xfId="10718" xr:uid="{B9C75B81-D0B9-4F5D-9B74-1E3C0767CBAA}"/>
    <cellStyle name="Normal 8 3 2 3 5 4" xfId="6507" xr:uid="{C9D512D2-2567-4F22-A9A1-2CAF9BDBAAEB}"/>
    <cellStyle name="Normal 8 3 2 3 6" xfId="2647" xr:uid="{00000000-0005-0000-0000-00002D0F0000}"/>
    <cellStyle name="Normal 8 3 2 3 6 2" xfId="11131" xr:uid="{776383A0-8481-4D6B-8027-14EB21B3EA99}"/>
    <cellStyle name="Normal 8 3 2 3 6 3" xfId="6920" xr:uid="{B22FC404-41EE-4C29-80E0-6CBD8ECFB30B}"/>
    <cellStyle name="Normal 8 3 2 3 7" xfId="9066" xr:uid="{660423B8-29AB-4549-BABB-94BB3C6C1453}"/>
    <cellStyle name="Normal 8 3 2 3 8" xfId="4855" xr:uid="{A04876A8-6F7A-4455-8989-BE21637B2957}"/>
    <cellStyle name="Normal 8 3 2 4" xfId="964" xr:uid="{00000000-0005-0000-0000-00002E0F0000}"/>
    <cellStyle name="Normal 8 3 2 4 2" xfId="3198" xr:uid="{00000000-0005-0000-0000-00002F0F0000}"/>
    <cellStyle name="Normal 8 3 2 4 2 2" xfId="11621" xr:uid="{076BE6E3-70E7-4161-913B-3583817CA771}"/>
    <cellStyle name="Normal 8 3 2 4 2 3" xfId="7410" xr:uid="{8F6E42E6-F39E-4640-9856-77D1EE3BDC11}"/>
    <cellStyle name="Normal 8 3 2 4 3" xfId="9476" xr:uid="{AB48FCD1-C08A-403A-AD3A-E853A22C56B8}"/>
    <cellStyle name="Normal 8 3 2 4 4" xfId="5265" xr:uid="{45B9A87E-FB41-433D-9134-F46EEEF56A75}"/>
    <cellStyle name="Normal 8 3 2 5" xfId="1381" xr:uid="{00000000-0005-0000-0000-0000300F0000}"/>
    <cellStyle name="Normal 8 3 2 5 2" xfId="3611" xr:uid="{00000000-0005-0000-0000-0000310F0000}"/>
    <cellStyle name="Normal 8 3 2 5 2 2" xfId="12034" xr:uid="{816F280B-8414-4C02-9AAD-A04BD0157132}"/>
    <cellStyle name="Normal 8 3 2 5 2 3" xfId="7823" xr:uid="{ED4DB5D0-6033-4052-8B76-59A40112005F}"/>
    <cellStyle name="Normal 8 3 2 5 3" xfId="9889" xr:uid="{1906C6D0-EC93-4AE9-985C-9B4850C5D564}"/>
    <cellStyle name="Normal 8 3 2 5 4" xfId="5678" xr:uid="{D69896D1-69E6-41FE-82AD-464C1D3FCAD0}"/>
    <cellStyle name="Normal 8 3 2 6" xfId="1794" xr:uid="{00000000-0005-0000-0000-0000320F0000}"/>
    <cellStyle name="Normal 8 3 2 6 2" xfId="4024" xr:uid="{00000000-0005-0000-0000-0000330F0000}"/>
    <cellStyle name="Normal 8 3 2 6 2 2" xfId="12447" xr:uid="{808BDFBA-6871-42B5-ABCE-B8B735BEDC32}"/>
    <cellStyle name="Normal 8 3 2 6 2 3" xfId="8236" xr:uid="{5CA672B3-E9E6-481D-92D2-422237ECAC20}"/>
    <cellStyle name="Normal 8 3 2 6 3" xfId="10302" xr:uid="{9DA592F4-6759-4B0E-B05B-6D3787C4F98F}"/>
    <cellStyle name="Normal 8 3 2 6 4" xfId="6091" xr:uid="{1465AFCB-F421-41A1-B5F9-466F805F1F48}"/>
    <cellStyle name="Normal 8 3 2 7" xfId="2208" xr:uid="{00000000-0005-0000-0000-0000340F0000}"/>
    <cellStyle name="Normal 8 3 2 7 2" xfId="4437" xr:uid="{00000000-0005-0000-0000-0000350F0000}"/>
    <cellStyle name="Normal 8 3 2 7 2 2" xfId="12860" xr:uid="{76F33D3C-E182-4BBA-B2CB-82E6A5284AB8}"/>
    <cellStyle name="Normal 8 3 2 7 2 3" xfId="8649" xr:uid="{EE611AB3-925E-4E83-B1AE-066F261F73EC}"/>
    <cellStyle name="Normal 8 3 2 7 3" xfId="10715" xr:uid="{03D13E21-6549-48C0-AB3B-9744409EC4AF}"/>
    <cellStyle name="Normal 8 3 2 7 4" xfId="6504" xr:uid="{BB9AA2C5-DFEC-4FBE-8224-7B6EF69CFF43}"/>
    <cellStyle name="Normal 8 3 2 8" xfId="2644" xr:uid="{00000000-0005-0000-0000-0000360F0000}"/>
    <cellStyle name="Normal 8 3 2 8 2" xfId="11128" xr:uid="{11C5BF41-972C-4573-8681-B8D5BBC5EBFB}"/>
    <cellStyle name="Normal 8 3 2 8 3" xfId="6917" xr:uid="{4B3DD313-1F57-415C-B124-B9F649F21BCD}"/>
    <cellStyle name="Normal 8 3 2 9" xfId="9063" xr:uid="{F506CBEB-39C1-465D-8DC1-40CDF931D1F3}"/>
    <cellStyle name="Normal 8 3 3" xfId="500" xr:uid="{00000000-0005-0000-0000-0000370F0000}"/>
    <cellStyle name="Normal 8 3 3 2" xfId="501" xr:uid="{00000000-0005-0000-0000-0000380F0000}"/>
    <cellStyle name="Normal 8 3 3 2 2" xfId="969" xr:uid="{00000000-0005-0000-0000-0000390F0000}"/>
    <cellStyle name="Normal 8 3 3 2 2 2" xfId="3203" xr:uid="{00000000-0005-0000-0000-00003A0F0000}"/>
    <cellStyle name="Normal 8 3 3 2 2 2 2" xfId="11626" xr:uid="{7A6D9E94-4262-4A93-B1EC-B47E2C6C3257}"/>
    <cellStyle name="Normal 8 3 3 2 2 2 3" xfId="7415" xr:uid="{45DB98EF-0B24-4564-94C3-4BC224B550E4}"/>
    <cellStyle name="Normal 8 3 3 2 2 3" xfId="9481" xr:uid="{B13F2066-5B29-4BEE-9AA7-4E74C79110F3}"/>
    <cellStyle name="Normal 8 3 3 2 2 4" xfId="5270" xr:uid="{24F2C1B1-5D3D-4DAD-8C97-0C6D01C8BE5C}"/>
    <cellStyle name="Normal 8 3 3 2 3" xfId="1386" xr:uid="{00000000-0005-0000-0000-00003B0F0000}"/>
    <cellStyle name="Normal 8 3 3 2 3 2" xfId="3616" xr:uid="{00000000-0005-0000-0000-00003C0F0000}"/>
    <cellStyle name="Normal 8 3 3 2 3 2 2" xfId="12039" xr:uid="{A1BD5743-699C-4D70-A884-0B780993ADB7}"/>
    <cellStyle name="Normal 8 3 3 2 3 2 3" xfId="7828" xr:uid="{EC3224D9-4E1F-4B62-A4F2-0BDD9F35321E}"/>
    <cellStyle name="Normal 8 3 3 2 3 3" xfId="9894" xr:uid="{E4A957C4-41A4-4B14-A811-9B7159775AA1}"/>
    <cellStyle name="Normal 8 3 3 2 3 4" xfId="5683" xr:uid="{D971C6FE-8084-405B-B6FB-64B091E2BDB0}"/>
    <cellStyle name="Normal 8 3 3 2 4" xfId="1799" xr:uid="{00000000-0005-0000-0000-00003D0F0000}"/>
    <cellStyle name="Normal 8 3 3 2 4 2" xfId="4029" xr:uid="{00000000-0005-0000-0000-00003E0F0000}"/>
    <cellStyle name="Normal 8 3 3 2 4 2 2" xfId="12452" xr:uid="{EEAF5796-08AC-423A-9A53-3097A98C8420}"/>
    <cellStyle name="Normal 8 3 3 2 4 2 3" xfId="8241" xr:uid="{7B2131ED-14CD-426D-BFC3-1DD34F69FBB1}"/>
    <cellStyle name="Normal 8 3 3 2 4 3" xfId="10307" xr:uid="{7481C90A-3717-48B3-8EA3-50C9BB0DF472}"/>
    <cellStyle name="Normal 8 3 3 2 4 4" xfId="6096" xr:uid="{1E555213-527E-4F4B-88E5-65B4532E6CB9}"/>
    <cellStyle name="Normal 8 3 3 2 5" xfId="2213" xr:uid="{00000000-0005-0000-0000-00003F0F0000}"/>
    <cellStyle name="Normal 8 3 3 2 5 2" xfId="4442" xr:uid="{00000000-0005-0000-0000-0000400F0000}"/>
    <cellStyle name="Normal 8 3 3 2 5 2 2" xfId="12865" xr:uid="{5944729A-7FED-4CAD-AC6D-E4EFB27C37B9}"/>
    <cellStyle name="Normal 8 3 3 2 5 2 3" xfId="8654" xr:uid="{3BB632D8-BBA3-4968-B27A-7520C742E548}"/>
    <cellStyle name="Normal 8 3 3 2 5 3" xfId="10720" xr:uid="{B39149F5-B8E5-41F5-8BDD-F435F7C318A9}"/>
    <cellStyle name="Normal 8 3 3 2 5 4" xfId="6509" xr:uid="{2900045C-89EF-49EE-B060-5AB5FDAB3E8D}"/>
    <cellStyle name="Normal 8 3 3 2 6" xfId="2649" xr:uid="{00000000-0005-0000-0000-0000410F0000}"/>
    <cellStyle name="Normal 8 3 3 2 6 2" xfId="11133" xr:uid="{E9684D8F-39F0-46E1-A64C-CB2FBE63264D}"/>
    <cellStyle name="Normal 8 3 3 2 6 3" xfId="6922" xr:uid="{DADACB50-DEB0-42B5-A80D-9ABB703461BB}"/>
    <cellStyle name="Normal 8 3 3 2 7" xfId="9068" xr:uid="{E9ED3963-75B8-4230-9787-236D5D906708}"/>
    <cellStyle name="Normal 8 3 3 2 8" xfId="4857" xr:uid="{8395105D-49B1-461F-AB24-3AC2CB6DA7B7}"/>
    <cellStyle name="Normal 8 3 3 3" xfId="968" xr:uid="{00000000-0005-0000-0000-0000420F0000}"/>
    <cellStyle name="Normal 8 3 3 3 2" xfId="3202" xr:uid="{00000000-0005-0000-0000-0000430F0000}"/>
    <cellStyle name="Normal 8 3 3 3 2 2" xfId="11625" xr:uid="{FBB103ED-125F-4DA8-8DAA-8EDCA4C5DADE}"/>
    <cellStyle name="Normal 8 3 3 3 2 3" xfId="7414" xr:uid="{60CCABD2-3C7A-4AF8-9EFD-E14573B98940}"/>
    <cellStyle name="Normal 8 3 3 3 3" xfId="9480" xr:uid="{871E1077-84F9-40D7-8898-745C73400B4F}"/>
    <cellStyle name="Normal 8 3 3 3 4" xfId="5269" xr:uid="{01D44A2E-196D-4BF6-9FF1-25740A0D9571}"/>
    <cellStyle name="Normal 8 3 3 4" xfId="1385" xr:uid="{00000000-0005-0000-0000-0000440F0000}"/>
    <cellStyle name="Normal 8 3 3 4 2" xfId="3615" xr:uid="{00000000-0005-0000-0000-0000450F0000}"/>
    <cellStyle name="Normal 8 3 3 4 2 2" xfId="12038" xr:uid="{024EA01C-BB38-490A-AAF9-E446327B3607}"/>
    <cellStyle name="Normal 8 3 3 4 2 3" xfId="7827" xr:uid="{CEE89046-7D3A-45B9-A60B-4E103EE65714}"/>
    <cellStyle name="Normal 8 3 3 4 3" xfId="9893" xr:uid="{DE299587-623A-4161-8F8A-F83DBF467EC3}"/>
    <cellStyle name="Normal 8 3 3 4 4" xfId="5682" xr:uid="{6C2A30F8-4260-4DA4-AA77-962D39500BAF}"/>
    <cellStyle name="Normal 8 3 3 5" xfId="1798" xr:uid="{00000000-0005-0000-0000-0000460F0000}"/>
    <cellStyle name="Normal 8 3 3 5 2" xfId="4028" xr:uid="{00000000-0005-0000-0000-0000470F0000}"/>
    <cellStyle name="Normal 8 3 3 5 2 2" xfId="12451" xr:uid="{CBD62538-AF5D-4B68-820E-791B2FAF3D41}"/>
    <cellStyle name="Normal 8 3 3 5 2 3" xfId="8240" xr:uid="{8B29A398-B230-4765-B078-A6DAE93BBCAA}"/>
    <cellStyle name="Normal 8 3 3 5 3" xfId="10306" xr:uid="{9D932F8C-CAD0-4E81-80CB-585266C8CD1B}"/>
    <cellStyle name="Normal 8 3 3 5 4" xfId="6095" xr:uid="{21F9D29B-E65F-4586-9373-8CFC6B4C9776}"/>
    <cellStyle name="Normal 8 3 3 6" xfId="2212" xr:uid="{00000000-0005-0000-0000-0000480F0000}"/>
    <cellStyle name="Normal 8 3 3 6 2" xfId="4441" xr:uid="{00000000-0005-0000-0000-0000490F0000}"/>
    <cellStyle name="Normal 8 3 3 6 2 2" xfId="12864" xr:uid="{533AD907-CF04-49C4-BA6B-562D3202C724}"/>
    <cellStyle name="Normal 8 3 3 6 2 3" xfId="8653" xr:uid="{958CB14E-A83F-4CAD-B4BE-1B7212E6C6B4}"/>
    <cellStyle name="Normal 8 3 3 6 3" xfId="10719" xr:uid="{C0FB08A8-DEA4-47E2-97FE-260B8F11EFC0}"/>
    <cellStyle name="Normal 8 3 3 6 4" xfId="6508" xr:uid="{E6153666-9590-41EC-B971-8258B7234460}"/>
    <cellStyle name="Normal 8 3 3 7" xfId="2648" xr:uid="{00000000-0005-0000-0000-00004A0F0000}"/>
    <cellStyle name="Normal 8 3 3 7 2" xfId="11132" xr:uid="{7977BFD5-F6C9-4AD3-9AEB-8854C40311B2}"/>
    <cellStyle name="Normal 8 3 3 7 3" xfId="6921" xr:uid="{359E3DE0-E483-4279-AB3B-A93B511258CA}"/>
    <cellStyle name="Normal 8 3 3 8" xfId="9067" xr:uid="{706894D0-CD6B-4417-B628-EFB709C48627}"/>
    <cellStyle name="Normal 8 3 3 9" xfId="4856" xr:uid="{84E4768F-D7EF-43DD-A4EF-B0089C052022}"/>
    <cellStyle name="Normal 8 3 4" xfId="502" xr:uid="{00000000-0005-0000-0000-00004B0F0000}"/>
    <cellStyle name="Normal 8 3 4 2" xfId="970" xr:uid="{00000000-0005-0000-0000-00004C0F0000}"/>
    <cellStyle name="Normal 8 3 4 2 2" xfId="3204" xr:uid="{00000000-0005-0000-0000-00004D0F0000}"/>
    <cellStyle name="Normal 8 3 4 2 2 2" xfId="11627" xr:uid="{CCF7CE3F-3F5A-44DB-AD59-887D449CF2C1}"/>
    <cellStyle name="Normal 8 3 4 2 2 3" xfId="7416" xr:uid="{2D556BBD-5D42-4AFF-A720-82FD4977D5A9}"/>
    <cellStyle name="Normal 8 3 4 2 3" xfId="9482" xr:uid="{504B5ED8-1723-4B8E-BE99-72315C4EA2A7}"/>
    <cellStyle name="Normal 8 3 4 2 4" xfId="5271" xr:uid="{B76C015A-43D5-419A-B950-2BF500DCF411}"/>
    <cellStyle name="Normal 8 3 4 3" xfId="1387" xr:uid="{00000000-0005-0000-0000-00004E0F0000}"/>
    <cellStyle name="Normal 8 3 4 3 2" xfId="3617" xr:uid="{00000000-0005-0000-0000-00004F0F0000}"/>
    <cellStyle name="Normal 8 3 4 3 2 2" xfId="12040" xr:uid="{E7DE9926-9776-4778-B31D-263909BFA628}"/>
    <cellStyle name="Normal 8 3 4 3 2 3" xfId="7829" xr:uid="{D5B84200-0F62-4B6F-B7A3-5A5B27908B51}"/>
    <cellStyle name="Normal 8 3 4 3 3" xfId="9895" xr:uid="{02581D2C-A941-44D4-BBE5-B7013672EB2D}"/>
    <cellStyle name="Normal 8 3 4 3 4" xfId="5684" xr:uid="{A59B9995-8ACB-4F0E-A2AB-A9DB7BFC4B1D}"/>
    <cellStyle name="Normal 8 3 4 4" xfId="1800" xr:uid="{00000000-0005-0000-0000-0000500F0000}"/>
    <cellStyle name="Normal 8 3 4 4 2" xfId="4030" xr:uid="{00000000-0005-0000-0000-0000510F0000}"/>
    <cellStyle name="Normal 8 3 4 4 2 2" xfId="12453" xr:uid="{D8222F9B-9579-42A2-ACBA-AA0A3D1DF6B7}"/>
    <cellStyle name="Normal 8 3 4 4 2 3" xfId="8242" xr:uid="{59F43AAB-54B4-4EE0-894F-534849552F8E}"/>
    <cellStyle name="Normal 8 3 4 4 3" xfId="10308" xr:uid="{A6318D82-BF69-45BE-8358-D17AB3D1E02B}"/>
    <cellStyle name="Normal 8 3 4 4 4" xfId="6097" xr:uid="{CCD38F10-59A9-4845-B350-6A1EEEB4D7F7}"/>
    <cellStyle name="Normal 8 3 4 5" xfId="2214" xr:uid="{00000000-0005-0000-0000-0000520F0000}"/>
    <cellStyle name="Normal 8 3 4 5 2" xfId="4443" xr:uid="{00000000-0005-0000-0000-0000530F0000}"/>
    <cellStyle name="Normal 8 3 4 5 2 2" xfId="12866" xr:uid="{79D1BBA5-6429-4D42-A484-8ACC3408E3F8}"/>
    <cellStyle name="Normal 8 3 4 5 2 3" xfId="8655" xr:uid="{CB296E16-BA7D-410C-8A15-397E6F622479}"/>
    <cellStyle name="Normal 8 3 4 5 3" xfId="10721" xr:uid="{6A72AECA-3338-4224-9CD0-03F97F8328DC}"/>
    <cellStyle name="Normal 8 3 4 5 4" xfId="6510" xr:uid="{7015C5A6-ACB9-4C13-B551-A4BEF51EACC6}"/>
    <cellStyle name="Normal 8 3 4 6" xfId="2650" xr:uid="{00000000-0005-0000-0000-0000540F0000}"/>
    <cellStyle name="Normal 8 3 4 6 2" xfId="11134" xr:uid="{0D92A126-FF88-437C-A9FB-9253B23793B2}"/>
    <cellStyle name="Normal 8 3 4 6 3" xfId="6923" xr:uid="{A39F8203-BE0D-486B-9FB3-FF26A2937C96}"/>
    <cellStyle name="Normal 8 3 4 7" xfId="9069" xr:uid="{E49C0EEC-7DCC-4F61-B57C-2CE090B78ECD}"/>
    <cellStyle name="Normal 8 3 4 8" xfId="4858" xr:uid="{C150436A-2726-4E3A-A80F-5908060A0C89}"/>
    <cellStyle name="Normal 8 3 5" xfId="963" xr:uid="{00000000-0005-0000-0000-0000550F0000}"/>
    <cellStyle name="Normal 8 3 5 2" xfId="3197" xr:uid="{00000000-0005-0000-0000-0000560F0000}"/>
    <cellStyle name="Normal 8 3 5 2 2" xfId="11620" xr:uid="{078DD938-6E98-406F-AFDA-E4CF6CB3EB7B}"/>
    <cellStyle name="Normal 8 3 5 2 3" xfId="7409" xr:uid="{5C75DFC6-CCB9-449B-9788-D1AE054E5062}"/>
    <cellStyle name="Normal 8 3 5 3" xfId="9475" xr:uid="{13C4C41F-80E1-4FD8-B354-52FB6403761D}"/>
    <cellStyle name="Normal 8 3 5 4" xfId="5264" xr:uid="{70BC3449-859E-4FB8-81CD-10F550D02CC9}"/>
    <cellStyle name="Normal 8 3 6" xfId="1380" xr:uid="{00000000-0005-0000-0000-0000570F0000}"/>
    <cellStyle name="Normal 8 3 6 2" xfId="3610" xr:uid="{00000000-0005-0000-0000-0000580F0000}"/>
    <cellStyle name="Normal 8 3 6 2 2" xfId="12033" xr:uid="{C1CC010E-89B6-4ECB-9679-96E09BE3397F}"/>
    <cellStyle name="Normal 8 3 6 2 3" xfId="7822" xr:uid="{E9247253-D4B0-4370-A27D-AA833A5AC17E}"/>
    <cellStyle name="Normal 8 3 6 3" xfId="9888" xr:uid="{695A0811-FCD2-466B-857B-39BD6E9C9647}"/>
    <cellStyle name="Normal 8 3 6 4" xfId="5677" xr:uid="{F982B714-A7B1-4510-927E-CE31DA974F43}"/>
    <cellStyle name="Normal 8 3 7" xfId="1793" xr:uid="{00000000-0005-0000-0000-0000590F0000}"/>
    <cellStyle name="Normal 8 3 7 2" xfId="4023" xr:uid="{00000000-0005-0000-0000-00005A0F0000}"/>
    <cellStyle name="Normal 8 3 7 2 2" xfId="12446" xr:uid="{CA4F2EE3-AA43-4DD8-83B9-538595C35CF8}"/>
    <cellStyle name="Normal 8 3 7 2 3" xfId="8235" xr:uid="{F38E5BB9-FF64-4465-9703-8ED2ECC57B0E}"/>
    <cellStyle name="Normal 8 3 7 3" xfId="10301" xr:uid="{9B7E0DD5-E714-4E62-B10E-7227B5583D49}"/>
    <cellStyle name="Normal 8 3 7 4" xfId="6090" xr:uid="{17B39483-01CD-4C56-A750-4DE23DEA52EF}"/>
    <cellStyle name="Normal 8 3 8" xfId="2207" xr:uid="{00000000-0005-0000-0000-00005B0F0000}"/>
    <cellStyle name="Normal 8 3 8 2" xfId="4436" xr:uid="{00000000-0005-0000-0000-00005C0F0000}"/>
    <cellStyle name="Normal 8 3 8 2 2" xfId="12859" xr:uid="{4AE675BF-6DD9-47B1-84C9-E0E7D66E3614}"/>
    <cellStyle name="Normal 8 3 8 2 3" xfId="8648" xr:uid="{AAC8DCDA-6389-4FC7-BE2F-3C4067BBA310}"/>
    <cellStyle name="Normal 8 3 8 3" xfId="10714" xr:uid="{CD037F38-4F65-4A9C-ADA6-3D8401AD9A3B}"/>
    <cellStyle name="Normal 8 3 8 4" xfId="6503" xr:uid="{A8D32D75-D9A1-450E-A750-FE2F304991E5}"/>
    <cellStyle name="Normal 8 3 9" xfId="2643" xr:uid="{00000000-0005-0000-0000-00005D0F0000}"/>
    <cellStyle name="Normal 8 3 9 2" xfId="11127" xr:uid="{95D9021E-7DF3-48D9-904E-EC5AE59B2E6B}"/>
    <cellStyle name="Normal 8 3 9 3" xfId="6916" xr:uid="{758FED76-DBCF-4914-BFBE-BC5DDA8FD54F}"/>
    <cellStyle name="Normal 8 4" xfId="503" xr:uid="{00000000-0005-0000-0000-00005E0F0000}"/>
    <cellStyle name="Normal 8 4 10" xfId="4859" xr:uid="{3B21518E-891C-4C0A-A4F8-3879AC1A1404}"/>
    <cellStyle name="Normal 8 4 2" xfId="504" xr:uid="{00000000-0005-0000-0000-00005F0F0000}"/>
    <cellStyle name="Normal 8 4 2 2" xfId="505" xr:uid="{00000000-0005-0000-0000-0000600F0000}"/>
    <cellStyle name="Normal 8 4 2 2 2" xfId="973" xr:uid="{00000000-0005-0000-0000-0000610F0000}"/>
    <cellStyle name="Normal 8 4 2 2 2 2" xfId="3207" xr:uid="{00000000-0005-0000-0000-0000620F0000}"/>
    <cellStyle name="Normal 8 4 2 2 2 2 2" xfId="11630" xr:uid="{510E3570-5A78-4E90-BE08-C2DD27C562AA}"/>
    <cellStyle name="Normal 8 4 2 2 2 2 3" xfId="7419" xr:uid="{2D493332-0AAC-438F-8EF9-AF31BCAF00E8}"/>
    <cellStyle name="Normal 8 4 2 2 2 3" xfId="9485" xr:uid="{64B4E2F2-B515-40E1-85DD-EDD0ADDD0135}"/>
    <cellStyle name="Normal 8 4 2 2 2 4" xfId="5274" xr:uid="{37C1C338-6DA3-4A67-8F54-467E78F1B971}"/>
    <cellStyle name="Normal 8 4 2 2 3" xfId="1390" xr:uid="{00000000-0005-0000-0000-0000630F0000}"/>
    <cellStyle name="Normal 8 4 2 2 3 2" xfId="3620" xr:uid="{00000000-0005-0000-0000-0000640F0000}"/>
    <cellStyle name="Normal 8 4 2 2 3 2 2" xfId="12043" xr:uid="{0DECC214-52F2-49EA-9498-29B9F7A44327}"/>
    <cellStyle name="Normal 8 4 2 2 3 2 3" xfId="7832" xr:uid="{F95527FE-A92D-403C-8DC8-EF9EF2C2B6FA}"/>
    <cellStyle name="Normal 8 4 2 2 3 3" xfId="9898" xr:uid="{7DE44D5B-AB72-4778-8719-9C9491131B35}"/>
    <cellStyle name="Normal 8 4 2 2 3 4" xfId="5687" xr:uid="{0AD1237B-E59B-4074-9AEE-76EFD01EFA29}"/>
    <cellStyle name="Normal 8 4 2 2 4" xfId="1803" xr:uid="{00000000-0005-0000-0000-0000650F0000}"/>
    <cellStyle name="Normal 8 4 2 2 4 2" xfId="4033" xr:uid="{00000000-0005-0000-0000-0000660F0000}"/>
    <cellStyle name="Normal 8 4 2 2 4 2 2" xfId="12456" xr:uid="{BEDE4162-213B-4B67-BA89-0D78861A6D5B}"/>
    <cellStyle name="Normal 8 4 2 2 4 2 3" xfId="8245" xr:uid="{BDC54F54-A062-4EDB-9577-377EA585DBB4}"/>
    <cellStyle name="Normal 8 4 2 2 4 3" xfId="10311" xr:uid="{1717A8ED-4269-43EB-BADC-0B05E0C50C01}"/>
    <cellStyle name="Normal 8 4 2 2 4 4" xfId="6100" xr:uid="{3AB5FAC5-B76A-4293-BF79-443AC67EF41C}"/>
    <cellStyle name="Normal 8 4 2 2 5" xfId="2217" xr:uid="{00000000-0005-0000-0000-0000670F0000}"/>
    <cellStyle name="Normal 8 4 2 2 5 2" xfId="4446" xr:uid="{00000000-0005-0000-0000-0000680F0000}"/>
    <cellStyle name="Normal 8 4 2 2 5 2 2" xfId="12869" xr:uid="{E78B0198-3996-4A4F-BD58-6D3B31178BDA}"/>
    <cellStyle name="Normal 8 4 2 2 5 2 3" xfId="8658" xr:uid="{10362411-F880-4419-A679-8B3D1CE69F25}"/>
    <cellStyle name="Normal 8 4 2 2 5 3" xfId="10724" xr:uid="{A14798EE-032B-4AB7-8406-F17E7F7404A8}"/>
    <cellStyle name="Normal 8 4 2 2 5 4" xfId="6513" xr:uid="{EC9ED0E1-0BBF-4672-A997-48B5811706D4}"/>
    <cellStyle name="Normal 8 4 2 2 6" xfId="2653" xr:uid="{00000000-0005-0000-0000-0000690F0000}"/>
    <cellStyle name="Normal 8 4 2 2 6 2" xfId="11137" xr:uid="{0C971583-2ABF-4586-924D-B27C72E00583}"/>
    <cellStyle name="Normal 8 4 2 2 6 3" xfId="6926" xr:uid="{9BFAB3CF-D3A4-4849-B8AB-6957EA0AB1BA}"/>
    <cellStyle name="Normal 8 4 2 2 7" xfId="9072" xr:uid="{B101B24E-36D9-4686-81DB-30F2F754DBEB}"/>
    <cellStyle name="Normal 8 4 2 2 8" xfId="4861" xr:uid="{F6A5473E-874B-45BF-A70D-97E383AC6D67}"/>
    <cellStyle name="Normal 8 4 2 3" xfId="972" xr:uid="{00000000-0005-0000-0000-00006A0F0000}"/>
    <cellStyle name="Normal 8 4 2 3 2" xfId="3206" xr:uid="{00000000-0005-0000-0000-00006B0F0000}"/>
    <cellStyle name="Normal 8 4 2 3 2 2" xfId="11629" xr:uid="{EB93BCAF-21AB-4E81-BE80-FF9E618BD160}"/>
    <cellStyle name="Normal 8 4 2 3 2 3" xfId="7418" xr:uid="{96A18FD2-68A0-4B46-AD81-C06AB6DD19E8}"/>
    <cellStyle name="Normal 8 4 2 3 3" xfId="9484" xr:uid="{7C82CCB5-4C5F-4E62-851C-F442BC3F8D38}"/>
    <cellStyle name="Normal 8 4 2 3 4" xfId="5273" xr:uid="{F41849CF-85E9-4F61-A917-4509E9A63C8F}"/>
    <cellStyle name="Normal 8 4 2 4" xfId="1389" xr:uid="{00000000-0005-0000-0000-00006C0F0000}"/>
    <cellStyle name="Normal 8 4 2 4 2" xfId="3619" xr:uid="{00000000-0005-0000-0000-00006D0F0000}"/>
    <cellStyle name="Normal 8 4 2 4 2 2" xfId="12042" xr:uid="{7A84DEDF-E34E-44C2-A45C-CCD1944C0694}"/>
    <cellStyle name="Normal 8 4 2 4 2 3" xfId="7831" xr:uid="{E7BDA1D0-C4F0-4486-996A-3C77A33CD816}"/>
    <cellStyle name="Normal 8 4 2 4 3" xfId="9897" xr:uid="{86A2B4BD-A596-4853-8D0E-9E647B625CA7}"/>
    <cellStyle name="Normal 8 4 2 4 4" xfId="5686" xr:uid="{E01604F9-9FB9-4A7D-ABAF-A9C84F199B77}"/>
    <cellStyle name="Normal 8 4 2 5" xfId="1802" xr:uid="{00000000-0005-0000-0000-00006E0F0000}"/>
    <cellStyle name="Normal 8 4 2 5 2" xfId="4032" xr:uid="{00000000-0005-0000-0000-00006F0F0000}"/>
    <cellStyle name="Normal 8 4 2 5 2 2" xfId="12455" xr:uid="{BDD835AD-F505-4EBA-A6FA-E5BC74A990CE}"/>
    <cellStyle name="Normal 8 4 2 5 2 3" xfId="8244" xr:uid="{B6B33974-57AF-4B53-91BD-84C54B5B0EC0}"/>
    <cellStyle name="Normal 8 4 2 5 3" xfId="10310" xr:uid="{D7826716-887F-438A-81BE-9DAB42F77794}"/>
    <cellStyle name="Normal 8 4 2 5 4" xfId="6099" xr:uid="{D0D53599-F1D8-41E5-9A3D-5ABC66D74FE8}"/>
    <cellStyle name="Normal 8 4 2 6" xfId="2216" xr:uid="{00000000-0005-0000-0000-0000700F0000}"/>
    <cellStyle name="Normal 8 4 2 6 2" xfId="4445" xr:uid="{00000000-0005-0000-0000-0000710F0000}"/>
    <cellStyle name="Normal 8 4 2 6 2 2" xfId="12868" xr:uid="{ADD80D09-D2FC-4782-831F-8C18CA55FBE4}"/>
    <cellStyle name="Normal 8 4 2 6 2 3" xfId="8657" xr:uid="{06D98AD9-2424-40F8-B5B2-F572F1D93BEF}"/>
    <cellStyle name="Normal 8 4 2 6 3" xfId="10723" xr:uid="{0AA6112F-DBE1-4C51-AC92-498D2BF0B495}"/>
    <cellStyle name="Normal 8 4 2 6 4" xfId="6512" xr:uid="{F2EEFF1F-19D3-430E-A458-70C29416B263}"/>
    <cellStyle name="Normal 8 4 2 7" xfId="2652" xr:uid="{00000000-0005-0000-0000-0000720F0000}"/>
    <cellStyle name="Normal 8 4 2 7 2" xfId="11136" xr:uid="{0FAEC5E4-6EE8-4E7E-B808-4934D41BC741}"/>
    <cellStyle name="Normal 8 4 2 7 3" xfId="6925" xr:uid="{FF5B045A-D8F5-4A9A-967F-C277746A401D}"/>
    <cellStyle name="Normal 8 4 2 8" xfId="9071" xr:uid="{8CDF5DE8-5161-4A4D-A50D-71D7783DFEB8}"/>
    <cellStyle name="Normal 8 4 2 9" xfId="4860" xr:uid="{9C5C30CF-1863-4330-97F3-606048B9552B}"/>
    <cellStyle name="Normal 8 4 3" xfId="506" xr:uid="{00000000-0005-0000-0000-0000730F0000}"/>
    <cellStyle name="Normal 8 4 3 2" xfId="974" xr:uid="{00000000-0005-0000-0000-0000740F0000}"/>
    <cellStyle name="Normal 8 4 3 2 2" xfId="3208" xr:uid="{00000000-0005-0000-0000-0000750F0000}"/>
    <cellStyle name="Normal 8 4 3 2 2 2" xfId="11631" xr:uid="{A48E8489-41F5-4934-89CD-EB18258C3CC5}"/>
    <cellStyle name="Normal 8 4 3 2 2 3" xfId="7420" xr:uid="{0AFE6861-CC64-4115-8B42-CA71FDB225A6}"/>
    <cellStyle name="Normal 8 4 3 2 3" xfId="9486" xr:uid="{119C600B-F52D-4597-8072-8C8ED0F79748}"/>
    <cellStyle name="Normal 8 4 3 2 4" xfId="5275" xr:uid="{B73FD63C-8330-4059-94D1-6B6C380B3A7D}"/>
    <cellStyle name="Normal 8 4 3 3" xfId="1391" xr:uid="{00000000-0005-0000-0000-0000760F0000}"/>
    <cellStyle name="Normal 8 4 3 3 2" xfId="3621" xr:uid="{00000000-0005-0000-0000-0000770F0000}"/>
    <cellStyle name="Normal 8 4 3 3 2 2" xfId="12044" xr:uid="{98C79ED2-AFB5-4943-87E3-4FEDDC199ADE}"/>
    <cellStyle name="Normal 8 4 3 3 2 3" xfId="7833" xr:uid="{6FDD4185-8B69-4DD6-9BF2-0E1D821F77B0}"/>
    <cellStyle name="Normal 8 4 3 3 3" xfId="9899" xr:uid="{DC27C6C3-37EF-4925-ABB8-1213568FA706}"/>
    <cellStyle name="Normal 8 4 3 3 4" xfId="5688" xr:uid="{900A4689-3027-4A69-877C-A2D18B434B38}"/>
    <cellStyle name="Normal 8 4 3 4" xfId="1804" xr:uid="{00000000-0005-0000-0000-0000780F0000}"/>
    <cellStyle name="Normal 8 4 3 4 2" xfId="4034" xr:uid="{00000000-0005-0000-0000-0000790F0000}"/>
    <cellStyle name="Normal 8 4 3 4 2 2" xfId="12457" xr:uid="{3A285BE3-ABB7-44A3-A189-64440DCD64EB}"/>
    <cellStyle name="Normal 8 4 3 4 2 3" xfId="8246" xr:uid="{2D47B63B-1F08-4E3F-85FC-808ED631D489}"/>
    <cellStyle name="Normal 8 4 3 4 3" xfId="10312" xr:uid="{63C3E9DE-4C61-4181-96B5-D8D8605360B4}"/>
    <cellStyle name="Normal 8 4 3 4 4" xfId="6101" xr:uid="{764AD900-DEDD-46B9-A1F6-1D2A071E739A}"/>
    <cellStyle name="Normal 8 4 3 5" xfId="2218" xr:uid="{00000000-0005-0000-0000-00007A0F0000}"/>
    <cellStyle name="Normal 8 4 3 5 2" xfId="4447" xr:uid="{00000000-0005-0000-0000-00007B0F0000}"/>
    <cellStyle name="Normal 8 4 3 5 2 2" xfId="12870" xr:uid="{D598AE9D-68B0-46B9-84C1-5C2A78F8ADD4}"/>
    <cellStyle name="Normal 8 4 3 5 2 3" xfId="8659" xr:uid="{CDEC51EC-5652-4F78-9EFE-4BDBFB1F10BF}"/>
    <cellStyle name="Normal 8 4 3 5 3" xfId="10725" xr:uid="{19EA5BE9-0803-4945-8E2B-48944CBBB46E}"/>
    <cellStyle name="Normal 8 4 3 5 4" xfId="6514" xr:uid="{E3454CC8-4964-4142-86C5-E535466BFC18}"/>
    <cellStyle name="Normal 8 4 3 6" xfId="2654" xr:uid="{00000000-0005-0000-0000-00007C0F0000}"/>
    <cellStyle name="Normal 8 4 3 6 2" xfId="11138" xr:uid="{7204D5A4-C2B5-49F5-8464-0680AC923B0A}"/>
    <cellStyle name="Normal 8 4 3 6 3" xfId="6927" xr:uid="{92A7F3E0-5F89-4F86-A181-528CCB4EAD61}"/>
    <cellStyle name="Normal 8 4 3 7" xfId="9073" xr:uid="{A4D97A74-9429-4AFB-8DE1-0FA23D4D26C8}"/>
    <cellStyle name="Normal 8 4 3 8" xfId="4862" xr:uid="{F9DA14B9-04F2-40BF-AB92-272F4F8EE0F9}"/>
    <cellStyle name="Normal 8 4 4" xfId="971" xr:uid="{00000000-0005-0000-0000-00007D0F0000}"/>
    <cellStyle name="Normal 8 4 4 2" xfId="3205" xr:uid="{00000000-0005-0000-0000-00007E0F0000}"/>
    <cellStyle name="Normal 8 4 4 2 2" xfId="11628" xr:uid="{F3B07A90-953C-43DC-944F-B597A578B910}"/>
    <cellStyle name="Normal 8 4 4 2 3" xfId="7417" xr:uid="{6245FDD1-458D-478B-B7BD-A25ABBA61D7A}"/>
    <cellStyle name="Normal 8 4 4 3" xfId="9483" xr:uid="{68590C49-380E-4F0D-8DE6-8A94BF265A83}"/>
    <cellStyle name="Normal 8 4 4 4" xfId="5272" xr:uid="{5D9E60C9-657E-443E-B205-355FCE710D0F}"/>
    <cellStyle name="Normal 8 4 5" xfId="1388" xr:uid="{00000000-0005-0000-0000-00007F0F0000}"/>
    <cellStyle name="Normal 8 4 5 2" xfId="3618" xr:uid="{00000000-0005-0000-0000-0000800F0000}"/>
    <cellStyle name="Normal 8 4 5 2 2" xfId="12041" xr:uid="{16611DC2-BE85-42DD-AFEB-8FCB2F5F576D}"/>
    <cellStyle name="Normal 8 4 5 2 3" xfId="7830" xr:uid="{7F14E301-AF88-4320-840D-73E62CFD03A8}"/>
    <cellStyle name="Normal 8 4 5 3" xfId="9896" xr:uid="{B5C45842-7732-4836-A210-758C3557A215}"/>
    <cellStyle name="Normal 8 4 5 4" xfId="5685" xr:uid="{273FA700-F650-4E79-97A3-BED533F8E38C}"/>
    <cellStyle name="Normal 8 4 6" xfId="1801" xr:uid="{00000000-0005-0000-0000-0000810F0000}"/>
    <cellStyle name="Normal 8 4 6 2" xfId="4031" xr:uid="{00000000-0005-0000-0000-0000820F0000}"/>
    <cellStyle name="Normal 8 4 6 2 2" xfId="12454" xr:uid="{F8093EA2-9297-46CD-A86C-39529B542762}"/>
    <cellStyle name="Normal 8 4 6 2 3" xfId="8243" xr:uid="{C43C6ECE-A038-477B-ABEC-41EEEBB1593E}"/>
    <cellStyle name="Normal 8 4 6 3" xfId="10309" xr:uid="{31FBB097-14D2-49F4-876D-B0046903FFB6}"/>
    <cellStyle name="Normal 8 4 6 4" xfId="6098" xr:uid="{713EEB20-1FB6-499E-81A7-C6DDE85F4422}"/>
    <cellStyle name="Normal 8 4 7" xfId="2215" xr:uid="{00000000-0005-0000-0000-0000830F0000}"/>
    <cellStyle name="Normal 8 4 7 2" xfId="4444" xr:uid="{00000000-0005-0000-0000-0000840F0000}"/>
    <cellStyle name="Normal 8 4 7 2 2" xfId="12867" xr:uid="{E1A3E035-E537-4212-9AE4-E9DFCE8BDCD2}"/>
    <cellStyle name="Normal 8 4 7 2 3" xfId="8656" xr:uid="{70E21C5A-8217-4738-A317-2CC0B8617B4A}"/>
    <cellStyle name="Normal 8 4 7 3" xfId="10722" xr:uid="{B320352B-2856-414A-B7B5-FE3D79D37923}"/>
    <cellStyle name="Normal 8 4 7 4" xfId="6511" xr:uid="{526E73E8-8A37-484B-8138-2E4B738722F3}"/>
    <cellStyle name="Normal 8 4 8" xfId="2651" xr:uid="{00000000-0005-0000-0000-0000850F0000}"/>
    <cellStyle name="Normal 8 4 8 2" xfId="11135" xr:uid="{4293B638-A08F-46F5-A93D-049B8BE50361}"/>
    <cellStyle name="Normal 8 4 8 3" xfId="6924" xr:uid="{676B390C-6F0A-44B5-8849-657168FBEE62}"/>
    <cellStyle name="Normal 8 4 9" xfId="9070" xr:uid="{B5B1651A-85BC-4310-9C41-420F66D9BF44}"/>
    <cellStyle name="Normal 8 5" xfId="507" xr:uid="{00000000-0005-0000-0000-0000860F0000}"/>
    <cellStyle name="Normal 8 5 2" xfId="508" xr:uid="{00000000-0005-0000-0000-0000870F0000}"/>
    <cellStyle name="Normal 8 5 2 2" xfId="976" xr:uid="{00000000-0005-0000-0000-0000880F0000}"/>
    <cellStyle name="Normal 8 5 2 2 2" xfId="3210" xr:uid="{00000000-0005-0000-0000-0000890F0000}"/>
    <cellStyle name="Normal 8 5 2 2 2 2" xfId="11633" xr:uid="{AEB707D9-24DA-45C0-BB2D-D343AB20D15C}"/>
    <cellStyle name="Normal 8 5 2 2 2 3" xfId="7422" xr:uid="{8B52719D-8340-4875-AFDD-ADBF076C67A8}"/>
    <cellStyle name="Normal 8 5 2 2 3" xfId="9488" xr:uid="{A4C7D122-ED6D-4033-AA90-305B8C7285D8}"/>
    <cellStyle name="Normal 8 5 2 2 4" xfId="5277" xr:uid="{AC8CCA37-42F2-46AB-8426-95952E2E9524}"/>
    <cellStyle name="Normal 8 5 2 3" xfId="1393" xr:uid="{00000000-0005-0000-0000-00008A0F0000}"/>
    <cellStyle name="Normal 8 5 2 3 2" xfId="3623" xr:uid="{00000000-0005-0000-0000-00008B0F0000}"/>
    <cellStyle name="Normal 8 5 2 3 2 2" xfId="12046" xr:uid="{61EE0E39-675D-4865-AEBA-B979C32BA110}"/>
    <cellStyle name="Normal 8 5 2 3 2 3" xfId="7835" xr:uid="{3DFDEAB5-C62B-4F3C-95C3-E424597ACA3A}"/>
    <cellStyle name="Normal 8 5 2 3 3" xfId="9901" xr:uid="{E3C6D48E-1D11-49C6-8A07-A0A973F430AD}"/>
    <cellStyle name="Normal 8 5 2 3 4" xfId="5690" xr:uid="{FF6FF44E-6B73-4CDB-8C60-30101C29971C}"/>
    <cellStyle name="Normal 8 5 2 4" xfId="1806" xr:uid="{00000000-0005-0000-0000-00008C0F0000}"/>
    <cellStyle name="Normal 8 5 2 4 2" xfId="4036" xr:uid="{00000000-0005-0000-0000-00008D0F0000}"/>
    <cellStyle name="Normal 8 5 2 4 2 2" xfId="12459" xr:uid="{94C9954B-268D-4992-B774-8CC89E16D5BF}"/>
    <cellStyle name="Normal 8 5 2 4 2 3" xfId="8248" xr:uid="{FCCB0332-017E-4070-9E53-0226387DA26D}"/>
    <cellStyle name="Normal 8 5 2 4 3" xfId="10314" xr:uid="{8FCFE827-3A09-4C4A-81A3-4C0A5B2767B0}"/>
    <cellStyle name="Normal 8 5 2 4 4" xfId="6103" xr:uid="{04B18039-541E-4259-AAB6-3FC729705562}"/>
    <cellStyle name="Normal 8 5 2 5" xfId="2220" xr:uid="{00000000-0005-0000-0000-00008E0F0000}"/>
    <cellStyle name="Normal 8 5 2 5 2" xfId="4449" xr:uid="{00000000-0005-0000-0000-00008F0F0000}"/>
    <cellStyle name="Normal 8 5 2 5 2 2" xfId="12872" xr:uid="{3C918438-F1E9-46E1-8C1A-BB3555FD8A33}"/>
    <cellStyle name="Normal 8 5 2 5 2 3" xfId="8661" xr:uid="{D7AE6F67-19ED-491A-BE5F-75A19B24F93B}"/>
    <cellStyle name="Normal 8 5 2 5 3" xfId="10727" xr:uid="{A07AC163-D58A-4968-9717-6B78EBE8F751}"/>
    <cellStyle name="Normal 8 5 2 5 4" xfId="6516" xr:uid="{4DC6A4C7-0F31-4E84-84DA-4A219605E85E}"/>
    <cellStyle name="Normal 8 5 2 6" xfId="2656" xr:uid="{00000000-0005-0000-0000-0000900F0000}"/>
    <cellStyle name="Normal 8 5 2 6 2" xfId="11140" xr:uid="{C4F652E0-3739-4469-8CDE-7292626821B7}"/>
    <cellStyle name="Normal 8 5 2 6 3" xfId="6929" xr:uid="{0E271440-8879-49C9-AB8E-D43BF8E493F8}"/>
    <cellStyle name="Normal 8 5 2 7" xfId="9075" xr:uid="{2132F7C7-3B70-4360-874A-B7F714E11B4D}"/>
    <cellStyle name="Normal 8 5 2 8" xfId="4864" xr:uid="{319782D0-921B-4537-972E-28043F050A2F}"/>
    <cellStyle name="Normal 8 5 3" xfId="975" xr:uid="{00000000-0005-0000-0000-0000910F0000}"/>
    <cellStyle name="Normal 8 5 3 2" xfId="3209" xr:uid="{00000000-0005-0000-0000-0000920F0000}"/>
    <cellStyle name="Normal 8 5 3 2 2" xfId="11632" xr:uid="{9D914D90-B3C2-428E-A146-32C2501DAB2D}"/>
    <cellStyle name="Normal 8 5 3 2 3" xfId="7421" xr:uid="{9E7CECE1-A147-4601-9A31-614B6B2A9EB9}"/>
    <cellStyle name="Normal 8 5 3 3" xfId="9487" xr:uid="{CB5333B6-3619-4658-BD63-0EE8D44C6AC4}"/>
    <cellStyle name="Normal 8 5 3 4" xfId="5276" xr:uid="{E3DD09CF-311E-4195-A18B-16D9974BFAAF}"/>
    <cellStyle name="Normal 8 5 4" xfId="1392" xr:uid="{00000000-0005-0000-0000-0000930F0000}"/>
    <cellStyle name="Normal 8 5 4 2" xfId="3622" xr:uid="{00000000-0005-0000-0000-0000940F0000}"/>
    <cellStyle name="Normal 8 5 4 2 2" xfId="12045" xr:uid="{C4F4070B-03D1-48BE-8395-8234601CD5A9}"/>
    <cellStyle name="Normal 8 5 4 2 3" xfId="7834" xr:uid="{F24357D0-A8AD-4182-8909-53BC7FDB4A62}"/>
    <cellStyle name="Normal 8 5 4 3" xfId="9900" xr:uid="{DC95BB63-0192-4166-A098-97EAB44BFA57}"/>
    <cellStyle name="Normal 8 5 4 4" xfId="5689" xr:uid="{ABAB65C8-B1B3-484F-9723-777120AD538C}"/>
    <cellStyle name="Normal 8 5 5" xfId="1805" xr:uid="{00000000-0005-0000-0000-0000950F0000}"/>
    <cellStyle name="Normal 8 5 5 2" xfId="4035" xr:uid="{00000000-0005-0000-0000-0000960F0000}"/>
    <cellStyle name="Normal 8 5 5 2 2" xfId="12458" xr:uid="{A2614693-B5D7-4B8E-B5C2-02C38C8C6758}"/>
    <cellStyle name="Normal 8 5 5 2 3" xfId="8247" xr:uid="{2BFAF07B-A008-4797-B5A3-1D692FB7B6B9}"/>
    <cellStyle name="Normal 8 5 5 3" xfId="10313" xr:uid="{A8CD00A7-45FC-4BF7-A2D8-FB0C746E05EA}"/>
    <cellStyle name="Normal 8 5 5 4" xfId="6102" xr:uid="{C843E0C7-E644-4CEE-A493-6D381CF1DEB1}"/>
    <cellStyle name="Normal 8 5 6" xfId="2219" xr:uid="{00000000-0005-0000-0000-0000970F0000}"/>
    <cellStyle name="Normal 8 5 6 2" xfId="4448" xr:uid="{00000000-0005-0000-0000-0000980F0000}"/>
    <cellStyle name="Normal 8 5 6 2 2" xfId="12871" xr:uid="{BD124305-D262-4D15-BDD4-C08BEAC09B0B}"/>
    <cellStyle name="Normal 8 5 6 2 3" xfId="8660" xr:uid="{7FBE270B-3E6A-4844-8B99-09B9BE35C80A}"/>
    <cellStyle name="Normal 8 5 6 3" xfId="10726" xr:uid="{D5754C61-A100-431B-A01C-517A21A253EC}"/>
    <cellStyle name="Normal 8 5 6 4" xfId="6515" xr:uid="{668E41A9-8C6A-4427-ACB4-9037E0B88E84}"/>
    <cellStyle name="Normal 8 5 7" xfId="2655" xr:uid="{00000000-0005-0000-0000-0000990F0000}"/>
    <cellStyle name="Normal 8 5 7 2" xfId="11139" xr:uid="{CFA0FBBA-C972-4253-A520-143B5B290189}"/>
    <cellStyle name="Normal 8 5 7 3" xfId="6928" xr:uid="{6D16BBD7-88D1-4146-9551-DAC9F1134CB2}"/>
    <cellStyle name="Normal 8 5 8" xfId="9074" xr:uid="{D83A754A-AC7C-49A7-B744-9ECA8448C2B5}"/>
    <cellStyle name="Normal 8 5 9" xfId="4863" xr:uid="{1272720D-7B17-4510-8C03-35E056C6BD2F}"/>
    <cellStyle name="Normal 8 6" xfId="509" xr:uid="{00000000-0005-0000-0000-00009A0F0000}"/>
    <cellStyle name="Normal 8 6 2" xfId="977" xr:uid="{00000000-0005-0000-0000-00009B0F0000}"/>
    <cellStyle name="Normal 8 6 2 2" xfId="3211" xr:uid="{00000000-0005-0000-0000-00009C0F0000}"/>
    <cellStyle name="Normal 8 6 2 2 2" xfId="11634" xr:uid="{6AEB7828-7040-4438-8706-53F5E427ED59}"/>
    <cellStyle name="Normal 8 6 2 2 3" xfId="7423" xr:uid="{6155785F-C361-4CA9-B959-02273CA8A3EC}"/>
    <cellStyle name="Normal 8 6 2 3" xfId="9489" xr:uid="{E085216D-EF3E-402C-8F33-3CE9803FC268}"/>
    <cellStyle name="Normal 8 6 2 4" xfId="5278" xr:uid="{B0781A81-02D2-434D-9CDD-B0C7CA6CF61C}"/>
    <cellStyle name="Normal 8 6 3" xfId="1394" xr:uid="{00000000-0005-0000-0000-00009D0F0000}"/>
    <cellStyle name="Normal 8 6 3 2" xfId="3624" xr:uid="{00000000-0005-0000-0000-00009E0F0000}"/>
    <cellStyle name="Normal 8 6 3 2 2" xfId="12047" xr:uid="{1BEA1BF5-7030-4804-A454-4BDA12013979}"/>
    <cellStyle name="Normal 8 6 3 2 3" xfId="7836" xr:uid="{FA411485-2E35-4582-841B-46C31AA835B8}"/>
    <cellStyle name="Normal 8 6 3 3" xfId="9902" xr:uid="{6170D972-81BF-49B4-BA7C-300D4E47ABD8}"/>
    <cellStyle name="Normal 8 6 3 4" xfId="5691" xr:uid="{CEE895AF-9723-42E1-AB1E-BC33EA3DD6C1}"/>
    <cellStyle name="Normal 8 6 4" xfId="1807" xr:uid="{00000000-0005-0000-0000-00009F0F0000}"/>
    <cellStyle name="Normal 8 6 4 2" xfId="4037" xr:uid="{00000000-0005-0000-0000-0000A00F0000}"/>
    <cellStyle name="Normal 8 6 4 2 2" xfId="12460" xr:uid="{0EC8E121-450F-4E12-B0F6-F9F282B81843}"/>
    <cellStyle name="Normal 8 6 4 2 3" xfId="8249" xr:uid="{42447BDA-DCDF-4632-96B5-1741E4C05462}"/>
    <cellStyle name="Normal 8 6 4 3" xfId="10315" xr:uid="{1414EA93-10AC-46E3-85B5-F2DE2A059B4B}"/>
    <cellStyle name="Normal 8 6 4 4" xfId="6104" xr:uid="{B91A01A8-82B5-4AAF-A2BB-32DB84ACF15E}"/>
    <cellStyle name="Normal 8 6 5" xfId="2221" xr:uid="{00000000-0005-0000-0000-0000A10F0000}"/>
    <cellStyle name="Normal 8 6 5 2" xfId="4450" xr:uid="{00000000-0005-0000-0000-0000A20F0000}"/>
    <cellStyle name="Normal 8 6 5 2 2" xfId="12873" xr:uid="{C96B518D-F20A-4B8F-B645-01CCCC93CB23}"/>
    <cellStyle name="Normal 8 6 5 2 3" xfId="8662" xr:uid="{9CF38267-98E9-4C52-8DC7-AE0355DBEAC9}"/>
    <cellStyle name="Normal 8 6 5 3" xfId="10728" xr:uid="{17EF455B-0D68-4ECE-A55A-B67B95585F1E}"/>
    <cellStyle name="Normal 8 6 5 4" xfId="6517" xr:uid="{C6B96AC5-DD8B-40E9-B4F4-2AF66DC903E2}"/>
    <cellStyle name="Normal 8 6 6" xfId="2657" xr:uid="{00000000-0005-0000-0000-0000A30F0000}"/>
    <cellStyle name="Normal 8 6 6 2" xfId="11141" xr:uid="{31A05A0C-14ED-482A-8AF4-51FC26AA37A8}"/>
    <cellStyle name="Normal 8 6 6 3" xfId="6930" xr:uid="{C47C87DF-22CC-4475-9A0B-E82929FC1D87}"/>
    <cellStyle name="Normal 8 6 7" xfId="9076" xr:uid="{0B5CDD91-D085-47CE-BB5D-C98CE90BE91F}"/>
    <cellStyle name="Normal 8 6 8" xfId="4865" xr:uid="{9D334F9A-AC51-4EE1-B7FE-5D6D733B654D}"/>
    <cellStyle name="Normal 8 7" xfId="946" xr:uid="{00000000-0005-0000-0000-0000A40F0000}"/>
    <cellStyle name="Normal 8 7 2" xfId="3180" xr:uid="{00000000-0005-0000-0000-0000A50F0000}"/>
    <cellStyle name="Normal 8 7 2 2" xfId="11603" xr:uid="{8E0840D8-6E3E-4A40-879A-7B33B5694E5D}"/>
    <cellStyle name="Normal 8 7 2 3" xfId="7392" xr:uid="{8712B1F9-9044-448F-9A3D-30659FD1C893}"/>
    <cellStyle name="Normal 8 7 3" xfId="9458" xr:uid="{A2677E1F-2BA2-4AA0-97AB-AE645A247F29}"/>
    <cellStyle name="Normal 8 7 4" xfId="5247" xr:uid="{2FB86DA8-A44A-4B79-9FDA-362FE6A08B11}"/>
    <cellStyle name="Normal 8 8" xfId="1363" xr:uid="{00000000-0005-0000-0000-0000A60F0000}"/>
    <cellStyle name="Normal 8 8 2" xfId="3593" xr:uid="{00000000-0005-0000-0000-0000A70F0000}"/>
    <cellStyle name="Normal 8 8 2 2" xfId="12016" xr:uid="{96BB9426-BC4B-4181-8CC1-9078567D28F7}"/>
    <cellStyle name="Normal 8 8 2 3" xfId="7805" xr:uid="{D5A07427-6E58-436F-89CD-931D30E24F06}"/>
    <cellStyle name="Normal 8 8 3" xfId="9871" xr:uid="{3B2FE5F3-64E3-43D7-8633-0ACA73E80F4B}"/>
    <cellStyle name="Normal 8 8 4" xfId="5660" xr:uid="{9DD58E6E-5144-40D0-9444-7072D15F74A7}"/>
    <cellStyle name="Normal 8 9" xfId="1776" xr:uid="{00000000-0005-0000-0000-0000A80F0000}"/>
    <cellStyle name="Normal 8 9 2" xfId="4006" xr:uid="{00000000-0005-0000-0000-0000A90F0000}"/>
    <cellStyle name="Normal 8 9 2 2" xfId="12429" xr:uid="{C1FA5CF8-2B6E-4333-BCA8-AC0E1AE662D7}"/>
    <cellStyle name="Normal 8 9 2 3" xfId="8218" xr:uid="{463ABC33-AE84-4A79-9A9E-907BF6211838}"/>
    <cellStyle name="Normal 8 9 3" xfId="10284" xr:uid="{E33909F7-72A0-42AC-B14D-C68FE20F714D}"/>
    <cellStyle name="Normal 8 9 4" xfId="6073" xr:uid="{15E7BEFA-7CB4-422B-9BAC-A9391C97109A}"/>
    <cellStyle name="Normal 9" xfId="510" xr:uid="{00000000-0005-0000-0000-0000AA0F0000}"/>
    <cellStyle name="Normal 9 2" xfId="511" xr:uid="{00000000-0005-0000-0000-0000AB0F0000}"/>
    <cellStyle name="Normal 9 2 10" xfId="2658" xr:uid="{00000000-0005-0000-0000-0000AC0F0000}"/>
    <cellStyle name="Normal 9 2 10 2" xfId="11142" xr:uid="{57808E0C-8F49-4DB3-BB85-DAE1A8D76339}"/>
    <cellStyle name="Normal 9 2 10 3" xfId="6931" xr:uid="{E83C9962-A31B-46A9-8E3B-8EE77F1644D8}"/>
    <cellStyle name="Normal 9 2 11" xfId="9077" xr:uid="{0D54F62E-9648-4391-A728-4A9A8E32892F}"/>
    <cellStyle name="Normal 9 2 12" xfId="4866" xr:uid="{DD3E0F00-8EAD-4372-9ADA-DCA31BFB0532}"/>
    <cellStyle name="Normal 9 2 2" xfId="512" xr:uid="{00000000-0005-0000-0000-0000AD0F0000}"/>
    <cellStyle name="Normal 9 2 2 10" xfId="9078" xr:uid="{E11CE8C0-BAA5-4F02-BCC0-F9B7E017D213}"/>
    <cellStyle name="Normal 9 2 2 11" xfId="4867" xr:uid="{ADC957B1-FDCF-4197-B80B-62FF0F953C62}"/>
    <cellStyle name="Normal 9 2 2 2" xfId="513" xr:uid="{00000000-0005-0000-0000-0000AE0F0000}"/>
    <cellStyle name="Normal 9 2 2 2 10" xfId="4868" xr:uid="{004061A3-5B3F-4C53-9C33-070F898E6ADB}"/>
    <cellStyle name="Normal 9 2 2 2 2" xfId="514" xr:uid="{00000000-0005-0000-0000-0000AF0F0000}"/>
    <cellStyle name="Normal 9 2 2 2 2 2" xfId="515" xr:uid="{00000000-0005-0000-0000-0000B00F0000}"/>
    <cellStyle name="Normal 9 2 2 2 2 2 2" xfId="983" xr:uid="{00000000-0005-0000-0000-0000B10F0000}"/>
    <cellStyle name="Normal 9 2 2 2 2 2 2 2" xfId="3216" xr:uid="{00000000-0005-0000-0000-0000B20F0000}"/>
    <cellStyle name="Normal 9 2 2 2 2 2 2 2 2" xfId="11639" xr:uid="{B2FA406E-6B31-4F2C-85A4-793BFB965860}"/>
    <cellStyle name="Normal 9 2 2 2 2 2 2 2 3" xfId="7428" xr:uid="{1DF218EF-ED99-4830-83F0-3FC44B50651C}"/>
    <cellStyle name="Normal 9 2 2 2 2 2 2 3" xfId="9494" xr:uid="{842883A0-AA8E-4BF9-97DF-4CECC0D33FAB}"/>
    <cellStyle name="Normal 9 2 2 2 2 2 2 4" xfId="5283" xr:uid="{499B89E6-27DE-4B97-806D-0F68A2B8C0DC}"/>
    <cellStyle name="Normal 9 2 2 2 2 2 3" xfId="1399" xr:uid="{00000000-0005-0000-0000-0000B30F0000}"/>
    <cellStyle name="Normal 9 2 2 2 2 2 3 2" xfId="3629" xr:uid="{00000000-0005-0000-0000-0000B40F0000}"/>
    <cellStyle name="Normal 9 2 2 2 2 2 3 2 2" xfId="12052" xr:uid="{866CB7AF-731E-446A-A276-46D1A9E38EDB}"/>
    <cellStyle name="Normal 9 2 2 2 2 2 3 2 3" xfId="7841" xr:uid="{B7880D87-0DBD-424A-A44C-9C36411A514D}"/>
    <cellStyle name="Normal 9 2 2 2 2 2 3 3" xfId="9907" xr:uid="{52BCB783-DD1B-4C32-BFC8-B129080A4F4E}"/>
    <cellStyle name="Normal 9 2 2 2 2 2 3 4" xfId="5696" xr:uid="{0F7821E1-D235-4672-8309-195DE439FFEC}"/>
    <cellStyle name="Normal 9 2 2 2 2 2 4" xfId="1812" xr:uid="{00000000-0005-0000-0000-0000B50F0000}"/>
    <cellStyle name="Normal 9 2 2 2 2 2 4 2" xfId="4042" xr:uid="{00000000-0005-0000-0000-0000B60F0000}"/>
    <cellStyle name="Normal 9 2 2 2 2 2 4 2 2" xfId="12465" xr:uid="{AB8AC85C-A8DC-4CDD-8C03-D0F46C0F6EA9}"/>
    <cellStyle name="Normal 9 2 2 2 2 2 4 2 3" xfId="8254" xr:uid="{FEE5DE2B-C1B7-4490-980B-AF4E5C864672}"/>
    <cellStyle name="Normal 9 2 2 2 2 2 4 3" xfId="10320" xr:uid="{7DCAFC60-1236-43CC-B795-C6DF040AFD52}"/>
    <cellStyle name="Normal 9 2 2 2 2 2 4 4" xfId="6109" xr:uid="{B21EB027-CCD7-4FEC-BC70-207DEA972BA6}"/>
    <cellStyle name="Normal 9 2 2 2 2 2 5" xfId="2226" xr:uid="{00000000-0005-0000-0000-0000B70F0000}"/>
    <cellStyle name="Normal 9 2 2 2 2 2 5 2" xfId="4455" xr:uid="{00000000-0005-0000-0000-0000B80F0000}"/>
    <cellStyle name="Normal 9 2 2 2 2 2 5 2 2" xfId="12878" xr:uid="{577B567C-216C-4FDF-A690-44C437AC3869}"/>
    <cellStyle name="Normal 9 2 2 2 2 2 5 2 3" xfId="8667" xr:uid="{C72F950C-A2A8-4DFF-9DD7-ADF1085C009E}"/>
    <cellStyle name="Normal 9 2 2 2 2 2 5 3" xfId="10733" xr:uid="{ED46D4B6-AB06-4D5E-9DBD-90A32F2D0DA9}"/>
    <cellStyle name="Normal 9 2 2 2 2 2 5 4" xfId="6522" xr:uid="{4D79C09C-0064-4B0C-83B7-F12B81C4618A}"/>
    <cellStyle name="Normal 9 2 2 2 2 2 6" xfId="2662" xr:uid="{00000000-0005-0000-0000-0000B90F0000}"/>
    <cellStyle name="Normal 9 2 2 2 2 2 6 2" xfId="11146" xr:uid="{9FF9B1B7-3A71-41B5-8DD6-ED58589BAA36}"/>
    <cellStyle name="Normal 9 2 2 2 2 2 6 3" xfId="6935" xr:uid="{73101487-37A1-43AB-A1E7-BE7168ED539B}"/>
    <cellStyle name="Normal 9 2 2 2 2 2 7" xfId="9081" xr:uid="{BA061C46-A984-465B-81A1-2F9CAA42AFB2}"/>
    <cellStyle name="Normal 9 2 2 2 2 2 8" xfId="4870" xr:uid="{6AECF28D-96FA-475B-B303-B662D037D163}"/>
    <cellStyle name="Normal 9 2 2 2 2 3" xfId="982" xr:uid="{00000000-0005-0000-0000-0000BA0F0000}"/>
    <cellStyle name="Normal 9 2 2 2 2 3 2" xfId="3215" xr:uid="{00000000-0005-0000-0000-0000BB0F0000}"/>
    <cellStyle name="Normal 9 2 2 2 2 3 2 2" xfId="11638" xr:uid="{E2440083-A78A-4AE7-9B90-5DF9437C1968}"/>
    <cellStyle name="Normal 9 2 2 2 2 3 2 3" xfId="7427" xr:uid="{010D071E-3758-49BE-855D-724059BD4016}"/>
    <cellStyle name="Normal 9 2 2 2 2 3 3" xfId="9493" xr:uid="{F3F0464B-E340-4966-86B6-69A6125CC8AE}"/>
    <cellStyle name="Normal 9 2 2 2 2 3 4" xfId="5282" xr:uid="{E430A03E-DE3F-4365-ACF5-F13F6EE7E22E}"/>
    <cellStyle name="Normal 9 2 2 2 2 4" xfId="1398" xr:uid="{00000000-0005-0000-0000-0000BC0F0000}"/>
    <cellStyle name="Normal 9 2 2 2 2 4 2" xfId="3628" xr:uid="{00000000-0005-0000-0000-0000BD0F0000}"/>
    <cellStyle name="Normal 9 2 2 2 2 4 2 2" xfId="12051" xr:uid="{970DA6E5-820E-469D-8F40-18854CE2D6DE}"/>
    <cellStyle name="Normal 9 2 2 2 2 4 2 3" xfId="7840" xr:uid="{6402C4EC-6C31-435C-B48F-884F727C7308}"/>
    <cellStyle name="Normal 9 2 2 2 2 4 3" xfId="9906" xr:uid="{029EFC85-8A04-44A9-BA9D-F55F239F64DE}"/>
    <cellStyle name="Normal 9 2 2 2 2 4 4" xfId="5695" xr:uid="{943BE5D1-08A4-4A42-BAD6-2155C64B975D}"/>
    <cellStyle name="Normal 9 2 2 2 2 5" xfId="1811" xr:uid="{00000000-0005-0000-0000-0000BE0F0000}"/>
    <cellStyle name="Normal 9 2 2 2 2 5 2" xfId="4041" xr:uid="{00000000-0005-0000-0000-0000BF0F0000}"/>
    <cellStyle name="Normal 9 2 2 2 2 5 2 2" xfId="12464" xr:uid="{94C8DFE2-3E48-4980-BC5B-D158BBF6518C}"/>
    <cellStyle name="Normal 9 2 2 2 2 5 2 3" xfId="8253" xr:uid="{E6D56E05-D370-43E9-AD27-866E1B902359}"/>
    <cellStyle name="Normal 9 2 2 2 2 5 3" xfId="10319" xr:uid="{024E44B1-646F-444C-A3C1-391D0DC42EBC}"/>
    <cellStyle name="Normal 9 2 2 2 2 5 4" xfId="6108" xr:uid="{6F1A6775-F88D-45EE-AFC2-C424F56FCBFC}"/>
    <cellStyle name="Normal 9 2 2 2 2 6" xfId="2225" xr:uid="{00000000-0005-0000-0000-0000C00F0000}"/>
    <cellStyle name="Normal 9 2 2 2 2 6 2" xfId="4454" xr:uid="{00000000-0005-0000-0000-0000C10F0000}"/>
    <cellStyle name="Normal 9 2 2 2 2 6 2 2" xfId="12877" xr:uid="{A08722F8-A5E2-4E82-83C1-14923E1E48D4}"/>
    <cellStyle name="Normal 9 2 2 2 2 6 2 3" xfId="8666" xr:uid="{FBB9B6FA-DADC-4DCD-A6FD-54643EC3C4DE}"/>
    <cellStyle name="Normal 9 2 2 2 2 6 3" xfId="10732" xr:uid="{2E924169-8B5F-4DFA-BEC9-DCAB7D6C4E91}"/>
    <cellStyle name="Normal 9 2 2 2 2 6 4" xfId="6521" xr:uid="{DA8DBC2F-F92E-4701-A035-2D0143DDD8B9}"/>
    <cellStyle name="Normal 9 2 2 2 2 7" xfId="2661" xr:uid="{00000000-0005-0000-0000-0000C20F0000}"/>
    <cellStyle name="Normal 9 2 2 2 2 7 2" xfId="11145" xr:uid="{4506FCF3-318C-487F-9E46-F6BF2E2461A0}"/>
    <cellStyle name="Normal 9 2 2 2 2 7 3" xfId="6934" xr:uid="{9C1371B5-3E57-4EC2-A7F7-E9758EB9E89D}"/>
    <cellStyle name="Normal 9 2 2 2 2 8" xfId="9080" xr:uid="{5280D907-E7B1-4077-894C-F49EE9E4F1B4}"/>
    <cellStyle name="Normal 9 2 2 2 2 9" xfId="4869" xr:uid="{5D573F56-1826-4757-86B7-25EA31D799B9}"/>
    <cellStyle name="Normal 9 2 2 2 3" xfId="516" xr:uid="{00000000-0005-0000-0000-0000C30F0000}"/>
    <cellStyle name="Normal 9 2 2 2 3 2" xfId="984" xr:uid="{00000000-0005-0000-0000-0000C40F0000}"/>
    <cellStyle name="Normal 9 2 2 2 3 2 2" xfId="3217" xr:uid="{00000000-0005-0000-0000-0000C50F0000}"/>
    <cellStyle name="Normal 9 2 2 2 3 2 2 2" xfId="11640" xr:uid="{11F9EA24-9FB5-4DBC-A274-C3BB971A3E8D}"/>
    <cellStyle name="Normal 9 2 2 2 3 2 2 3" xfId="7429" xr:uid="{33197EE7-7F1B-4073-A1C2-E241EF50209F}"/>
    <cellStyle name="Normal 9 2 2 2 3 2 3" xfId="9495" xr:uid="{6AD4343B-9A75-477F-8ACF-E0638DF59487}"/>
    <cellStyle name="Normal 9 2 2 2 3 2 4" xfId="5284" xr:uid="{3D9EE831-7840-49C0-A650-64BB3CE0A01A}"/>
    <cellStyle name="Normal 9 2 2 2 3 3" xfId="1400" xr:uid="{00000000-0005-0000-0000-0000C60F0000}"/>
    <cellStyle name="Normal 9 2 2 2 3 3 2" xfId="3630" xr:uid="{00000000-0005-0000-0000-0000C70F0000}"/>
    <cellStyle name="Normal 9 2 2 2 3 3 2 2" xfId="12053" xr:uid="{2A32B912-0250-4B6B-8176-312A4C40360B}"/>
    <cellStyle name="Normal 9 2 2 2 3 3 2 3" xfId="7842" xr:uid="{91DB68F8-F445-45FE-AEF0-33A74E215232}"/>
    <cellStyle name="Normal 9 2 2 2 3 3 3" xfId="9908" xr:uid="{7DE6A0D4-57E3-424C-8A25-4719ACC941CA}"/>
    <cellStyle name="Normal 9 2 2 2 3 3 4" xfId="5697" xr:uid="{0A8983C3-C0DA-48A9-8AF6-7CE793C84505}"/>
    <cellStyle name="Normal 9 2 2 2 3 4" xfId="1813" xr:uid="{00000000-0005-0000-0000-0000C80F0000}"/>
    <cellStyle name="Normal 9 2 2 2 3 4 2" xfId="4043" xr:uid="{00000000-0005-0000-0000-0000C90F0000}"/>
    <cellStyle name="Normal 9 2 2 2 3 4 2 2" xfId="12466" xr:uid="{B6670D43-8D0A-4038-B863-2112D74B6B3D}"/>
    <cellStyle name="Normal 9 2 2 2 3 4 2 3" xfId="8255" xr:uid="{6DFAE8B5-61A9-4ECF-8157-84E19F631A73}"/>
    <cellStyle name="Normal 9 2 2 2 3 4 3" xfId="10321" xr:uid="{3FDBDB42-DA33-4003-9405-3723FD2489DF}"/>
    <cellStyle name="Normal 9 2 2 2 3 4 4" xfId="6110" xr:uid="{BC6B050D-7CE7-442B-8CB1-9E2206B50BD6}"/>
    <cellStyle name="Normal 9 2 2 2 3 5" xfId="2227" xr:uid="{00000000-0005-0000-0000-0000CA0F0000}"/>
    <cellStyle name="Normal 9 2 2 2 3 5 2" xfId="4456" xr:uid="{00000000-0005-0000-0000-0000CB0F0000}"/>
    <cellStyle name="Normal 9 2 2 2 3 5 2 2" xfId="12879" xr:uid="{FC1D912C-C986-4A44-9F8E-A1230223D30C}"/>
    <cellStyle name="Normal 9 2 2 2 3 5 2 3" xfId="8668" xr:uid="{03EE84FF-A593-4842-8C66-64A2469DDF14}"/>
    <cellStyle name="Normal 9 2 2 2 3 5 3" xfId="10734" xr:uid="{EEB4258A-0CB0-4EB2-94B2-861CA72F6679}"/>
    <cellStyle name="Normal 9 2 2 2 3 5 4" xfId="6523" xr:uid="{2E667A4C-7023-4BAB-B580-C91A506A66C4}"/>
    <cellStyle name="Normal 9 2 2 2 3 6" xfId="2663" xr:uid="{00000000-0005-0000-0000-0000CC0F0000}"/>
    <cellStyle name="Normal 9 2 2 2 3 6 2" xfId="11147" xr:uid="{B87AB182-A088-4C64-98CD-31F3A2329BF7}"/>
    <cellStyle name="Normal 9 2 2 2 3 6 3" xfId="6936" xr:uid="{35B9FE97-B77D-48A0-B531-8EC3537CFA43}"/>
    <cellStyle name="Normal 9 2 2 2 3 7" xfId="9082" xr:uid="{FD13E355-AEFB-4B24-80F4-7ECCE6784666}"/>
    <cellStyle name="Normal 9 2 2 2 3 8" xfId="4871" xr:uid="{D8DC75DE-87BA-46F5-B0F3-C46327CA9995}"/>
    <cellStyle name="Normal 9 2 2 2 4" xfId="981" xr:uid="{00000000-0005-0000-0000-0000CD0F0000}"/>
    <cellStyle name="Normal 9 2 2 2 4 2" xfId="3214" xr:uid="{00000000-0005-0000-0000-0000CE0F0000}"/>
    <cellStyle name="Normal 9 2 2 2 4 2 2" xfId="11637" xr:uid="{571B1057-D05C-457A-BA55-F9FC2EA581D4}"/>
    <cellStyle name="Normal 9 2 2 2 4 2 3" xfId="7426" xr:uid="{C4D12554-2438-49CD-98BC-7C91069E862B}"/>
    <cellStyle name="Normal 9 2 2 2 4 3" xfId="9492" xr:uid="{81F3EE01-9E26-4755-B425-B4ED1DE0D765}"/>
    <cellStyle name="Normal 9 2 2 2 4 4" xfId="5281" xr:uid="{33F81812-7021-4346-8164-BB424F7077C4}"/>
    <cellStyle name="Normal 9 2 2 2 5" xfId="1397" xr:uid="{00000000-0005-0000-0000-0000CF0F0000}"/>
    <cellStyle name="Normal 9 2 2 2 5 2" xfId="3627" xr:uid="{00000000-0005-0000-0000-0000D00F0000}"/>
    <cellStyle name="Normal 9 2 2 2 5 2 2" xfId="12050" xr:uid="{EF02FDC8-AD81-48C9-82B0-F6F3CB76C321}"/>
    <cellStyle name="Normal 9 2 2 2 5 2 3" xfId="7839" xr:uid="{CA4C97CE-80AA-4B4B-8F9D-1C36478EB16B}"/>
    <cellStyle name="Normal 9 2 2 2 5 3" xfId="9905" xr:uid="{6A05923E-728C-4773-B0E4-0D6AEE941FF0}"/>
    <cellStyle name="Normal 9 2 2 2 5 4" xfId="5694" xr:uid="{37D48D07-9565-4729-B507-7FBDE04BB43C}"/>
    <cellStyle name="Normal 9 2 2 2 6" xfId="1810" xr:uid="{00000000-0005-0000-0000-0000D10F0000}"/>
    <cellStyle name="Normal 9 2 2 2 6 2" xfId="4040" xr:uid="{00000000-0005-0000-0000-0000D20F0000}"/>
    <cellStyle name="Normal 9 2 2 2 6 2 2" xfId="12463" xr:uid="{009A089C-AB72-42B0-8735-E4FD3B9D7B94}"/>
    <cellStyle name="Normal 9 2 2 2 6 2 3" xfId="8252" xr:uid="{51DA9FE0-5B71-45BF-9628-AF9F9B7DBF68}"/>
    <cellStyle name="Normal 9 2 2 2 6 3" xfId="10318" xr:uid="{BCD980D8-5F89-43DE-91DB-DFF51457BAA5}"/>
    <cellStyle name="Normal 9 2 2 2 6 4" xfId="6107" xr:uid="{7712F74F-A1E1-4EC2-BF15-EE916D3D8398}"/>
    <cellStyle name="Normal 9 2 2 2 7" xfId="2224" xr:uid="{00000000-0005-0000-0000-0000D30F0000}"/>
    <cellStyle name="Normal 9 2 2 2 7 2" xfId="4453" xr:uid="{00000000-0005-0000-0000-0000D40F0000}"/>
    <cellStyle name="Normal 9 2 2 2 7 2 2" xfId="12876" xr:uid="{F73756F6-F73E-4BC8-A153-B3156E0A2447}"/>
    <cellStyle name="Normal 9 2 2 2 7 2 3" xfId="8665" xr:uid="{E84CF145-2F06-499B-B691-66F59BBD02EA}"/>
    <cellStyle name="Normal 9 2 2 2 7 3" xfId="10731" xr:uid="{AABFB3A3-15AC-4FA2-992C-58E7667EF064}"/>
    <cellStyle name="Normal 9 2 2 2 7 4" xfId="6520" xr:uid="{C426310A-BEB8-4217-A916-3FF73F846491}"/>
    <cellStyle name="Normal 9 2 2 2 8" xfId="2660" xr:uid="{00000000-0005-0000-0000-0000D50F0000}"/>
    <cellStyle name="Normal 9 2 2 2 8 2" xfId="11144" xr:uid="{4BA829EE-6445-4B89-94EC-78A49FC78863}"/>
    <cellStyle name="Normal 9 2 2 2 8 3" xfId="6933" xr:uid="{C20A06A6-C70C-470C-9E53-40DFE948AF60}"/>
    <cellStyle name="Normal 9 2 2 2 9" xfId="9079" xr:uid="{8086E166-9699-4D2F-8CA1-6C94F6915D96}"/>
    <cellStyle name="Normal 9 2 2 3" xfId="517" xr:uid="{00000000-0005-0000-0000-0000D60F0000}"/>
    <cellStyle name="Normal 9 2 2 3 2" xfId="518" xr:uid="{00000000-0005-0000-0000-0000D70F0000}"/>
    <cellStyle name="Normal 9 2 2 3 2 2" xfId="986" xr:uid="{00000000-0005-0000-0000-0000D80F0000}"/>
    <cellStyle name="Normal 9 2 2 3 2 2 2" xfId="3219" xr:uid="{00000000-0005-0000-0000-0000D90F0000}"/>
    <cellStyle name="Normal 9 2 2 3 2 2 2 2" xfId="11642" xr:uid="{7D423097-867D-4FE0-9C07-5A2643718A7D}"/>
    <cellStyle name="Normal 9 2 2 3 2 2 2 3" xfId="7431" xr:uid="{63908B98-CD66-4E32-81C1-6EE0B909BD99}"/>
    <cellStyle name="Normal 9 2 2 3 2 2 3" xfId="9497" xr:uid="{EB0A9CBA-BB4B-4EAE-B163-5BF34BEA0B6A}"/>
    <cellStyle name="Normal 9 2 2 3 2 2 4" xfId="5286" xr:uid="{AB702857-F9E1-46F8-8494-45EA3317636C}"/>
    <cellStyle name="Normal 9 2 2 3 2 3" xfId="1402" xr:uid="{00000000-0005-0000-0000-0000DA0F0000}"/>
    <cellStyle name="Normal 9 2 2 3 2 3 2" xfId="3632" xr:uid="{00000000-0005-0000-0000-0000DB0F0000}"/>
    <cellStyle name="Normal 9 2 2 3 2 3 2 2" xfId="12055" xr:uid="{F2475A4D-E694-4A35-B67B-DAAAC995BDAE}"/>
    <cellStyle name="Normal 9 2 2 3 2 3 2 3" xfId="7844" xr:uid="{398C5B3A-90DF-41EB-931C-C9EC19FB9234}"/>
    <cellStyle name="Normal 9 2 2 3 2 3 3" xfId="9910" xr:uid="{EAA86A26-F260-4092-8BBD-157CA2946323}"/>
    <cellStyle name="Normal 9 2 2 3 2 3 4" xfId="5699" xr:uid="{FE819090-A5A7-48A1-B6DF-4E4470E8F11C}"/>
    <cellStyle name="Normal 9 2 2 3 2 4" xfId="1815" xr:uid="{00000000-0005-0000-0000-0000DC0F0000}"/>
    <cellStyle name="Normal 9 2 2 3 2 4 2" xfId="4045" xr:uid="{00000000-0005-0000-0000-0000DD0F0000}"/>
    <cellStyle name="Normal 9 2 2 3 2 4 2 2" xfId="12468" xr:uid="{1BDF1409-C939-4931-A777-6ACB9BF2C944}"/>
    <cellStyle name="Normal 9 2 2 3 2 4 2 3" xfId="8257" xr:uid="{CFDB11F9-DDA2-4234-B57B-92E2E8ECFD85}"/>
    <cellStyle name="Normal 9 2 2 3 2 4 3" xfId="10323" xr:uid="{AC6DA2D8-A048-4BC4-A800-115A08145588}"/>
    <cellStyle name="Normal 9 2 2 3 2 4 4" xfId="6112" xr:uid="{50688D1F-A233-49DA-AD7B-8E314A062166}"/>
    <cellStyle name="Normal 9 2 2 3 2 5" xfId="2229" xr:uid="{00000000-0005-0000-0000-0000DE0F0000}"/>
    <cellStyle name="Normal 9 2 2 3 2 5 2" xfId="4458" xr:uid="{00000000-0005-0000-0000-0000DF0F0000}"/>
    <cellStyle name="Normal 9 2 2 3 2 5 2 2" xfId="12881" xr:uid="{813FE203-F750-48C5-9537-244E4BA3C28F}"/>
    <cellStyle name="Normal 9 2 2 3 2 5 2 3" xfId="8670" xr:uid="{CE2630E7-26BE-4FAF-B59D-4089DC3DBAE5}"/>
    <cellStyle name="Normal 9 2 2 3 2 5 3" xfId="10736" xr:uid="{8148A33D-5641-4983-BFAE-6D621C378474}"/>
    <cellStyle name="Normal 9 2 2 3 2 5 4" xfId="6525" xr:uid="{6BE91EFF-01ED-4047-8146-B46EE5EB698F}"/>
    <cellStyle name="Normal 9 2 2 3 2 6" xfId="2665" xr:uid="{00000000-0005-0000-0000-0000E00F0000}"/>
    <cellStyle name="Normal 9 2 2 3 2 6 2" xfId="11149" xr:uid="{7CD3E62B-79C0-4FD8-BDC2-DBDC7C42647F}"/>
    <cellStyle name="Normal 9 2 2 3 2 6 3" xfId="6938" xr:uid="{7870D023-7B25-49EA-B135-0996CCA3C844}"/>
    <cellStyle name="Normal 9 2 2 3 2 7" xfId="9084" xr:uid="{170C56EA-FE8A-4F20-8124-AD43D7DE3480}"/>
    <cellStyle name="Normal 9 2 2 3 2 8" xfId="4873" xr:uid="{70BEC339-8126-4EFF-9146-4D092325383A}"/>
    <cellStyle name="Normal 9 2 2 3 3" xfId="985" xr:uid="{00000000-0005-0000-0000-0000E10F0000}"/>
    <cellStyle name="Normal 9 2 2 3 3 2" xfId="3218" xr:uid="{00000000-0005-0000-0000-0000E20F0000}"/>
    <cellStyle name="Normal 9 2 2 3 3 2 2" xfId="11641" xr:uid="{358353C9-E3E8-49A7-A1B8-398CC9CE0F0B}"/>
    <cellStyle name="Normal 9 2 2 3 3 2 3" xfId="7430" xr:uid="{509FB9C5-A797-4741-8820-E2D63F46B9A2}"/>
    <cellStyle name="Normal 9 2 2 3 3 3" xfId="9496" xr:uid="{8269B23A-FBBC-4CC8-B20E-B94A5C36708F}"/>
    <cellStyle name="Normal 9 2 2 3 3 4" xfId="5285" xr:uid="{F3C52514-9EA4-463E-B792-10D207B42C97}"/>
    <cellStyle name="Normal 9 2 2 3 4" xfId="1401" xr:uid="{00000000-0005-0000-0000-0000E30F0000}"/>
    <cellStyle name="Normal 9 2 2 3 4 2" xfId="3631" xr:uid="{00000000-0005-0000-0000-0000E40F0000}"/>
    <cellStyle name="Normal 9 2 2 3 4 2 2" xfId="12054" xr:uid="{9F6228FE-6F4C-4A31-8C5F-F2D4111217C9}"/>
    <cellStyle name="Normal 9 2 2 3 4 2 3" xfId="7843" xr:uid="{6BB8082B-7E5A-4ECB-88BF-A66DCD29C49C}"/>
    <cellStyle name="Normal 9 2 2 3 4 3" xfId="9909" xr:uid="{C45C211C-83F3-40F8-A129-0D3E40C93160}"/>
    <cellStyle name="Normal 9 2 2 3 4 4" xfId="5698" xr:uid="{789D67C5-2E75-4704-A259-6B5420889723}"/>
    <cellStyle name="Normal 9 2 2 3 5" xfId="1814" xr:uid="{00000000-0005-0000-0000-0000E50F0000}"/>
    <cellStyle name="Normal 9 2 2 3 5 2" xfId="4044" xr:uid="{00000000-0005-0000-0000-0000E60F0000}"/>
    <cellStyle name="Normal 9 2 2 3 5 2 2" xfId="12467" xr:uid="{C7DDE750-084F-4552-8CCE-9F5D02A67995}"/>
    <cellStyle name="Normal 9 2 2 3 5 2 3" xfId="8256" xr:uid="{BD102D68-399F-42C6-A4B1-302B70148F57}"/>
    <cellStyle name="Normal 9 2 2 3 5 3" xfId="10322" xr:uid="{9AE3C175-B792-40C6-960E-CD275669C19D}"/>
    <cellStyle name="Normal 9 2 2 3 5 4" xfId="6111" xr:uid="{BDA77B92-51BB-461A-9D7B-BC8F327861CF}"/>
    <cellStyle name="Normal 9 2 2 3 6" xfId="2228" xr:uid="{00000000-0005-0000-0000-0000E70F0000}"/>
    <cellStyle name="Normal 9 2 2 3 6 2" xfId="4457" xr:uid="{00000000-0005-0000-0000-0000E80F0000}"/>
    <cellStyle name="Normal 9 2 2 3 6 2 2" xfId="12880" xr:uid="{84D8DA49-BAC4-464F-BD15-6D609951042C}"/>
    <cellStyle name="Normal 9 2 2 3 6 2 3" xfId="8669" xr:uid="{155B95F5-2AD9-436F-92DE-61C175C4D678}"/>
    <cellStyle name="Normal 9 2 2 3 6 3" xfId="10735" xr:uid="{6D6D2358-A356-468C-95F6-23E331BC5DAE}"/>
    <cellStyle name="Normal 9 2 2 3 6 4" xfId="6524" xr:uid="{5D551D67-B9E7-4F6D-8005-C297838D2D21}"/>
    <cellStyle name="Normal 9 2 2 3 7" xfId="2664" xr:uid="{00000000-0005-0000-0000-0000E90F0000}"/>
    <cellStyle name="Normal 9 2 2 3 7 2" xfId="11148" xr:uid="{5EBD70A8-5F25-4933-B69A-B396EF67C7E3}"/>
    <cellStyle name="Normal 9 2 2 3 7 3" xfId="6937" xr:uid="{572A7B41-3796-4117-9048-4ED70E726D75}"/>
    <cellStyle name="Normal 9 2 2 3 8" xfId="9083" xr:uid="{5F54ACA5-A913-4187-86F5-73CDD2F00317}"/>
    <cellStyle name="Normal 9 2 2 3 9" xfId="4872" xr:uid="{C1AD1BD5-2D68-4F2D-B849-F71EE62B7454}"/>
    <cellStyle name="Normal 9 2 2 4" xfId="519" xr:uid="{00000000-0005-0000-0000-0000EA0F0000}"/>
    <cellStyle name="Normal 9 2 2 4 2" xfId="987" xr:uid="{00000000-0005-0000-0000-0000EB0F0000}"/>
    <cellStyle name="Normal 9 2 2 4 2 2" xfId="3220" xr:uid="{00000000-0005-0000-0000-0000EC0F0000}"/>
    <cellStyle name="Normal 9 2 2 4 2 2 2" xfId="11643" xr:uid="{C08D302F-1EEF-4209-A2CF-ED7F6DEC503D}"/>
    <cellStyle name="Normal 9 2 2 4 2 2 3" xfId="7432" xr:uid="{2A2D3DC4-EDAA-4382-8EE5-B5245D72893E}"/>
    <cellStyle name="Normal 9 2 2 4 2 3" xfId="9498" xr:uid="{B3354442-46CB-442A-A7AD-4D9E9263A07D}"/>
    <cellStyle name="Normal 9 2 2 4 2 4" xfId="5287" xr:uid="{12EA8ACD-5DEE-4F0D-87CD-CEB91A328517}"/>
    <cellStyle name="Normal 9 2 2 4 3" xfId="1403" xr:uid="{00000000-0005-0000-0000-0000ED0F0000}"/>
    <cellStyle name="Normal 9 2 2 4 3 2" xfId="3633" xr:uid="{00000000-0005-0000-0000-0000EE0F0000}"/>
    <cellStyle name="Normal 9 2 2 4 3 2 2" xfId="12056" xr:uid="{3F4C9F57-1C28-4AAD-962E-4E574C26AA9A}"/>
    <cellStyle name="Normal 9 2 2 4 3 2 3" xfId="7845" xr:uid="{DC9BB307-3E77-4257-BA05-F20FC50654CD}"/>
    <cellStyle name="Normal 9 2 2 4 3 3" xfId="9911" xr:uid="{AA883118-28FA-4A3A-B307-3E37C7D9F3AE}"/>
    <cellStyle name="Normal 9 2 2 4 3 4" xfId="5700" xr:uid="{E16DCD44-A8AB-4F29-BBED-008F67BB9B7A}"/>
    <cellStyle name="Normal 9 2 2 4 4" xfId="1816" xr:uid="{00000000-0005-0000-0000-0000EF0F0000}"/>
    <cellStyle name="Normal 9 2 2 4 4 2" xfId="4046" xr:uid="{00000000-0005-0000-0000-0000F00F0000}"/>
    <cellStyle name="Normal 9 2 2 4 4 2 2" xfId="12469" xr:uid="{C02589B9-8968-4323-94AB-742D17C9E736}"/>
    <cellStyle name="Normal 9 2 2 4 4 2 3" xfId="8258" xr:uid="{685F24A8-8D7F-41F2-A023-7EF0CCFE7AB2}"/>
    <cellStyle name="Normal 9 2 2 4 4 3" xfId="10324" xr:uid="{BD2D9492-4706-4276-A68B-3A04D4111C8D}"/>
    <cellStyle name="Normal 9 2 2 4 4 4" xfId="6113" xr:uid="{70AE6037-F86C-4848-A259-673040940FE8}"/>
    <cellStyle name="Normal 9 2 2 4 5" xfId="2230" xr:uid="{00000000-0005-0000-0000-0000F10F0000}"/>
    <cellStyle name="Normal 9 2 2 4 5 2" xfId="4459" xr:uid="{00000000-0005-0000-0000-0000F20F0000}"/>
    <cellStyle name="Normal 9 2 2 4 5 2 2" xfId="12882" xr:uid="{7B048F44-F3C2-4A9F-9429-360A3A2191B9}"/>
    <cellStyle name="Normal 9 2 2 4 5 2 3" xfId="8671" xr:uid="{4D56FE59-401F-46E3-8F6E-9AD8CF15EBBB}"/>
    <cellStyle name="Normal 9 2 2 4 5 3" xfId="10737" xr:uid="{6260B781-A790-4EEB-9ACE-A79CE398244F}"/>
    <cellStyle name="Normal 9 2 2 4 5 4" xfId="6526" xr:uid="{E0CF0F6B-821E-496A-935E-36CD62D5AB2F}"/>
    <cellStyle name="Normal 9 2 2 4 6" xfId="2666" xr:uid="{00000000-0005-0000-0000-0000F30F0000}"/>
    <cellStyle name="Normal 9 2 2 4 6 2" xfId="11150" xr:uid="{F329FE26-0F4B-49C1-B30C-3E4341FD245D}"/>
    <cellStyle name="Normal 9 2 2 4 6 3" xfId="6939" xr:uid="{39143A57-4212-49AC-BC6A-A4582DB84A64}"/>
    <cellStyle name="Normal 9 2 2 4 7" xfId="9085" xr:uid="{A3829307-CB83-4FBC-9123-27DF9008F62D}"/>
    <cellStyle name="Normal 9 2 2 4 8" xfId="4874" xr:uid="{1B671A6F-AC2B-4E39-B259-2F7ACB7E1B6C}"/>
    <cellStyle name="Normal 9 2 2 5" xfId="980" xr:uid="{00000000-0005-0000-0000-0000F40F0000}"/>
    <cellStyle name="Normal 9 2 2 5 2" xfId="3213" xr:uid="{00000000-0005-0000-0000-0000F50F0000}"/>
    <cellStyle name="Normal 9 2 2 5 2 2" xfId="11636" xr:uid="{19ECB842-52FA-42BB-9E6F-F97FCAF19302}"/>
    <cellStyle name="Normal 9 2 2 5 2 3" xfId="7425" xr:uid="{61A3E130-95E5-47FC-B073-DCD577C4E923}"/>
    <cellStyle name="Normal 9 2 2 5 3" xfId="9491" xr:uid="{910AB11B-6C15-4189-ADB7-38F0368EB546}"/>
    <cellStyle name="Normal 9 2 2 5 4" xfId="5280" xr:uid="{4B4F587D-5915-4D28-A6FF-14F52857A8A6}"/>
    <cellStyle name="Normal 9 2 2 6" xfId="1396" xr:uid="{00000000-0005-0000-0000-0000F60F0000}"/>
    <cellStyle name="Normal 9 2 2 6 2" xfId="3626" xr:uid="{00000000-0005-0000-0000-0000F70F0000}"/>
    <cellStyle name="Normal 9 2 2 6 2 2" xfId="12049" xr:uid="{9ACDC709-5BF6-4642-916C-651E5B8B2F42}"/>
    <cellStyle name="Normal 9 2 2 6 2 3" xfId="7838" xr:uid="{DFAA9A7C-D4A2-456D-90F1-A593DFE3A584}"/>
    <cellStyle name="Normal 9 2 2 6 3" xfId="9904" xr:uid="{8064DFF8-693F-496A-82D7-AEBFF59852CA}"/>
    <cellStyle name="Normal 9 2 2 6 4" xfId="5693" xr:uid="{A3F8DB65-DC66-4A51-BAEC-876AEBF9AFF1}"/>
    <cellStyle name="Normal 9 2 2 7" xfId="1809" xr:uid="{00000000-0005-0000-0000-0000F80F0000}"/>
    <cellStyle name="Normal 9 2 2 7 2" xfId="4039" xr:uid="{00000000-0005-0000-0000-0000F90F0000}"/>
    <cellStyle name="Normal 9 2 2 7 2 2" xfId="12462" xr:uid="{29E108F2-DBB1-4DF2-B79F-17E256943C49}"/>
    <cellStyle name="Normal 9 2 2 7 2 3" xfId="8251" xr:uid="{3B558032-6CFC-4D4A-8D0C-0A1A3AD16E05}"/>
    <cellStyle name="Normal 9 2 2 7 3" xfId="10317" xr:uid="{A4D69269-E6B3-465E-825F-73A8CF2B8D18}"/>
    <cellStyle name="Normal 9 2 2 7 4" xfId="6106" xr:uid="{90F8231B-612E-4984-AF66-7D999367D54C}"/>
    <cellStyle name="Normal 9 2 2 8" xfId="2223" xr:uid="{00000000-0005-0000-0000-0000FA0F0000}"/>
    <cellStyle name="Normal 9 2 2 8 2" xfId="4452" xr:uid="{00000000-0005-0000-0000-0000FB0F0000}"/>
    <cellStyle name="Normal 9 2 2 8 2 2" xfId="12875" xr:uid="{E933CCED-C1CC-4A76-9EF6-B278C8C0818D}"/>
    <cellStyle name="Normal 9 2 2 8 2 3" xfId="8664" xr:uid="{10107A2E-C2E4-4EBE-9B4E-2685C265C39D}"/>
    <cellStyle name="Normal 9 2 2 8 3" xfId="10730" xr:uid="{6B724918-1D84-470B-A1FA-B81034269CE8}"/>
    <cellStyle name="Normal 9 2 2 8 4" xfId="6519" xr:uid="{E240DF75-3076-4B39-9E80-872911FDF4AD}"/>
    <cellStyle name="Normal 9 2 2 9" xfId="2659" xr:uid="{00000000-0005-0000-0000-0000FC0F0000}"/>
    <cellStyle name="Normal 9 2 2 9 2" xfId="11143" xr:uid="{0F07899E-C385-44B2-AEA7-145166DD1726}"/>
    <cellStyle name="Normal 9 2 2 9 3" xfId="6932" xr:uid="{5EC4D6FE-DCDF-49DF-9868-180C5469DEEA}"/>
    <cellStyle name="Normal 9 2 3" xfId="520" xr:uid="{00000000-0005-0000-0000-0000FD0F0000}"/>
    <cellStyle name="Normal 9 2 3 10" xfId="4875" xr:uid="{063757CC-1201-4658-8353-36C8B130AAAD}"/>
    <cellStyle name="Normal 9 2 3 2" xfId="521" xr:uid="{00000000-0005-0000-0000-0000FE0F0000}"/>
    <cellStyle name="Normal 9 2 3 2 2" xfId="522" xr:uid="{00000000-0005-0000-0000-0000FF0F0000}"/>
    <cellStyle name="Normal 9 2 3 2 2 2" xfId="990" xr:uid="{00000000-0005-0000-0000-000000100000}"/>
    <cellStyle name="Normal 9 2 3 2 2 2 2" xfId="3223" xr:uid="{00000000-0005-0000-0000-000001100000}"/>
    <cellStyle name="Normal 9 2 3 2 2 2 2 2" xfId="11646" xr:uid="{A483270F-887B-498B-9129-A48EFD29003B}"/>
    <cellStyle name="Normal 9 2 3 2 2 2 2 3" xfId="7435" xr:uid="{D58FA7F9-EE37-4DE9-9440-5510A98B5EB5}"/>
    <cellStyle name="Normal 9 2 3 2 2 2 3" xfId="9501" xr:uid="{E646EF75-E63B-4752-9C02-1061B584C5F8}"/>
    <cellStyle name="Normal 9 2 3 2 2 2 4" xfId="5290" xr:uid="{9C286D96-560F-4508-8F30-19483B0AE3CA}"/>
    <cellStyle name="Normal 9 2 3 2 2 3" xfId="1406" xr:uid="{00000000-0005-0000-0000-000002100000}"/>
    <cellStyle name="Normal 9 2 3 2 2 3 2" xfId="3636" xr:uid="{00000000-0005-0000-0000-000003100000}"/>
    <cellStyle name="Normal 9 2 3 2 2 3 2 2" xfId="12059" xr:uid="{372E2AF0-90EA-468A-8FA7-DF50B1DBCA73}"/>
    <cellStyle name="Normal 9 2 3 2 2 3 2 3" xfId="7848" xr:uid="{2C25DDD9-6120-46A6-8E28-9F4927AA6CAA}"/>
    <cellStyle name="Normal 9 2 3 2 2 3 3" xfId="9914" xr:uid="{380D5DB2-934E-4177-9921-537F0C7334B9}"/>
    <cellStyle name="Normal 9 2 3 2 2 3 4" xfId="5703" xr:uid="{B786DB1C-24C0-4261-915F-AF86C53809FA}"/>
    <cellStyle name="Normal 9 2 3 2 2 4" xfId="1819" xr:uid="{00000000-0005-0000-0000-000004100000}"/>
    <cellStyle name="Normal 9 2 3 2 2 4 2" xfId="4049" xr:uid="{00000000-0005-0000-0000-000005100000}"/>
    <cellStyle name="Normal 9 2 3 2 2 4 2 2" xfId="12472" xr:uid="{68D70276-700D-440E-AD7A-3C59183A1114}"/>
    <cellStyle name="Normal 9 2 3 2 2 4 2 3" xfId="8261" xr:uid="{C40A8618-250E-44AD-B622-AB418202B789}"/>
    <cellStyle name="Normal 9 2 3 2 2 4 3" xfId="10327" xr:uid="{3DEA9301-BB92-4686-8914-917765A04541}"/>
    <cellStyle name="Normal 9 2 3 2 2 4 4" xfId="6116" xr:uid="{622EB7D3-F0A8-4A59-A453-286E00F1D24F}"/>
    <cellStyle name="Normal 9 2 3 2 2 5" xfId="2233" xr:uid="{00000000-0005-0000-0000-000006100000}"/>
    <cellStyle name="Normal 9 2 3 2 2 5 2" xfId="4462" xr:uid="{00000000-0005-0000-0000-000007100000}"/>
    <cellStyle name="Normal 9 2 3 2 2 5 2 2" xfId="12885" xr:uid="{E096040F-2C32-4C3D-B572-02E400E5B503}"/>
    <cellStyle name="Normal 9 2 3 2 2 5 2 3" xfId="8674" xr:uid="{84D73D3C-424F-4FAC-B2D2-3613E73FEB1A}"/>
    <cellStyle name="Normal 9 2 3 2 2 5 3" xfId="10740" xr:uid="{C51DA4E4-2206-42B5-8C9C-980A1FCE2E5F}"/>
    <cellStyle name="Normal 9 2 3 2 2 5 4" xfId="6529" xr:uid="{1A1E70C8-CA09-416E-9798-489A67B96486}"/>
    <cellStyle name="Normal 9 2 3 2 2 6" xfId="2669" xr:uid="{00000000-0005-0000-0000-000008100000}"/>
    <cellStyle name="Normal 9 2 3 2 2 6 2" xfId="11153" xr:uid="{98B42EC2-F591-42AA-8C91-084CC3C09236}"/>
    <cellStyle name="Normal 9 2 3 2 2 6 3" xfId="6942" xr:uid="{811602D0-B73C-4A4B-9265-0A77BF534A16}"/>
    <cellStyle name="Normal 9 2 3 2 2 7" xfId="9088" xr:uid="{D7164FE4-93DD-43F6-9574-8FB44DCEC4A1}"/>
    <cellStyle name="Normal 9 2 3 2 2 8" xfId="4877" xr:uid="{95BC6E59-EC85-4585-A0B8-BADD2D9D9314}"/>
    <cellStyle name="Normal 9 2 3 2 3" xfId="989" xr:uid="{00000000-0005-0000-0000-000009100000}"/>
    <cellStyle name="Normal 9 2 3 2 3 2" xfId="3222" xr:uid="{00000000-0005-0000-0000-00000A100000}"/>
    <cellStyle name="Normal 9 2 3 2 3 2 2" xfId="11645" xr:uid="{26F29448-0A22-4D8A-BB93-86F8EE120142}"/>
    <cellStyle name="Normal 9 2 3 2 3 2 3" xfId="7434" xr:uid="{724E7B67-34E4-47BB-BB27-4623DAB51CBA}"/>
    <cellStyle name="Normal 9 2 3 2 3 3" xfId="9500" xr:uid="{42422F50-E7D6-4881-94FC-FE25D208DB6E}"/>
    <cellStyle name="Normal 9 2 3 2 3 4" xfId="5289" xr:uid="{A5517BB9-7DF1-42A3-9CDD-7F4974D21F64}"/>
    <cellStyle name="Normal 9 2 3 2 4" xfId="1405" xr:uid="{00000000-0005-0000-0000-00000B100000}"/>
    <cellStyle name="Normal 9 2 3 2 4 2" xfId="3635" xr:uid="{00000000-0005-0000-0000-00000C100000}"/>
    <cellStyle name="Normal 9 2 3 2 4 2 2" xfId="12058" xr:uid="{EAD4CB2B-A162-4A69-8721-C1E4C5E72899}"/>
    <cellStyle name="Normal 9 2 3 2 4 2 3" xfId="7847" xr:uid="{3BDA076C-C676-4D0D-A931-080AC8D998D5}"/>
    <cellStyle name="Normal 9 2 3 2 4 3" xfId="9913" xr:uid="{ED43D8A4-DB46-42F0-8F06-ACC282E17BDB}"/>
    <cellStyle name="Normal 9 2 3 2 4 4" xfId="5702" xr:uid="{11007EA1-A682-4A12-BB4C-B8A28512E494}"/>
    <cellStyle name="Normal 9 2 3 2 5" xfId="1818" xr:uid="{00000000-0005-0000-0000-00000D100000}"/>
    <cellStyle name="Normal 9 2 3 2 5 2" xfId="4048" xr:uid="{00000000-0005-0000-0000-00000E100000}"/>
    <cellStyle name="Normal 9 2 3 2 5 2 2" xfId="12471" xr:uid="{874DCF0F-A3C0-4980-B8F3-54A572CC2679}"/>
    <cellStyle name="Normal 9 2 3 2 5 2 3" xfId="8260" xr:uid="{F654F81D-6A81-49CD-AA0E-5653C14E0DF6}"/>
    <cellStyle name="Normal 9 2 3 2 5 3" xfId="10326" xr:uid="{21701233-4146-41E2-A6A5-50224209BFF1}"/>
    <cellStyle name="Normal 9 2 3 2 5 4" xfId="6115" xr:uid="{DF53A477-C130-43AE-88F9-B06BFC0BCE9E}"/>
    <cellStyle name="Normal 9 2 3 2 6" xfId="2232" xr:uid="{00000000-0005-0000-0000-00000F100000}"/>
    <cellStyle name="Normal 9 2 3 2 6 2" xfId="4461" xr:uid="{00000000-0005-0000-0000-000010100000}"/>
    <cellStyle name="Normal 9 2 3 2 6 2 2" xfId="12884" xr:uid="{7FC151DD-206F-446B-824F-5652CFA1D897}"/>
    <cellStyle name="Normal 9 2 3 2 6 2 3" xfId="8673" xr:uid="{DBD05700-0A78-475E-B49F-E8002E00D6B6}"/>
    <cellStyle name="Normal 9 2 3 2 6 3" xfId="10739" xr:uid="{5FD9F992-4E54-4133-A144-CC601917932D}"/>
    <cellStyle name="Normal 9 2 3 2 6 4" xfId="6528" xr:uid="{0D7F4917-C961-43D7-B374-A38F3C936216}"/>
    <cellStyle name="Normal 9 2 3 2 7" xfId="2668" xr:uid="{00000000-0005-0000-0000-000011100000}"/>
    <cellStyle name="Normal 9 2 3 2 7 2" xfId="11152" xr:uid="{FC29A5A5-DE07-49E6-B9F8-F87FE6799BCA}"/>
    <cellStyle name="Normal 9 2 3 2 7 3" xfId="6941" xr:uid="{274AC64B-E0F0-40A5-A02A-BAFD93435F4D}"/>
    <cellStyle name="Normal 9 2 3 2 8" xfId="9087" xr:uid="{6D1B74E0-59E9-48F3-8FBA-627260EDF6D6}"/>
    <cellStyle name="Normal 9 2 3 2 9" xfId="4876" xr:uid="{D7302557-CE4C-4972-9C62-420B2FF49637}"/>
    <cellStyle name="Normal 9 2 3 3" xfId="523" xr:uid="{00000000-0005-0000-0000-000012100000}"/>
    <cellStyle name="Normal 9 2 3 3 2" xfId="991" xr:uid="{00000000-0005-0000-0000-000013100000}"/>
    <cellStyle name="Normal 9 2 3 3 2 2" xfId="3224" xr:uid="{00000000-0005-0000-0000-000014100000}"/>
    <cellStyle name="Normal 9 2 3 3 2 2 2" xfId="11647" xr:uid="{717699B0-6787-40C9-BB7A-6F17E5B655AF}"/>
    <cellStyle name="Normal 9 2 3 3 2 2 3" xfId="7436" xr:uid="{40DAF2F7-60E9-494C-8764-38C1668BFD19}"/>
    <cellStyle name="Normal 9 2 3 3 2 3" xfId="9502" xr:uid="{E3FEAB3A-4A63-4B57-A76F-9A1BC847EED8}"/>
    <cellStyle name="Normal 9 2 3 3 2 4" xfId="5291" xr:uid="{678379DB-5395-43C8-A966-33B9961CD0D1}"/>
    <cellStyle name="Normal 9 2 3 3 3" xfId="1407" xr:uid="{00000000-0005-0000-0000-000015100000}"/>
    <cellStyle name="Normal 9 2 3 3 3 2" xfId="3637" xr:uid="{00000000-0005-0000-0000-000016100000}"/>
    <cellStyle name="Normal 9 2 3 3 3 2 2" xfId="12060" xr:uid="{226F0EFA-A4DE-46CA-BFFB-4FC758EEF65F}"/>
    <cellStyle name="Normal 9 2 3 3 3 2 3" xfId="7849" xr:uid="{C94B6BBC-D7D5-430F-B1A6-7037D4606450}"/>
    <cellStyle name="Normal 9 2 3 3 3 3" xfId="9915" xr:uid="{4E580F0A-DDBC-46F3-88E5-C8BD82FFAEA0}"/>
    <cellStyle name="Normal 9 2 3 3 3 4" xfId="5704" xr:uid="{5E8D1E05-D5BC-46BE-BBCD-377545CDA081}"/>
    <cellStyle name="Normal 9 2 3 3 4" xfId="1820" xr:uid="{00000000-0005-0000-0000-000017100000}"/>
    <cellStyle name="Normal 9 2 3 3 4 2" xfId="4050" xr:uid="{00000000-0005-0000-0000-000018100000}"/>
    <cellStyle name="Normal 9 2 3 3 4 2 2" xfId="12473" xr:uid="{A484B246-7228-4B09-84A1-31CAF466D787}"/>
    <cellStyle name="Normal 9 2 3 3 4 2 3" xfId="8262" xr:uid="{6FB2D920-6D88-45B0-BB7D-EC43776BF096}"/>
    <cellStyle name="Normal 9 2 3 3 4 3" xfId="10328" xr:uid="{ED692DAD-E968-4B01-BCFC-BF64837FCC8F}"/>
    <cellStyle name="Normal 9 2 3 3 4 4" xfId="6117" xr:uid="{40D8E25B-1F4F-4C04-852C-AC588521CDD4}"/>
    <cellStyle name="Normal 9 2 3 3 5" xfId="2234" xr:uid="{00000000-0005-0000-0000-000019100000}"/>
    <cellStyle name="Normal 9 2 3 3 5 2" xfId="4463" xr:uid="{00000000-0005-0000-0000-00001A100000}"/>
    <cellStyle name="Normal 9 2 3 3 5 2 2" xfId="12886" xr:uid="{3B32CCE4-9DCE-49D4-BDAE-E888E1C0D9F8}"/>
    <cellStyle name="Normal 9 2 3 3 5 2 3" xfId="8675" xr:uid="{CAC1669D-DBD5-4D2B-88C3-CAAA84F68588}"/>
    <cellStyle name="Normal 9 2 3 3 5 3" xfId="10741" xr:uid="{90CB15B6-A226-4877-A739-C5E65288CD18}"/>
    <cellStyle name="Normal 9 2 3 3 5 4" xfId="6530" xr:uid="{64B7F96B-3696-4677-9D3C-0A6563DEA307}"/>
    <cellStyle name="Normal 9 2 3 3 6" xfId="2670" xr:uid="{00000000-0005-0000-0000-00001B100000}"/>
    <cellStyle name="Normal 9 2 3 3 6 2" xfId="11154" xr:uid="{89FFD408-28D8-46DC-BF0E-58534E3CE6D3}"/>
    <cellStyle name="Normal 9 2 3 3 6 3" xfId="6943" xr:uid="{B5ABD870-87C2-4ACF-9437-AF51DA7AB825}"/>
    <cellStyle name="Normal 9 2 3 3 7" xfId="9089" xr:uid="{722459ED-B633-4822-9DE1-50876A5E0ACD}"/>
    <cellStyle name="Normal 9 2 3 3 8" xfId="4878" xr:uid="{C4B99947-A9A2-4636-8D77-E930C9BCB0B3}"/>
    <cellStyle name="Normal 9 2 3 4" xfId="988" xr:uid="{00000000-0005-0000-0000-00001C100000}"/>
    <cellStyle name="Normal 9 2 3 4 2" xfId="3221" xr:uid="{00000000-0005-0000-0000-00001D100000}"/>
    <cellStyle name="Normal 9 2 3 4 2 2" xfId="11644" xr:uid="{8DFCBFFB-2784-404D-8394-4D2230A731A6}"/>
    <cellStyle name="Normal 9 2 3 4 2 3" xfId="7433" xr:uid="{281FFFBC-465F-4191-8262-5592D850574D}"/>
    <cellStyle name="Normal 9 2 3 4 3" xfId="9499" xr:uid="{BC571A92-9801-4CD1-80EC-78B61BD09D63}"/>
    <cellStyle name="Normal 9 2 3 4 4" xfId="5288" xr:uid="{22921A2F-EF60-4BD5-B2BC-11E295220960}"/>
    <cellStyle name="Normal 9 2 3 5" xfId="1404" xr:uid="{00000000-0005-0000-0000-00001E100000}"/>
    <cellStyle name="Normal 9 2 3 5 2" xfId="3634" xr:uid="{00000000-0005-0000-0000-00001F100000}"/>
    <cellStyle name="Normal 9 2 3 5 2 2" xfId="12057" xr:uid="{5D4E8748-8ED7-4CFA-BF9D-F412144ACCFC}"/>
    <cellStyle name="Normal 9 2 3 5 2 3" xfId="7846" xr:uid="{9315E888-A269-472A-9D9E-BF8269468B6E}"/>
    <cellStyle name="Normal 9 2 3 5 3" xfId="9912" xr:uid="{18443705-7514-447A-BB3D-2460DCAEEA4D}"/>
    <cellStyle name="Normal 9 2 3 5 4" xfId="5701" xr:uid="{DA89DB5C-0993-4682-BAF2-719438CF67FC}"/>
    <cellStyle name="Normal 9 2 3 6" xfId="1817" xr:uid="{00000000-0005-0000-0000-000020100000}"/>
    <cellStyle name="Normal 9 2 3 6 2" xfId="4047" xr:uid="{00000000-0005-0000-0000-000021100000}"/>
    <cellStyle name="Normal 9 2 3 6 2 2" xfId="12470" xr:uid="{B970E405-B84C-483B-9EA5-9F75964D6276}"/>
    <cellStyle name="Normal 9 2 3 6 2 3" xfId="8259" xr:uid="{D5C61E72-3804-48B6-8231-44EECE498278}"/>
    <cellStyle name="Normal 9 2 3 6 3" xfId="10325" xr:uid="{8955BBF0-0550-462E-BB31-7990F9D5AF58}"/>
    <cellStyle name="Normal 9 2 3 6 4" xfId="6114" xr:uid="{81E7A2AE-A37A-4ADC-8765-B1D286654B45}"/>
    <cellStyle name="Normal 9 2 3 7" xfId="2231" xr:uid="{00000000-0005-0000-0000-000022100000}"/>
    <cellStyle name="Normal 9 2 3 7 2" xfId="4460" xr:uid="{00000000-0005-0000-0000-000023100000}"/>
    <cellStyle name="Normal 9 2 3 7 2 2" xfId="12883" xr:uid="{EDD2A3D8-ACF7-4DC1-A2BE-432E59FDA720}"/>
    <cellStyle name="Normal 9 2 3 7 2 3" xfId="8672" xr:uid="{64AE58B1-E08C-4A80-9537-E733582F26E0}"/>
    <cellStyle name="Normal 9 2 3 7 3" xfId="10738" xr:uid="{A2CE5A44-4ED4-4E36-A74D-2ABC70BD33DE}"/>
    <cellStyle name="Normal 9 2 3 7 4" xfId="6527" xr:uid="{1C93BAA1-A4FE-47C4-8B13-48FE6FED1EED}"/>
    <cellStyle name="Normal 9 2 3 8" xfId="2667" xr:uid="{00000000-0005-0000-0000-000024100000}"/>
    <cellStyle name="Normal 9 2 3 8 2" xfId="11151" xr:uid="{5B59E3FF-0809-4A05-8EC4-D3E9D0B48712}"/>
    <cellStyle name="Normal 9 2 3 8 3" xfId="6940" xr:uid="{25CB80EB-29DE-4B3B-85FB-0352D0441E07}"/>
    <cellStyle name="Normal 9 2 3 9" xfId="9086" xr:uid="{23BECC17-D7B1-4F92-A5AA-FB86B88649CC}"/>
    <cellStyle name="Normal 9 2 4" xfId="524" xr:uid="{00000000-0005-0000-0000-000025100000}"/>
    <cellStyle name="Normal 9 2 4 2" xfId="525" xr:uid="{00000000-0005-0000-0000-000026100000}"/>
    <cellStyle name="Normal 9 2 4 2 2" xfId="993" xr:uid="{00000000-0005-0000-0000-000027100000}"/>
    <cellStyle name="Normal 9 2 4 2 2 2" xfId="3226" xr:uid="{00000000-0005-0000-0000-000028100000}"/>
    <cellStyle name="Normal 9 2 4 2 2 2 2" xfId="11649" xr:uid="{70FE4CBD-539A-47FD-AA39-3E8EA624BAD5}"/>
    <cellStyle name="Normal 9 2 4 2 2 2 3" xfId="7438" xr:uid="{8201E93F-FC92-45A7-9BB8-5C996A083E45}"/>
    <cellStyle name="Normal 9 2 4 2 2 3" xfId="9504" xr:uid="{3BC73127-F81A-4858-9161-2AA21D1C6930}"/>
    <cellStyle name="Normal 9 2 4 2 2 4" xfId="5293" xr:uid="{2887450E-F1B1-4014-B5F4-9A8AF55D64BC}"/>
    <cellStyle name="Normal 9 2 4 2 3" xfId="1409" xr:uid="{00000000-0005-0000-0000-000029100000}"/>
    <cellStyle name="Normal 9 2 4 2 3 2" xfId="3639" xr:uid="{00000000-0005-0000-0000-00002A100000}"/>
    <cellStyle name="Normal 9 2 4 2 3 2 2" xfId="12062" xr:uid="{A572800B-B75D-436B-82EA-9F16B1377C54}"/>
    <cellStyle name="Normal 9 2 4 2 3 2 3" xfId="7851" xr:uid="{0A19744F-4B84-47DF-A9DF-9FD14BFA99E9}"/>
    <cellStyle name="Normal 9 2 4 2 3 3" xfId="9917" xr:uid="{626B35C6-FD59-44F6-B36A-C53CBD035E90}"/>
    <cellStyle name="Normal 9 2 4 2 3 4" xfId="5706" xr:uid="{43DC244D-7108-421E-93B3-0A64FC9942DF}"/>
    <cellStyle name="Normal 9 2 4 2 4" xfId="1822" xr:uid="{00000000-0005-0000-0000-00002B100000}"/>
    <cellStyle name="Normal 9 2 4 2 4 2" xfId="4052" xr:uid="{00000000-0005-0000-0000-00002C100000}"/>
    <cellStyle name="Normal 9 2 4 2 4 2 2" xfId="12475" xr:uid="{8FDA0E20-D00A-497D-87A1-58552B8D7DFD}"/>
    <cellStyle name="Normal 9 2 4 2 4 2 3" xfId="8264" xr:uid="{71B04FAC-952B-434D-B54F-A4545CB79B09}"/>
    <cellStyle name="Normal 9 2 4 2 4 3" xfId="10330" xr:uid="{DB95BCA8-FF90-45B6-B742-15FC0375A08D}"/>
    <cellStyle name="Normal 9 2 4 2 4 4" xfId="6119" xr:uid="{0EB1339C-141D-4201-B302-2D18FBB496C0}"/>
    <cellStyle name="Normal 9 2 4 2 5" xfId="2236" xr:uid="{00000000-0005-0000-0000-00002D100000}"/>
    <cellStyle name="Normal 9 2 4 2 5 2" xfId="4465" xr:uid="{00000000-0005-0000-0000-00002E100000}"/>
    <cellStyle name="Normal 9 2 4 2 5 2 2" xfId="12888" xr:uid="{DD40E0D9-BB47-4867-B6E0-BF646AEF5C89}"/>
    <cellStyle name="Normal 9 2 4 2 5 2 3" xfId="8677" xr:uid="{EA4AD5C0-A527-4CBE-9711-7B63D875E526}"/>
    <cellStyle name="Normal 9 2 4 2 5 3" xfId="10743" xr:uid="{A52BE410-9B11-4491-BE70-262EF360A493}"/>
    <cellStyle name="Normal 9 2 4 2 5 4" xfId="6532" xr:uid="{7F22CF38-FCDF-4BBC-AC10-A7CDC0BF79A8}"/>
    <cellStyle name="Normal 9 2 4 2 6" xfId="2672" xr:uid="{00000000-0005-0000-0000-00002F100000}"/>
    <cellStyle name="Normal 9 2 4 2 6 2" xfId="11156" xr:uid="{7E021FE2-F29D-43D2-BFC8-3D710C308D68}"/>
    <cellStyle name="Normal 9 2 4 2 6 3" xfId="6945" xr:uid="{021D159F-262C-46E7-9B18-B45700952228}"/>
    <cellStyle name="Normal 9 2 4 2 7" xfId="9091" xr:uid="{E019437F-20DD-4285-B859-DA1F5700307A}"/>
    <cellStyle name="Normal 9 2 4 2 8" xfId="4880" xr:uid="{423F9593-AF6C-4FEA-93F1-22ECDE0E5F02}"/>
    <cellStyle name="Normal 9 2 4 3" xfId="992" xr:uid="{00000000-0005-0000-0000-000030100000}"/>
    <cellStyle name="Normal 9 2 4 3 2" xfId="3225" xr:uid="{00000000-0005-0000-0000-000031100000}"/>
    <cellStyle name="Normal 9 2 4 3 2 2" xfId="11648" xr:uid="{074E45C8-29C8-4109-AAEC-37D0A73A77B9}"/>
    <cellStyle name="Normal 9 2 4 3 2 3" xfId="7437" xr:uid="{ADC2C19C-C6B3-47CC-B978-97337B5166BD}"/>
    <cellStyle name="Normal 9 2 4 3 3" xfId="9503" xr:uid="{476E2E2B-BDF7-44F9-9D7B-D4F7B54D8776}"/>
    <cellStyle name="Normal 9 2 4 3 4" xfId="5292" xr:uid="{A31252D8-4413-48E4-BB48-DC19EA9AF1D7}"/>
    <cellStyle name="Normal 9 2 4 4" xfId="1408" xr:uid="{00000000-0005-0000-0000-000032100000}"/>
    <cellStyle name="Normal 9 2 4 4 2" xfId="3638" xr:uid="{00000000-0005-0000-0000-000033100000}"/>
    <cellStyle name="Normal 9 2 4 4 2 2" xfId="12061" xr:uid="{31D354B6-7F60-420D-A844-AB1EE5F4D25C}"/>
    <cellStyle name="Normal 9 2 4 4 2 3" xfId="7850" xr:uid="{E3C79D0F-A35E-4C6F-9A29-7AC5C62AD292}"/>
    <cellStyle name="Normal 9 2 4 4 3" xfId="9916" xr:uid="{896CB7AB-D8B2-4D1A-9B61-D682A00033CF}"/>
    <cellStyle name="Normal 9 2 4 4 4" xfId="5705" xr:uid="{6C76B3B8-2F48-4C50-8B4A-EB8882F8BB69}"/>
    <cellStyle name="Normal 9 2 4 5" xfId="1821" xr:uid="{00000000-0005-0000-0000-000034100000}"/>
    <cellStyle name="Normal 9 2 4 5 2" xfId="4051" xr:uid="{00000000-0005-0000-0000-000035100000}"/>
    <cellStyle name="Normal 9 2 4 5 2 2" xfId="12474" xr:uid="{ED6BA5FF-C595-40AA-9785-E9A496BE2A41}"/>
    <cellStyle name="Normal 9 2 4 5 2 3" xfId="8263" xr:uid="{E1FC1C4C-3E35-49AF-A688-01C332ECA91F}"/>
    <cellStyle name="Normal 9 2 4 5 3" xfId="10329" xr:uid="{666D6799-76BB-43BC-A1AA-2A599C969D62}"/>
    <cellStyle name="Normal 9 2 4 5 4" xfId="6118" xr:uid="{E3D78F63-52CC-4AE9-BED3-277A5FB67798}"/>
    <cellStyle name="Normal 9 2 4 6" xfId="2235" xr:uid="{00000000-0005-0000-0000-000036100000}"/>
    <cellStyle name="Normal 9 2 4 6 2" xfId="4464" xr:uid="{00000000-0005-0000-0000-000037100000}"/>
    <cellStyle name="Normal 9 2 4 6 2 2" xfId="12887" xr:uid="{AC79A0FA-E0D4-4733-9CF2-D45DEB2EB3A3}"/>
    <cellStyle name="Normal 9 2 4 6 2 3" xfId="8676" xr:uid="{20AA3887-B748-4448-9071-96794F8061D7}"/>
    <cellStyle name="Normal 9 2 4 6 3" xfId="10742" xr:uid="{714EC2B8-625F-4A11-8A25-98F51402B780}"/>
    <cellStyle name="Normal 9 2 4 6 4" xfId="6531" xr:uid="{07BCF6C6-E5A3-4ACB-ACBC-4423006BE8BA}"/>
    <cellStyle name="Normal 9 2 4 7" xfId="2671" xr:uid="{00000000-0005-0000-0000-000038100000}"/>
    <cellStyle name="Normal 9 2 4 7 2" xfId="11155" xr:uid="{730F4E93-64ED-45E1-9EC6-34CAE5CD738C}"/>
    <cellStyle name="Normal 9 2 4 7 3" xfId="6944" xr:uid="{75AF33BC-5F27-478F-9FA5-80A7B5C482DA}"/>
    <cellStyle name="Normal 9 2 4 8" xfId="9090" xr:uid="{4FDF5D55-3CE1-4F7B-AA45-02F559119E8F}"/>
    <cellStyle name="Normal 9 2 4 9" xfId="4879" xr:uid="{F271D02F-0630-4365-9304-B348BD02E965}"/>
    <cellStyle name="Normal 9 2 5" xfId="526" xr:uid="{00000000-0005-0000-0000-000039100000}"/>
    <cellStyle name="Normal 9 2 5 2" xfId="994" xr:uid="{00000000-0005-0000-0000-00003A100000}"/>
    <cellStyle name="Normal 9 2 5 2 2" xfId="3227" xr:uid="{00000000-0005-0000-0000-00003B100000}"/>
    <cellStyle name="Normal 9 2 5 2 2 2" xfId="11650" xr:uid="{BAC9504C-8480-4DD2-BD5B-C19C2671C407}"/>
    <cellStyle name="Normal 9 2 5 2 2 3" xfId="7439" xr:uid="{6F0B2B17-5038-49A1-973B-B3D4437E4197}"/>
    <cellStyle name="Normal 9 2 5 2 3" xfId="9505" xr:uid="{D060C3B4-412C-4FBC-9D81-790582E47780}"/>
    <cellStyle name="Normal 9 2 5 2 4" xfId="5294" xr:uid="{68D81A73-45FA-4C07-9983-C4F9439D2CE4}"/>
    <cellStyle name="Normal 9 2 5 3" xfId="1410" xr:uid="{00000000-0005-0000-0000-00003C100000}"/>
    <cellStyle name="Normal 9 2 5 3 2" xfId="3640" xr:uid="{00000000-0005-0000-0000-00003D100000}"/>
    <cellStyle name="Normal 9 2 5 3 2 2" xfId="12063" xr:uid="{F2557528-B355-4650-A420-3ABF0B31D15F}"/>
    <cellStyle name="Normal 9 2 5 3 2 3" xfId="7852" xr:uid="{EB9766D7-A24A-49FE-B3BB-4F3E575AAD09}"/>
    <cellStyle name="Normal 9 2 5 3 3" xfId="9918" xr:uid="{9034B225-F7BC-449B-BF0A-A48DCCCE3A27}"/>
    <cellStyle name="Normal 9 2 5 3 4" xfId="5707" xr:uid="{F4034B98-59E9-472B-B0AF-21C0E591FBBA}"/>
    <cellStyle name="Normal 9 2 5 4" xfId="1823" xr:uid="{00000000-0005-0000-0000-00003E100000}"/>
    <cellStyle name="Normal 9 2 5 4 2" xfId="4053" xr:uid="{00000000-0005-0000-0000-00003F100000}"/>
    <cellStyle name="Normal 9 2 5 4 2 2" xfId="12476" xr:uid="{2E6316D5-25DE-4183-83D6-02F078E0F9EA}"/>
    <cellStyle name="Normal 9 2 5 4 2 3" xfId="8265" xr:uid="{90D1C54B-01C7-418B-9DCA-1DB8AD07D4F1}"/>
    <cellStyle name="Normal 9 2 5 4 3" xfId="10331" xr:uid="{D1C7F548-A64F-4C6F-BBFF-B3F06158FAF7}"/>
    <cellStyle name="Normal 9 2 5 4 4" xfId="6120" xr:uid="{AEF784D8-95E1-49C5-9FBF-33A630632E83}"/>
    <cellStyle name="Normal 9 2 5 5" xfId="2237" xr:uid="{00000000-0005-0000-0000-000040100000}"/>
    <cellStyle name="Normal 9 2 5 5 2" xfId="4466" xr:uid="{00000000-0005-0000-0000-000041100000}"/>
    <cellStyle name="Normal 9 2 5 5 2 2" xfId="12889" xr:uid="{44D67576-5D9A-492C-9CE5-9A1EF352D5C9}"/>
    <cellStyle name="Normal 9 2 5 5 2 3" xfId="8678" xr:uid="{E7C1A420-0F2D-4DCB-8B9D-E2F8701A0F7F}"/>
    <cellStyle name="Normal 9 2 5 5 3" xfId="10744" xr:uid="{6EAA950C-6A62-4E8A-BD62-EF5C1D4855CD}"/>
    <cellStyle name="Normal 9 2 5 5 4" xfId="6533" xr:uid="{A5780946-110B-4D2F-9086-D5CC71FCC8BE}"/>
    <cellStyle name="Normal 9 2 5 6" xfId="2673" xr:uid="{00000000-0005-0000-0000-000042100000}"/>
    <cellStyle name="Normal 9 2 5 6 2" xfId="11157" xr:uid="{DB18ED10-EB30-4FA1-9157-9811039263E4}"/>
    <cellStyle name="Normal 9 2 5 6 3" xfId="6946" xr:uid="{78A51AAF-06A2-48B9-845E-DB575A5881DA}"/>
    <cellStyle name="Normal 9 2 5 7" xfId="9092" xr:uid="{A4B55217-F545-4E03-9CA1-590546C50A8C}"/>
    <cellStyle name="Normal 9 2 5 8" xfId="4881" xr:uid="{17F736A9-95C6-417E-8C93-9F98A2416C29}"/>
    <cellStyle name="Normal 9 2 6" xfId="979" xr:uid="{00000000-0005-0000-0000-000043100000}"/>
    <cellStyle name="Normal 9 2 6 2" xfId="3212" xr:uid="{00000000-0005-0000-0000-000044100000}"/>
    <cellStyle name="Normal 9 2 6 2 2" xfId="11635" xr:uid="{FC1B845A-7ABD-4397-B77C-8D29035806BC}"/>
    <cellStyle name="Normal 9 2 6 2 3" xfId="7424" xr:uid="{6F17F3F6-1016-4AFC-9510-374B66A42329}"/>
    <cellStyle name="Normal 9 2 6 3" xfId="9490" xr:uid="{AE0F2CF2-9C3A-4CEE-A45F-9754ABF6D1AC}"/>
    <cellStyle name="Normal 9 2 6 4" xfId="5279" xr:uid="{5C7548EE-7253-4622-A674-CF5E12FD3F5B}"/>
    <cellStyle name="Normal 9 2 7" xfId="1395" xr:uid="{00000000-0005-0000-0000-000045100000}"/>
    <cellStyle name="Normal 9 2 7 2" xfId="3625" xr:uid="{00000000-0005-0000-0000-000046100000}"/>
    <cellStyle name="Normal 9 2 7 2 2" xfId="12048" xr:uid="{151C6560-B52A-428A-825A-CD88C0342093}"/>
    <cellStyle name="Normal 9 2 7 2 3" xfId="7837" xr:uid="{9672A724-7003-479C-B9BF-235F39C4116A}"/>
    <cellStyle name="Normal 9 2 7 3" xfId="9903" xr:uid="{AE4CE398-FB16-4FE7-AA09-BA41F3A0441B}"/>
    <cellStyle name="Normal 9 2 7 4" xfId="5692" xr:uid="{0BB2D9F4-67CE-41E5-A186-265792FADE1D}"/>
    <cellStyle name="Normal 9 2 8" xfId="1808" xr:uid="{00000000-0005-0000-0000-000047100000}"/>
    <cellStyle name="Normal 9 2 8 2" xfId="4038" xr:uid="{00000000-0005-0000-0000-000048100000}"/>
    <cellStyle name="Normal 9 2 8 2 2" xfId="12461" xr:uid="{A3FD886F-0AEB-443A-AD22-48E8211757D8}"/>
    <cellStyle name="Normal 9 2 8 2 3" xfId="8250" xr:uid="{DA55C661-B04D-42D3-B019-3AB2E4D8DEC9}"/>
    <cellStyle name="Normal 9 2 8 3" xfId="10316" xr:uid="{9494411B-39E7-4B4B-9C49-F9CD2C7BD6B2}"/>
    <cellStyle name="Normal 9 2 8 4" xfId="6105" xr:uid="{436C1D86-CF07-417A-820A-4534F677A7E4}"/>
    <cellStyle name="Normal 9 2 9" xfId="2222" xr:uid="{00000000-0005-0000-0000-000049100000}"/>
    <cellStyle name="Normal 9 2 9 2" xfId="4451" xr:uid="{00000000-0005-0000-0000-00004A100000}"/>
    <cellStyle name="Normal 9 2 9 2 2" xfId="12874" xr:uid="{58BDE6DF-EB5F-47A1-8A05-668D14B74059}"/>
    <cellStyle name="Normal 9 2 9 2 3" xfId="8663" xr:uid="{DCF0ACF5-176C-4F20-BE0D-EAC2903D7BC7}"/>
    <cellStyle name="Normal 9 2 9 3" xfId="10729" xr:uid="{607106F2-65A3-4E4C-A41D-417FC345CDDA}"/>
    <cellStyle name="Normal 9 2 9 4" xfId="6518" xr:uid="{E6017758-381D-4885-9452-07051F489B5C}"/>
    <cellStyle name="Normal 9 3" xfId="527" xr:uid="{00000000-0005-0000-0000-00004B100000}"/>
    <cellStyle name="Normal 9 3 10" xfId="9093" xr:uid="{0CDC5FA5-9F14-4215-9AFD-DA03013E5941}"/>
    <cellStyle name="Normal 9 3 11" xfId="4882" xr:uid="{5EE64B1A-3FD5-4196-8741-1B7CFA69FD74}"/>
    <cellStyle name="Normal 9 3 2" xfId="528" xr:uid="{00000000-0005-0000-0000-00004C100000}"/>
    <cellStyle name="Normal 9 3 2 10" xfId="4883" xr:uid="{613C87EE-E6EB-475C-A9D0-58D537629C51}"/>
    <cellStyle name="Normal 9 3 2 2" xfId="529" xr:uid="{00000000-0005-0000-0000-00004D100000}"/>
    <cellStyle name="Normal 9 3 2 2 2" xfId="530" xr:uid="{00000000-0005-0000-0000-00004E100000}"/>
    <cellStyle name="Normal 9 3 2 2 2 2" xfId="998" xr:uid="{00000000-0005-0000-0000-00004F100000}"/>
    <cellStyle name="Normal 9 3 2 2 2 2 2" xfId="3231" xr:uid="{00000000-0005-0000-0000-000050100000}"/>
    <cellStyle name="Normal 9 3 2 2 2 2 2 2" xfId="11654" xr:uid="{0BDA547A-7223-472B-958E-1859A6BD8764}"/>
    <cellStyle name="Normal 9 3 2 2 2 2 2 3" xfId="7443" xr:uid="{0E3B8E13-0DE4-4F2B-BB2E-48C69BFB38C4}"/>
    <cellStyle name="Normal 9 3 2 2 2 2 3" xfId="9509" xr:uid="{54DF3243-AC38-47DE-8D7A-2330221E7D8F}"/>
    <cellStyle name="Normal 9 3 2 2 2 2 4" xfId="5298" xr:uid="{00320CDC-8D00-4FF1-AE64-0A280050EC07}"/>
    <cellStyle name="Normal 9 3 2 2 2 3" xfId="1414" xr:uid="{00000000-0005-0000-0000-000051100000}"/>
    <cellStyle name="Normal 9 3 2 2 2 3 2" xfId="3644" xr:uid="{00000000-0005-0000-0000-000052100000}"/>
    <cellStyle name="Normal 9 3 2 2 2 3 2 2" xfId="12067" xr:uid="{F13857F6-9261-4E2D-B4B1-1F02EEC38BC0}"/>
    <cellStyle name="Normal 9 3 2 2 2 3 2 3" xfId="7856" xr:uid="{C8FE052A-FD95-4B2F-A2CD-439F1FFC31B9}"/>
    <cellStyle name="Normal 9 3 2 2 2 3 3" xfId="9922" xr:uid="{52D340FC-161E-4052-B448-49132FCCB437}"/>
    <cellStyle name="Normal 9 3 2 2 2 3 4" xfId="5711" xr:uid="{3916390E-42FD-46F2-B913-C2420149FD76}"/>
    <cellStyle name="Normal 9 3 2 2 2 4" xfId="1827" xr:uid="{00000000-0005-0000-0000-000053100000}"/>
    <cellStyle name="Normal 9 3 2 2 2 4 2" xfId="4057" xr:uid="{00000000-0005-0000-0000-000054100000}"/>
    <cellStyle name="Normal 9 3 2 2 2 4 2 2" xfId="12480" xr:uid="{E911A581-DDE0-4136-9EE8-7F7CD75D88DF}"/>
    <cellStyle name="Normal 9 3 2 2 2 4 2 3" xfId="8269" xr:uid="{3A4686B3-35B5-494F-81AE-EC1A06A0A380}"/>
    <cellStyle name="Normal 9 3 2 2 2 4 3" xfId="10335" xr:uid="{57517FE5-5891-4A53-91CB-FD6B80DEA21C}"/>
    <cellStyle name="Normal 9 3 2 2 2 4 4" xfId="6124" xr:uid="{EFF339A6-0B0D-4B9B-BAB3-6BAE0B17CE7D}"/>
    <cellStyle name="Normal 9 3 2 2 2 5" xfId="2241" xr:uid="{00000000-0005-0000-0000-000055100000}"/>
    <cellStyle name="Normal 9 3 2 2 2 5 2" xfId="4470" xr:uid="{00000000-0005-0000-0000-000056100000}"/>
    <cellStyle name="Normal 9 3 2 2 2 5 2 2" xfId="12893" xr:uid="{3F08968B-77F9-488E-BEFF-34DA08E61191}"/>
    <cellStyle name="Normal 9 3 2 2 2 5 2 3" xfId="8682" xr:uid="{01EB2116-56C4-4837-97AF-5AF0B50B798C}"/>
    <cellStyle name="Normal 9 3 2 2 2 5 3" xfId="10748" xr:uid="{18DE8AE5-F6D1-47B3-84E1-0A4098FC8D28}"/>
    <cellStyle name="Normal 9 3 2 2 2 5 4" xfId="6537" xr:uid="{9FA9509F-CEBD-45AC-AACA-476F6D6C64C7}"/>
    <cellStyle name="Normal 9 3 2 2 2 6" xfId="2677" xr:uid="{00000000-0005-0000-0000-000057100000}"/>
    <cellStyle name="Normal 9 3 2 2 2 6 2" xfId="11161" xr:uid="{964E0439-DCCE-406F-B454-8B4D65AF15B0}"/>
    <cellStyle name="Normal 9 3 2 2 2 6 3" xfId="6950" xr:uid="{25A8F1A2-98C3-46DE-80F1-60F8361F6D6F}"/>
    <cellStyle name="Normal 9 3 2 2 2 7" xfId="9096" xr:uid="{50E71E85-D415-4967-B174-684C41A4564F}"/>
    <cellStyle name="Normal 9 3 2 2 2 8" xfId="4885" xr:uid="{B2775E5F-FACB-4BEC-A8DF-4F4141A29776}"/>
    <cellStyle name="Normal 9 3 2 2 3" xfId="997" xr:uid="{00000000-0005-0000-0000-000058100000}"/>
    <cellStyle name="Normal 9 3 2 2 3 2" xfId="3230" xr:uid="{00000000-0005-0000-0000-000059100000}"/>
    <cellStyle name="Normal 9 3 2 2 3 2 2" xfId="11653" xr:uid="{C1341712-30E4-47E3-A7C8-EDA5B28F3515}"/>
    <cellStyle name="Normal 9 3 2 2 3 2 3" xfId="7442" xr:uid="{B6901F05-6889-4235-882D-2364BDE09688}"/>
    <cellStyle name="Normal 9 3 2 2 3 3" xfId="9508" xr:uid="{B8F95EFE-C555-4369-8F93-3606B35CEB2B}"/>
    <cellStyle name="Normal 9 3 2 2 3 4" xfId="5297" xr:uid="{65D44B81-61EE-4D0A-A1BD-9D3E8A9A3616}"/>
    <cellStyle name="Normal 9 3 2 2 4" xfId="1413" xr:uid="{00000000-0005-0000-0000-00005A100000}"/>
    <cellStyle name="Normal 9 3 2 2 4 2" xfId="3643" xr:uid="{00000000-0005-0000-0000-00005B100000}"/>
    <cellStyle name="Normal 9 3 2 2 4 2 2" xfId="12066" xr:uid="{65D6A50B-83C6-48E7-A69D-9A822835BB90}"/>
    <cellStyle name="Normal 9 3 2 2 4 2 3" xfId="7855" xr:uid="{A8A1208A-0AC2-43E4-93AC-E61DAEE37B64}"/>
    <cellStyle name="Normal 9 3 2 2 4 3" xfId="9921" xr:uid="{1B13F0E2-BFB2-414F-9000-166C736F8D63}"/>
    <cellStyle name="Normal 9 3 2 2 4 4" xfId="5710" xr:uid="{058A2853-09A6-41E5-9351-A7601A46D2AA}"/>
    <cellStyle name="Normal 9 3 2 2 5" xfId="1826" xr:uid="{00000000-0005-0000-0000-00005C100000}"/>
    <cellStyle name="Normal 9 3 2 2 5 2" xfId="4056" xr:uid="{00000000-0005-0000-0000-00005D100000}"/>
    <cellStyle name="Normal 9 3 2 2 5 2 2" xfId="12479" xr:uid="{EB51B8C5-3BC7-4423-AD76-BC8C22DD64C6}"/>
    <cellStyle name="Normal 9 3 2 2 5 2 3" xfId="8268" xr:uid="{43275A15-EF33-4EB8-B45E-B673FCDD499F}"/>
    <cellStyle name="Normal 9 3 2 2 5 3" xfId="10334" xr:uid="{20A00809-0D25-4A16-8009-3C3020B867CA}"/>
    <cellStyle name="Normal 9 3 2 2 5 4" xfId="6123" xr:uid="{88C276F9-1C89-45ED-870B-253FA67491E0}"/>
    <cellStyle name="Normal 9 3 2 2 6" xfId="2240" xr:uid="{00000000-0005-0000-0000-00005E100000}"/>
    <cellStyle name="Normal 9 3 2 2 6 2" xfId="4469" xr:uid="{00000000-0005-0000-0000-00005F100000}"/>
    <cellStyle name="Normal 9 3 2 2 6 2 2" xfId="12892" xr:uid="{38436523-8A6A-47D2-8A3A-CE373BFE0A85}"/>
    <cellStyle name="Normal 9 3 2 2 6 2 3" xfId="8681" xr:uid="{ACEC4013-C427-4905-A71F-32BDEEB69780}"/>
    <cellStyle name="Normal 9 3 2 2 6 3" xfId="10747" xr:uid="{E61ADB67-A73D-4C67-A517-266D84729C1B}"/>
    <cellStyle name="Normal 9 3 2 2 6 4" xfId="6536" xr:uid="{55119C13-704C-48F3-B460-1214E88EB373}"/>
    <cellStyle name="Normal 9 3 2 2 7" xfId="2676" xr:uid="{00000000-0005-0000-0000-000060100000}"/>
    <cellStyle name="Normal 9 3 2 2 7 2" xfId="11160" xr:uid="{8EA4FF8F-15E3-4255-A9EF-49D5E2956D89}"/>
    <cellStyle name="Normal 9 3 2 2 7 3" xfId="6949" xr:uid="{F9568625-2A04-46EB-9B18-7F9B85ACECC2}"/>
    <cellStyle name="Normal 9 3 2 2 8" xfId="9095" xr:uid="{6B685C30-5A58-4B9B-A914-CFB6531B40D8}"/>
    <cellStyle name="Normal 9 3 2 2 9" xfId="4884" xr:uid="{1BDD3E00-8E68-4FF9-8CA2-556B46E51302}"/>
    <cellStyle name="Normal 9 3 2 3" xfId="531" xr:uid="{00000000-0005-0000-0000-000061100000}"/>
    <cellStyle name="Normal 9 3 2 3 2" xfId="999" xr:uid="{00000000-0005-0000-0000-000062100000}"/>
    <cellStyle name="Normal 9 3 2 3 2 2" xfId="3232" xr:uid="{00000000-0005-0000-0000-000063100000}"/>
    <cellStyle name="Normal 9 3 2 3 2 2 2" xfId="11655" xr:uid="{A3DFE878-3C49-49D0-8F22-749CC19BAD03}"/>
    <cellStyle name="Normal 9 3 2 3 2 2 3" xfId="7444" xr:uid="{A77B8DAD-318C-45AD-B412-136C25056264}"/>
    <cellStyle name="Normal 9 3 2 3 2 3" xfId="9510" xr:uid="{A110B44B-6F47-43E5-BA2F-249E1353A03F}"/>
    <cellStyle name="Normal 9 3 2 3 2 4" xfId="5299" xr:uid="{0E639D01-36ED-4B21-84BD-F0425A850007}"/>
    <cellStyle name="Normal 9 3 2 3 3" xfId="1415" xr:uid="{00000000-0005-0000-0000-000064100000}"/>
    <cellStyle name="Normal 9 3 2 3 3 2" xfId="3645" xr:uid="{00000000-0005-0000-0000-000065100000}"/>
    <cellStyle name="Normal 9 3 2 3 3 2 2" xfId="12068" xr:uid="{0D21C585-52A8-455B-A7E6-EEDEDA110F3D}"/>
    <cellStyle name="Normal 9 3 2 3 3 2 3" xfId="7857" xr:uid="{9DE46B2B-A72D-4393-B616-BA332D7DD44F}"/>
    <cellStyle name="Normal 9 3 2 3 3 3" xfId="9923" xr:uid="{81A9FB1B-7B49-4479-966F-81031853E8DD}"/>
    <cellStyle name="Normal 9 3 2 3 3 4" xfId="5712" xr:uid="{6A0524DB-6904-47A3-ADC1-6114ADE349E7}"/>
    <cellStyle name="Normal 9 3 2 3 4" xfId="1828" xr:uid="{00000000-0005-0000-0000-000066100000}"/>
    <cellStyle name="Normal 9 3 2 3 4 2" xfId="4058" xr:uid="{00000000-0005-0000-0000-000067100000}"/>
    <cellStyle name="Normal 9 3 2 3 4 2 2" xfId="12481" xr:uid="{64C1F085-6F40-48A9-9B32-EBA4270E645F}"/>
    <cellStyle name="Normal 9 3 2 3 4 2 3" xfId="8270" xr:uid="{50BDE4C3-CA58-4136-94E8-28D59DDFAB88}"/>
    <cellStyle name="Normal 9 3 2 3 4 3" xfId="10336" xr:uid="{1B8921F4-D5BD-44B5-BD61-457F7F93EDCB}"/>
    <cellStyle name="Normal 9 3 2 3 4 4" xfId="6125" xr:uid="{F98F851F-5E73-4120-B368-39E9264043AA}"/>
    <cellStyle name="Normal 9 3 2 3 5" xfId="2242" xr:uid="{00000000-0005-0000-0000-000068100000}"/>
    <cellStyle name="Normal 9 3 2 3 5 2" xfId="4471" xr:uid="{00000000-0005-0000-0000-000069100000}"/>
    <cellStyle name="Normal 9 3 2 3 5 2 2" xfId="12894" xr:uid="{E796227B-EC7D-4A96-8FC5-0E245D341575}"/>
    <cellStyle name="Normal 9 3 2 3 5 2 3" xfId="8683" xr:uid="{2CB5315C-6659-4322-8BB7-5213FD33E1FB}"/>
    <cellStyle name="Normal 9 3 2 3 5 3" xfId="10749" xr:uid="{76AE33D7-94EC-45FD-820D-812ECD9D5CE8}"/>
    <cellStyle name="Normal 9 3 2 3 5 4" xfId="6538" xr:uid="{6737F647-B5D6-4127-B65E-C374DBCF5C10}"/>
    <cellStyle name="Normal 9 3 2 3 6" xfId="2678" xr:uid="{00000000-0005-0000-0000-00006A100000}"/>
    <cellStyle name="Normal 9 3 2 3 6 2" xfId="11162" xr:uid="{207ABFDC-2D45-40B0-A235-63218B8B8440}"/>
    <cellStyle name="Normal 9 3 2 3 6 3" xfId="6951" xr:uid="{0FE6C6F8-C02A-470E-8F01-37E9E888419B}"/>
    <cellStyle name="Normal 9 3 2 3 7" xfId="9097" xr:uid="{EADD8F6B-BE00-462C-9901-07AC56E2D4C4}"/>
    <cellStyle name="Normal 9 3 2 3 8" xfId="4886" xr:uid="{E6420715-73EC-41F2-B49E-9D19305236C3}"/>
    <cellStyle name="Normal 9 3 2 4" xfId="996" xr:uid="{00000000-0005-0000-0000-00006B100000}"/>
    <cellStyle name="Normal 9 3 2 4 2" xfId="3229" xr:uid="{00000000-0005-0000-0000-00006C100000}"/>
    <cellStyle name="Normal 9 3 2 4 2 2" xfId="11652" xr:uid="{5B72B6DC-BDE1-4DAB-9F90-9DBFCDC191A2}"/>
    <cellStyle name="Normal 9 3 2 4 2 3" xfId="7441" xr:uid="{D9B7ACA4-8355-4D9E-B246-13EBDD5609E4}"/>
    <cellStyle name="Normal 9 3 2 4 3" xfId="9507" xr:uid="{67CB5F0E-48EF-4F6D-A1EA-B24D258BE62B}"/>
    <cellStyle name="Normal 9 3 2 4 4" xfId="5296" xr:uid="{C82596A2-2F1D-4D91-94EA-F54E97777F51}"/>
    <cellStyle name="Normal 9 3 2 5" xfId="1412" xr:uid="{00000000-0005-0000-0000-00006D100000}"/>
    <cellStyle name="Normal 9 3 2 5 2" xfId="3642" xr:uid="{00000000-0005-0000-0000-00006E100000}"/>
    <cellStyle name="Normal 9 3 2 5 2 2" xfId="12065" xr:uid="{9EFBE407-D088-4E6D-B6E3-F972BC201072}"/>
    <cellStyle name="Normal 9 3 2 5 2 3" xfId="7854" xr:uid="{06F78159-E1BE-41B4-B860-17B64E8EF8FA}"/>
    <cellStyle name="Normal 9 3 2 5 3" xfId="9920" xr:uid="{C0AFA6AF-BCE7-43D1-8411-4385885E60DB}"/>
    <cellStyle name="Normal 9 3 2 5 4" xfId="5709" xr:uid="{E324CB14-8FAC-4D34-8AAD-DE8E1F40551F}"/>
    <cellStyle name="Normal 9 3 2 6" xfId="1825" xr:uid="{00000000-0005-0000-0000-00006F100000}"/>
    <cellStyle name="Normal 9 3 2 6 2" xfId="4055" xr:uid="{00000000-0005-0000-0000-000070100000}"/>
    <cellStyle name="Normal 9 3 2 6 2 2" xfId="12478" xr:uid="{A642EF23-8E65-4C5B-BABB-9D24480AD854}"/>
    <cellStyle name="Normal 9 3 2 6 2 3" xfId="8267" xr:uid="{49BFA4CE-D474-4EDD-B1AA-940C321DA00F}"/>
    <cellStyle name="Normal 9 3 2 6 3" xfId="10333" xr:uid="{2D013E66-109B-478F-8CE0-C00FC8745AA5}"/>
    <cellStyle name="Normal 9 3 2 6 4" xfId="6122" xr:uid="{B9D703D8-E48C-4F63-96D5-C5EF2B7E9155}"/>
    <cellStyle name="Normal 9 3 2 7" xfId="2239" xr:uid="{00000000-0005-0000-0000-000071100000}"/>
    <cellStyle name="Normal 9 3 2 7 2" xfId="4468" xr:uid="{00000000-0005-0000-0000-000072100000}"/>
    <cellStyle name="Normal 9 3 2 7 2 2" xfId="12891" xr:uid="{0E2652FB-89F8-482F-B56F-F980A789DFD9}"/>
    <cellStyle name="Normal 9 3 2 7 2 3" xfId="8680" xr:uid="{987BEF80-CB0C-4895-93D6-1F419EE50235}"/>
    <cellStyle name="Normal 9 3 2 7 3" xfId="10746" xr:uid="{9FCA6A8F-9EA2-4953-9D4A-F08511AEDC18}"/>
    <cellStyle name="Normal 9 3 2 7 4" xfId="6535" xr:uid="{9E68E724-7428-4171-84CF-7BB69BCDC358}"/>
    <cellStyle name="Normal 9 3 2 8" xfId="2675" xr:uid="{00000000-0005-0000-0000-000073100000}"/>
    <cellStyle name="Normal 9 3 2 8 2" xfId="11159" xr:uid="{EDF97E85-D47E-427F-AB06-60D9E86FF3FA}"/>
    <cellStyle name="Normal 9 3 2 8 3" xfId="6948" xr:uid="{F2AA1E17-4F49-4BCB-A63B-F99224105658}"/>
    <cellStyle name="Normal 9 3 2 9" xfId="9094" xr:uid="{BD10871F-B787-44CC-947E-BA07EC9AAF18}"/>
    <cellStyle name="Normal 9 3 3" xfId="532" xr:uid="{00000000-0005-0000-0000-000074100000}"/>
    <cellStyle name="Normal 9 3 3 2" xfId="533" xr:uid="{00000000-0005-0000-0000-000075100000}"/>
    <cellStyle name="Normal 9 3 3 2 2" xfId="1001" xr:uid="{00000000-0005-0000-0000-000076100000}"/>
    <cellStyle name="Normal 9 3 3 2 2 2" xfId="3234" xr:uid="{00000000-0005-0000-0000-000077100000}"/>
    <cellStyle name="Normal 9 3 3 2 2 2 2" xfId="11657" xr:uid="{EFA88D49-520B-456A-AF8E-E9F189B9BE8E}"/>
    <cellStyle name="Normal 9 3 3 2 2 2 3" xfId="7446" xr:uid="{4E6D9A72-19CA-4CEB-981F-1C87846C7679}"/>
    <cellStyle name="Normal 9 3 3 2 2 3" xfId="9512" xr:uid="{E644713E-CE76-44AD-AF7C-14A9EE86B297}"/>
    <cellStyle name="Normal 9 3 3 2 2 4" xfId="5301" xr:uid="{666865AC-4B28-46C9-BF94-78D99DE71F7A}"/>
    <cellStyle name="Normal 9 3 3 2 3" xfId="1417" xr:uid="{00000000-0005-0000-0000-000078100000}"/>
    <cellStyle name="Normal 9 3 3 2 3 2" xfId="3647" xr:uid="{00000000-0005-0000-0000-000079100000}"/>
    <cellStyle name="Normal 9 3 3 2 3 2 2" xfId="12070" xr:uid="{C3386D40-2E6E-4F75-8BF7-C2A3EFDBA7C0}"/>
    <cellStyle name="Normal 9 3 3 2 3 2 3" xfId="7859" xr:uid="{A0784933-568F-4EA5-8FE0-CCD62732756D}"/>
    <cellStyle name="Normal 9 3 3 2 3 3" xfId="9925" xr:uid="{BA03BFAF-51CD-437E-983B-2ACE10C1C7EF}"/>
    <cellStyle name="Normal 9 3 3 2 3 4" xfId="5714" xr:uid="{9E8E324B-DCC3-4130-9036-220AF881B310}"/>
    <cellStyle name="Normal 9 3 3 2 4" xfId="1830" xr:uid="{00000000-0005-0000-0000-00007A100000}"/>
    <cellStyle name="Normal 9 3 3 2 4 2" xfId="4060" xr:uid="{00000000-0005-0000-0000-00007B100000}"/>
    <cellStyle name="Normal 9 3 3 2 4 2 2" xfId="12483" xr:uid="{44E9B422-A0B3-4BC0-ABF6-27C0884E62FC}"/>
    <cellStyle name="Normal 9 3 3 2 4 2 3" xfId="8272" xr:uid="{39F7431F-CDF4-4F51-B984-169A11D34332}"/>
    <cellStyle name="Normal 9 3 3 2 4 3" xfId="10338" xr:uid="{CD1E8A0E-0F51-4F83-A983-FD59948FF31F}"/>
    <cellStyle name="Normal 9 3 3 2 4 4" xfId="6127" xr:uid="{4F381806-3405-4F6D-9AE9-76C062D905D6}"/>
    <cellStyle name="Normal 9 3 3 2 5" xfId="2244" xr:uid="{00000000-0005-0000-0000-00007C100000}"/>
    <cellStyle name="Normal 9 3 3 2 5 2" xfId="4473" xr:uid="{00000000-0005-0000-0000-00007D100000}"/>
    <cellStyle name="Normal 9 3 3 2 5 2 2" xfId="12896" xr:uid="{A7599B26-EC99-47F2-BA30-1FB42FA652C5}"/>
    <cellStyle name="Normal 9 3 3 2 5 2 3" xfId="8685" xr:uid="{03A56A2A-CDF4-45B1-B7D3-8CF1B172D90B}"/>
    <cellStyle name="Normal 9 3 3 2 5 3" xfId="10751" xr:uid="{9726EA0D-330E-4D4E-A19D-BD00892DF874}"/>
    <cellStyle name="Normal 9 3 3 2 5 4" xfId="6540" xr:uid="{77255B11-70F1-4E2D-A585-6701D4602CCC}"/>
    <cellStyle name="Normal 9 3 3 2 6" xfId="2680" xr:uid="{00000000-0005-0000-0000-00007E100000}"/>
    <cellStyle name="Normal 9 3 3 2 6 2" xfId="11164" xr:uid="{27CB779B-C5FD-483A-BC4A-56E5F07DBAE7}"/>
    <cellStyle name="Normal 9 3 3 2 6 3" xfId="6953" xr:uid="{FD76023F-5B21-4254-9891-5D341C244E6A}"/>
    <cellStyle name="Normal 9 3 3 2 7" xfId="9099" xr:uid="{678422AA-A622-4015-80E7-C3EAD858D503}"/>
    <cellStyle name="Normal 9 3 3 2 8" xfId="4888" xr:uid="{36961CFA-723C-4746-8BCF-1F17F0F7571D}"/>
    <cellStyle name="Normal 9 3 3 3" xfId="1000" xr:uid="{00000000-0005-0000-0000-00007F100000}"/>
    <cellStyle name="Normal 9 3 3 3 2" xfId="3233" xr:uid="{00000000-0005-0000-0000-000080100000}"/>
    <cellStyle name="Normal 9 3 3 3 2 2" xfId="11656" xr:uid="{869BA562-05CE-41D8-AAE5-1C0ED48C6A17}"/>
    <cellStyle name="Normal 9 3 3 3 2 3" xfId="7445" xr:uid="{F21F3B09-B99A-48F1-AB95-8CDE21B35D9D}"/>
    <cellStyle name="Normal 9 3 3 3 3" xfId="9511" xr:uid="{EBD4F835-54E7-4486-8794-4AD34910DAEB}"/>
    <cellStyle name="Normal 9 3 3 3 4" xfId="5300" xr:uid="{4DF7349E-C69C-4E41-8FAE-C9B4B99D1504}"/>
    <cellStyle name="Normal 9 3 3 4" xfId="1416" xr:uid="{00000000-0005-0000-0000-000081100000}"/>
    <cellStyle name="Normal 9 3 3 4 2" xfId="3646" xr:uid="{00000000-0005-0000-0000-000082100000}"/>
    <cellStyle name="Normal 9 3 3 4 2 2" xfId="12069" xr:uid="{14770F2E-A52D-4E6D-9167-2899D7A26D78}"/>
    <cellStyle name="Normal 9 3 3 4 2 3" xfId="7858" xr:uid="{4536EA41-4452-4691-8256-34CB81F08688}"/>
    <cellStyle name="Normal 9 3 3 4 3" xfId="9924" xr:uid="{073AFECD-3747-4745-AD38-D28590763728}"/>
    <cellStyle name="Normal 9 3 3 4 4" xfId="5713" xr:uid="{66B112E3-8081-4A46-9949-21B0BB44D265}"/>
    <cellStyle name="Normal 9 3 3 5" xfId="1829" xr:uid="{00000000-0005-0000-0000-000083100000}"/>
    <cellStyle name="Normal 9 3 3 5 2" xfId="4059" xr:uid="{00000000-0005-0000-0000-000084100000}"/>
    <cellStyle name="Normal 9 3 3 5 2 2" xfId="12482" xr:uid="{68797CDE-FBBB-4C0D-8106-7F7103CB15AE}"/>
    <cellStyle name="Normal 9 3 3 5 2 3" xfId="8271" xr:uid="{231E4AF3-D869-44B5-9B45-FC79F646B5BE}"/>
    <cellStyle name="Normal 9 3 3 5 3" xfId="10337" xr:uid="{DA75C268-9BE9-423F-86E9-6638FD6D1568}"/>
    <cellStyle name="Normal 9 3 3 5 4" xfId="6126" xr:uid="{7CF25E0D-8838-41C4-B222-AA31BD631186}"/>
    <cellStyle name="Normal 9 3 3 6" xfId="2243" xr:uid="{00000000-0005-0000-0000-000085100000}"/>
    <cellStyle name="Normal 9 3 3 6 2" xfId="4472" xr:uid="{00000000-0005-0000-0000-000086100000}"/>
    <cellStyle name="Normal 9 3 3 6 2 2" xfId="12895" xr:uid="{7F1D59F3-D723-4D93-BB5F-1ECDEB2526BE}"/>
    <cellStyle name="Normal 9 3 3 6 2 3" xfId="8684" xr:uid="{5E35EDE2-06BE-4F94-8CE8-3C2D919FC988}"/>
    <cellStyle name="Normal 9 3 3 6 3" xfId="10750" xr:uid="{820EC903-71A0-4F90-A29F-A1F6C6CEBDAF}"/>
    <cellStyle name="Normal 9 3 3 6 4" xfId="6539" xr:uid="{BACC9E5F-4799-42BA-9510-7E22267224C0}"/>
    <cellStyle name="Normal 9 3 3 7" xfId="2679" xr:uid="{00000000-0005-0000-0000-000087100000}"/>
    <cellStyle name="Normal 9 3 3 7 2" xfId="11163" xr:uid="{F5573A02-C9AF-4A54-9A16-BF12D7B69323}"/>
    <cellStyle name="Normal 9 3 3 7 3" xfId="6952" xr:uid="{8508C624-08F2-4FAC-AC8C-D72D00AFE988}"/>
    <cellStyle name="Normal 9 3 3 8" xfId="9098" xr:uid="{D14F437E-12C1-4010-B179-080A687A69B9}"/>
    <cellStyle name="Normal 9 3 3 9" xfId="4887" xr:uid="{85ED4FDD-98C4-4B3C-BC2D-EA4E468AAC27}"/>
    <cellStyle name="Normal 9 3 4" xfId="534" xr:uid="{00000000-0005-0000-0000-000088100000}"/>
    <cellStyle name="Normal 9 3 4 2" xfId="1002" xr:uid="{00000000-0005-0000-0000-000089100000}"/>
    <cellStyle name="Normal 9 3 4 2 2" xfId="3235" xr:uid="{00000000-0005-0000-0000-00008A100000}"/>
    <cellStyle name="Normal 9 3 4 2 2 2" xfId="11658" xr:uid="{17BC21FB-35B7-42DC-94BB-34328EA926BE}"/>
    <cellStyle name="Normal 9 3 4 2 2 3" xfId="7447" xr:uid="{30B4A37C-D88B-46BB-97AB-DA92C7460C06}"/>
    <cellStyle name="Normal 9 3 4 2 3" xfId="9513" xr:uid="{5DA904AE-3575-4AEE-8345-4E75A6367285}"/>
    <cellStyle name="Normal 9 3 4 2 4" xfId="5302" xr:uid="{289B28F5-8407-4FFA-AB91-0E7F5C9F12E0}"/>
    <cellStyle name="Normal 9 3 4 3" xfId="1418" xr:uid="{00000000-0005-0000-0000-00008B100000}"/>
    <cellStyle name="Normal 9 3 4 3 2" xfId="3648" xr:uid="{00000000-0005-0000-0000-00008C100000}"/>
    <cellStyle name="Normal 9 3 4 3 2 2" xfId="12071" xr:uid="{B69A0709-B3C2-4AC9-A405-2EB98EB4EBC9}"/>
    <cellStyle name="Normal 9 3 4 3 2 3" xfId="7860" xr:uid="{589F0509-A6A8-4BA6-A9BC-C12A12A1AB23}"/>
    <cellStyle name="Normal 9 3 4 3 3" xfId="9926" xr:uid="{A24F2C9D-0DE6-440E-843F-911522F40E3E}"/>
    <cellStyle name="Normal 9 3 4 3 4" xfId="5715" xr:uid="{1471C6A7-D3BF-46DC-9E44-ACAC24E2289A}"/>
    <cellStyle name="Normal 9 3 4 4" xfId="1831" xr:uid="{00000000-0005-0000-0000-00008D100000}"/>
    <cellStyle name="Normal 9 3 4 4 2" xfId="4061" xr:uid="{00000000-0005-0000-0000-00008E100000}"/>
    <cellStyle name="Normal 9 3 4 4 2 2" xfId="12484" xr:uid="{E6CAA48C-DABA-484D-BC9B-42B818DDCED3}"/>
    <cellStyle name="Normal 9 3 4 4 2 3" xfId="8273" xr:uid="{46F9326C-1848-45F5-977B-079EC8F7222A}"/>
    <cellStyle name="Normal 9 3 4 4 3" xfId="10339" xr:uid="{EE464AA6-53DB-4435-A2D3-7E13C9099BE5}"/>
    <cellStyle name="Normal 9 3 4 4 4" xfId="6128" xr:uid="{4B5080C9-6815-4F46-9C31-B973BF3DD65E}"/>
    <cellStyle name="Normal 9 3 4 5" xfId="2245" xr:uid="{00000000-0005-0000-0000-00008F100000}"/>
    <cellStyle name="Normal 9 3 4 5 2" xfId="4474" xr:uid="{00000000-0005-0000-0000-000090100000}"/>
    <cellStyle name="Normal 9 3 4 5 2 2" xfId="12897" xr:uid="{250EB07F-0D7B-46B8-A736-58D52DA1627F}"/>
    <cellStyle name="Normal 9 3 4 5 2 3" xfId="8686" xr:uid="{886BE409-BD7C-4D14-9851-0D34B2D84341}"/>
    <cellStyle name="Normal 9 3 4 5 3" xfId="10752" xr:uid="{722A0D30-544E-4D5C-8235-F9DCDBF7DA62}"/>
    <cellStyle name="Normal 9 3 4 5 4" xfId="6541" xr:uid="{B80C8C66-43F9-423C-A9A6-4269B6DA5800}"/>
    <cellStyle name="Normal 9 3 4 6" xfId="2681" xr:uid="{00000000-0005-0000-0000-000091100000}"/>
    <cellStyle name="Normal 9 3 4 6 2" xfId="11165" xr:uid="{286A32E7-2231-412A-821E-D07708570C47}"/>
    <cellStyle name="Normal 9 3 4 6 3" xfId="6954" xr:uid="{89E97601-87DE-41C9-AED7-77E32931D044}"/>
    <cellStyle name="Normal 9 3 4 7" xfId="9100" xr:uid="{4B29ED82-C17B-4ADA-A479-4B69086BEC30}"/>
    <cellStyle name="Normal 9 3 4 8" xfId="4889" xr:uid="{4005F725-CFDF-4303-A2DB-32985480B212}"/>
    <cellStyle name="Normal 9 3 5" xfId="995" xr:uid="{00000000-0005-0000-0000-000092100000}"/>
    <cellStyle name="Normal 9 3 5 2" xfId="3228" xr:uid="{00000000-0005-0000-0000-000093100000}"/>
    <cellStyle name="Normal 9 3 5 2 2" xfId="11651" xr:uid="{A99554CB-B8D5-4C62-8CAB-860D16600D04}"/>
    <cellStyle name="Normal 9 3 5 2 3" xfId="7440" xr:uid="{C7219927-7778-48B3-BDF6-6A257DCC0979}"/>
    <cellStyle name="Normal 9 3 5 3" xfId="9506" xr:uid="{82ED0E03-F5FA-4DBB-903C-A46A823C4086}"/>
    <cellStyle name="Normal 9 3 5 4" xfId="5295" xr:uid="{BAA8857C-8450-447D-A36A-0CC55AC251E6}"/>
    <cellStyle name="Normal 9 3 6" xfId="1411" xr:uid="{00000000-0005-0000-0000-000094100000}"/>
    <cellStyle name="Normal 9 3 6 2" xfId="3641" xr:uid="{00000000-0005-0000-0000-000095100000}"/>
    <cellStyle name="Normal 9 3 6 2 2" xfId="12064" xr:uid="{36D86641-1E17-4D5A-A921-63FE769052B0}"/>
    <cellStyle name="Normal 9 3 6 2 3" xfId="7853" xr:uid="{4AB76B14-3E75-45B0-8DEA-83BD15BC96CF}"/>
    <cellStyle name="Normal 9 3 6 3" xfId="9919" xr:uid="{F5CCD7A1-9D09-427E-BFC2-87E75D155367}"/>
    <cellStyle name="Normal 9 3 6 4" xfId="5708" xr:uid="{2A5FB6A5-55F6-4415-9A2F-AC940367B4ED}"/>
    <cellStyle name="Normal 9 3 7" xfId="1824" xr:uid="{00000000-0005-0000-0000-000096100000}"/>
    <cellStyle name="Normal 9 3 7 2" xfId="4054" xr:uid="{00000000-0005-0000-0000-000097100000}"/>
    <cellStyle name="Normal 9 3 7 2 2" xfId="12477" xr:uid="{B8F86650-477D-4F36-9E64-B70A50771E6D}"/>
    <cellStyle name="Normal 9 3 7 2 3" xfId="8266" xr:uid="{BA18BF30-FDCA-4831-AB1D-5EC18C6E6AF1}"/>
    <cellStyle name="Normal 9 3 7 3" xfId="10332" xr:uid="{41D455CF-32A1-4D2A-BC40-D2DEC94C9E18}"/>
    <cellStyle name="Normal 9 3 7 4" xfId="6121" xr:uid="{9F76502F-B80F-475F-8E44-537702391384}"/>
    <cellStyle name="Normal 9 3 8" xfId="2238" xr:uid="{00000000-0005-0000-0000-000098100000}"/>
    <cellStyle name="Normal 9 3 8 2" xfId="4467" xr:uid="{00000000-0005-0000-0000-000099100000}"/>
    <cellStyle name="Normal 9 3 8 2 2" xfId="12890" xr:uid="{3FEEC4B3-4B37-4938-9C89-CE05C23E816B}"/>
    <cellStyle name="Normal 9 3 8 2 3" xfId="8679" xr:uid="{4B4419F5-3FDF-4748-9EB1-A4F073B15C46}"/>
    <cellStyle name="Normal 9 3 8 3" xfId="10745" xr:uid="{7406A569-4261-445A-A077-26A3DA415D8C}"/>
    <cellStyle name="Normal 9 3 8 4" xfId="6534" xr:uid="{FFD2A391-D8F2-4B79-B1F8-E30E13FBBD7F}"/>
    <cellStyle name="Normal 9 3 9" xfId="2674" xr:uid="{00000000-0005-0000-0000-00009A100000}"/>
    <cellStyle name="Normal 9 3 9 2" xfId="11158" xr:uid="{49EA1268-C228-4547-A74A-4748A5E808E0}"/>
    <cellStyle name="Normal 9 3 9 3" xfId="6947" xr:uid="{939EEDD7-C27C-4155-95E8-EF8C194D42B8}"/>
    <cellStyle name="Normal 9 4" xfId="535" xr:uid="{00000000-0005-0000-0000-00009B100000}"/>
    <cellStyle name="Normal 9 4 2" xfId="1003" xr:uid="{00000000-0005-0000-0000-00009C100000}"/>
    <cellStyle name="Normal 9 5" xfId="536" xr:uid="{00000000-0005-0000-0000-00009D100000}"/>
    <cellStyle name="Normal 9 5 2" xfId="537" xr:uid="{00000000-0005-0000-0000-00009E100000}"/>
    <cellStyle name="Normal 9 5 2 2" xfId="1005" xr:uid="{00000000-0005-0000-0000-00009F100000}"/>
    <cellStyle name="Normal 9 5 2 2 2" xfId="3237" xr:uid="{00000000-0005-0000-0000-0000A0100000}"/>
    <cellStyle name="Normal 9 5 2 2 2 2" xfId="11660" xr:uid="{A7B8DA4F-9189-45C5-B7F9-6F96D9229B4D}"/>
    <cellStyle name="Normal 9 5 2 2 2 3" xfId="7449" xr:uid="{81AD4256-F4A6-4968-85C8-F425CAF4782F}"/>
    <cellStyle name="Normal 9 5 2 2 3" xfId="9515" xr:uid="{60139BB1-B20F-4E0C-A91E-BA800024590D}"/>
    <cellStyle name="Normal 9 5 2 2 4" xfId="5304" xr:uid="{C4D413BD-DF7B-4AB9-BEE6-F16929E56AB6}"/>
    <cellStyle name="Normal 9 5 2 3" xfId="1420" xr:uid="{00000000-0005-0000-0000-0000A1100000}"/>
    <cellStyle name="Normal 9 5 2 3 2" xfId="3650" xr:uid="{00000000-0005-0000-0000-0000A2100000}"/>
    <cellStyle name="Normal 9 5 2 3 2 2" xfId="12073" xr:uid="{9A1231DA-B887-4350-BF92-332D0F4CDE86}"/>
    <cellStyle name="Normal 9 5 2 3 2 3" xfId="7862" xr:uid="{6C2F91FA-108A-4C1A-A32C-0D5CF11A8A11}"/>
    <cellStyle name="Normal 9 5 2 3 3" xfId="9928" xr:uid="{0CCBE768-CA3B-4130-8690-2F331E47AB14}"/>
    <cellStyle name="Normal 9 5 2 3 4" xfId="5717" xr:uid="{4AA034F0-63C8-4AEB-A1F4-9F6E9BD58776}"/>
    <cellStyle name="Normal 9 5 2 4" xfId="1833" xr:uid="{00000000-0005-0000-0000-0000A3100000}"/>
    <cellStyle name="Normal 9 5 2 4 2" xfId="4063" xr:uid="{00000000-0005-0000-0000-0000A4100000}"/>
    <cellStyle name="Normal 9 5 2 4 2 2" xfId="12486" xr:uid="{760BD34D-D47D-42FE-A099-7D817153815C}"/>
    <cellStyle name="Normal 9 5 2 4 2 3" xfId="8275" xr:uid="{ECAFE814-5EAD-446E-9A73-B7F777FE5D3C}"/>
    <cellStyle name="Normal 9 5 2 4 3" xfId="10341" xr:uid="{F5A2DE4E-A722-40C7-8C66-15980EA50957}"/>
    <cellStyle name="Normal 9 5 2 4 4" xfId="6130" xr:uid="{B3237B2A-ED19-430D-98AB-76CC9CE33ECA}"/>
    <cellStyle name="Normal 9 5 2 5" xfId="2247" xr:uid="{00000000-0005-0000-0000-0000A5100000}"/>
    <cellStyle name="Normal 9 5 2 5 2" xfId="4476" xr:uid="{00000000-0005-0000-0000-0000A6100000}"/>
    <cellStyle name="Normal 9 5 2 5 2 2" xfId="12899" xr:uid="{78598118-F04F-49EC-9194-A2DC958DB793}"/>
    <cellStyle name="Normal 9 5 2 5 2 3" xfId="8688" xr:uid="{607E94A6-4FAF-4D6C-BB83-E0BA6A72ED7E}"/>
    <cellStyle name="Normal 9 5 2 5 3" xfId="10754" xr:uid="{C3D57AD2-7A08-4AE9-A105-B21988AE00CC}"/>
    <cellStyle name="Normal 9 5 2 5 4" xfId="6543" xr:uid="{12FC719D-1858-4A56-9BDA-DFB1A6F2E84E}"/>
    <cellStyle name="Normal 9 5 2 6" xfId="2683" xr:uid="{00000000-0005-0000-0000-0000A7100000}"/>
    <cellStyle name="Normal 9 5 2 6 2" xfId="11167" xr:uid="{ACD942FB-3BE4-4AEE-B03D-D18D454619BC}"/>
    <cellStyle name="Normal 9 5 2 6 3" xfId="6956" xr:uid="{C16C9098-E5AF-4331-9421-FFDD1589E253}"/>
    <cellStyle name="Normal 9 5 2 7" xfId="9102" xr:uid="{D44D61D4-1571-464C-B97F-0C79D8C6C2D0}"/>
    <cellStyle name="Normal 9 5 2 8" xfId="4891" xr:uid="{A4944C0F-6555-4247-B848-19149163FBBA}"/>
    <cellStyle name="Normal 9 5 3" xfId="1004" xr:uid="{00000000-0005-0000-0000-0000A8100000}"/>
    <cellStyle name="Normal 9 5 3 2" xfId="3236" xr:uid="{00000000-0005-0000-0000-0000A9100000}"/>
    <cellStyle name="Normal 9 5 3 2 2" xfId="11659" xr:uid="{46DB47DA-026C-4490-8E2B-0F72EBC7506B}"/>
    <cellStyle name="Normal 9 5 3 2 3" xfId="7448" xr:uid="{8529DA70-386A-44D0-98E2-D18E4FFF74C7}"/>
    <cellStyle name="Normal 9 5 3 3" xfId="9514" xr:uid="{F628750C-71DA-47E6-AC8D-8AA7C7238712}"/>
    <cellStyle name="Normal 9 5 3 4" xfId="5303" xr:uid="{44774A0B-EF8D-445E-87AC-71ED49E1B93C}"/>
    <cellStyle name="Normal 9 5 4" xfId="1419" xr:uid="{00000000-0005-0000-0000-0000AA100000}"/>
    <cellStyle name="Normal 9 5 4 2" xfId="3649" xr:uid="{00000000-0005-0000-0000-0000AB100000}"/>
    <cellStyle name="Normal 9 5 4 2 2" xfId="12072" xr:uid="{49E440B8-BDF8-4B75-85C6-09D81C83540B}"/>
    <cellStyle name="Normal 9 5 4 2 3" xfId="7861" xr:uid="{8520CF96-E0F8-47FB-A130-750722D2689E}"/>
    <cellStyle name="Normal 9 5 4 3" xfId="9927" xr:uid="{D5430FE0-7481-449B-A9C4-D274FC47DDC1}"/>
    <cellStyle name="Normal 9 5 4 4" xfId="5716" xr:uid="{21B5D43A-59B5-47AA-9EBD-67CB5088F795}"/>
    <cellStyle name="Normal 9 5 5" xfId="1832" xr:uid="{00000000-0005-0000-0000-0000AC100000}"/>
    <cellStyle name="Normal 9 5 5 2" xfId="4062" xr:uid="{00000000-0005-0000-0000-0000AD100000}"/>
    <cellStyle name="Normal 9 5 5 2 2" xfId="12485" xr:uid="{22535FF2-A4D1-4042-8F6C-F3A5DC0610D2}"/>
    <cellStyle name="Normal 9 5 5 2 3" xfId="8274" xr:uid="{F4406678-305D-4627-B9F9-BE9EB607F900}"/>
    <cellStyle name="Normal 9 5 5 3" xfId="10340" xr:uid="{CA57995E-36B5-46E4-9DAE-DC3EB15E5676}"/>
    <cellStyle name="Normal 9 5 5 4" xfId="6129" xr:uid="{144F6C9A-E3C3-435A-94CD-7C6E9905000A}"/>
    <cellStyle name="Normal 9 5 6" xfId="2246" xr:uid="{00000000-0005-0000-0000-0000AE100000}"/>
    <cellStyle name="Normal 9 5 6 2" xfId="4475" xr:uid="{00000000-0005-0000-0000-0000AF100000}"/>
    <cellStyle name="Normal 9 5 6 2 2" xfId="12898" xr:uid="{3E3CFD2E-B334-4275-8055-87A86F1E6DA4}"/>
    <cellStyle name="Normal 9 5 6 2 3" xfId="8687" xr:uid="{6696DCD0-4A60-4639-9797-EB20192BDBB8}"/>
    <cellStyle name="Normal 9 5 6 3" xfId="10753" xr:uid="{241B1941-3DC7-40EE-82D4-2448115D4EBD}"/>
    <cellStyle name="Normal 9 5 6 4" xfId="6542" xr:uid="{7DAAEEAE-6C04-45A8-9457-E9DD4B9A4363}"/>
    <cellStyle name="Normal 9 5 7" xfId="2682" xr:uid="{00000000-0005-0000-0000-0000B0100000}"/>
    <cellStyle name="Normal 9 5 7 2" xfId="11166" xr:uid="{1901B5AB-03CF-4733-BAB3-7A50A9436E32}"/>
    <cellStyle name="Normal 9 5 7 3" xfId="6955" xr:uid="{24935148-6A7F-4407-B79C-8B97D3C946A5}"/>
    <cellStyle name="Normal 9 5 8" xfId="9101" xr:uid="{31000D13-0826-4E85-99E1-4226A9364B12}"/>
    <cellStyle name="Normal 9 5 9" xfId="4890" xr:uid="{11C3B065-D53E-46D3-9D34-468157AABF50}"/>
    <cellStyle name="Normal 9 6" xfId="538" xr:uid="{00000000-0005-0000-0000-0000B1100000}"/>
    <cellStyle name="Normal 9 6 2" xfId="1006" xr:uid="{00000000-0005-0000-0000-0000B2100000}"/>
    <cellStyle name="Normal 9 6 2 2" xfId="3238" xr:uid="{00000000-0005-0000-0000-0000B3100000}"/>
    <cellStyle name="Normal 9 6 2 2 2" xfId="11661" xr:uid="{F07F9DDB-9A0E-410D-8943-B9EA0B6CC928}"/>
    <cellStyle name="Normal 9 6 2 2 3" xfId="7450" xr:uid="{829B5445-263D-440A-9ADA-C8DAD2073960}"/>
    <cellStyle name="Normal 9 6 2 3" xfId="9516" xr:uid="{123DC807-A144-46C0-98F8-71EDA15E8EB8}"/>
    <cellStyle name="Normal 9 6 2 4" xfId="5305" xr:uid="{FD1E9B38-F046-480E-BD96-29331AED8AFE}"/>
    <cellStyle name="Normal 9 6 3" xfId="1421" xr:uid="{00000000-0005-0000-0000-0000B4100000}"/>
    <cellStyle name="Normal 9 6 3 2" xfId="3651" xr:uid="{00000000-0005-0000-0000-0000B5100000}"/>
    <cellStyle name="Normal 9 6 3 2 2" xfId="12074" xr:uid="{DB68FCA3-54A4-4A44-B7C8-5B21B78DB6EA}"/>
    <cellStyle name="Normal 9 6 3 2 3" xfId="7863" xr:uid="{FE6E15D3-A100-4C59-B044-DFDF767C5948}"/>
    <cellStyle name="Normal 9 6 3 3" xfId="9929" xr:uid="{5EE8D9EE-DE0C-4B4B-8D7B-2FB994F951A0}"/>
    <cellStyle name="Normal 9 6 3 4" xfId="5718" xr:uid="{D1B23A39-9A15-4CBB-B1A6-65121A3A7DCE}"/>
    <cellStyle name="Normal 9 6 4" xfId="1834" xr:uid="{00000000-0005-0000-0000-0000B6100000}"/>
    <cellStyle name="Normal 9 6 4 2" xfId="4064" xr:uid="{00000000-0005-0000-0000-0000B7100000}"/>
    <cellStyle name="Normal 9 6 4 2 2" xfId="12487" xr:uid="{22DF6006-FB26-48F4-A6BE-900EBFD69067}"/>
    <cellStyle name="Normal 9 6 4 2 3" xfId="8276" xr:uid="{DC0BC9B9-E0F2-4745-9449-8966A4352C94}"/>
    <cellStyle name="Normal 9 6 4 3" xfId="10342" xr:uid="{FEA26248-02AB-40A3-B6CB-55869B343434}"/>
    <cellStyle name="Normal 9 6 4 4" xfId="6131" xr:uid="{12D26231-9933-4469-A1EF-486F89130C70}"/>
    <cellStyle name="Normal 9 6 5" xfId="2248" xr:uid="{00000000-0005-0000-0000-0000B8100000}"/>
    <cellStyle name="Normal 9 6 5 2" xfId="4477" xr:uid="{00000000-0005-0000-0000-0000B9100000}"/>
    <cellStyle name="Normal 9 6 5 2 2" xfId="12900" xr:uid="{351A6D15-0E9F-46AE-966E-4B11896D740A}"/>
    <cellStyle name="Normal 9 6 5 2 3" xfId="8689" xr:uid="{90CA7211-4418-455F-8175-F6A3DEEB4725}"/>
    <cellStyle name="Normal 9 6 5 3" xfId="10755" xr:uid="{C926EF44-A174-4BB6-8FF7-FBE3748FE88E}"/>
    <cellStyle name="Normal 9 6 5 4" xfId="6544" xr:uid="{14AF8D46-2057-456A-880A-04F73DD3D08A}"/>
    <cellStyle name="Normal 9 6 6" xfId="2684" xr:uid="{00000000-0005-0000-0000-0000BA100000}"/>
    <cellStyle name="Normal 9 6 6 2" xfId="11168" xr:uid="{BA70ED62-9D6E-432A-AB66-45EC0A78C202}"/>
    <cellStyle name="Normal 9 6 6 3" xfId="6957" xr:uid="{E9784808-4038-4DA7-A022-9D1B75F6D8DF}"/>
    <cellStyle name="Normal 9 6 7" xfId="9103" xr:uid="{47E03274-9601-4EF1-B76E-7C0112A56F97}"/>
    <cellStyle name="Normal 9 6 8" xfId="4892" xr:uid="{07B3306B-BED8-4120-9916-F94EB172BA3D}"/>
    <cellStyle name="Normal 9 7" xfId="978" xr:uid="{00000000-0005-0000-0000-0000BB100000}"/>
    <cellStyle name="Normal_07-190 basis matrix" xfId="539" xr:uid="{00000000-0005-0000-0000-0000BC100000}"/>
    <cellStyle name="Normal_07-190 basis matrix 2" xfId="540" xr:uid="{00000000-0005-0000-0000-0000BD100000}"/>
    <cellStyle name="Normal_1" xfId="541" xr:uid="{00000000-0005-0000-0000-0000BE100000}"/>
    <cellStyle name="Normal_100%RENTS" xfId="542" xr:uid="{00000000-0005-0000-0000-0000BF100000}"/>
    <cellStyle name="Normal_CTCAC 9% Application 7-18-07 practice run 3" xfId="543" xr:uid="{00000000-0005-0000-0000-0000C0100000}"/>
    <cellStyle name="Normal_CTCAC 9% Application 7-18-07 practice run 3 2" xfId="544" xr:uid="{00000000-0005-0000-0000-0000C1100000}"/>
    <cellStyle name="Normal_CTCAC 9% Application 7-18-07 practice run 3 3" xfId="1835" xr:uid="{00000000-0005-0000-0000-0000C2100000}"/>
    <cellStyle name="Note 2" xfId="545" xr:uid="{00000000-0005-0000-0000-0000C3100000}"/>
    <cellStyle name="Note 2 2" xfId="546" xr:uid="{00000000-0005-0000-0000-0000C4100000}"/>
    <cellStyle name="Note 2 2 10" xfId="2825" xr:uid="{00000000-0005-0000-0000-0000C5100000}"/>
    <cellStyle name="Note 2 2 10 2" xfId="11249" xr:uid="{73FDEA3E-FCAB-4578-8A32-E91BCFD1089B}"/>
    <cellStyle name="Note 2 2 10 3" xfId="7038" xr:uid="{94E8D0BD-3AE7-4116-8DE5-1C78C1AD8E6E}"/>
    <cellStyle name="Note 2 2 11" xfId="9104" xr:uid="{0C6ED9C4-37A8-4DED-B47F-AA107DAB5A58}"/>
    <cellStyle name="Note 2 2 12" xfId="4893" xr:uid="{08DE944A-0EFF-4C2B-9BE8-13E2D207AA02}"/>
    <cellStyle name="Note 2 2 2" xfId="547" xr:uid="{00000000-0005-0000-0000-0000C6100000}"/>
    <cellStyle name="Note 2 2 2 10" xfId="9105" xr:uid="{E499DE9E-657A-4637-9E32-688EF3F8E524}"/>
    <cellStyle name="Note 2 2 2 11" xfId="4894" xr:uid="{04723B1A-4693-48F2-AD5A-B67DDC593FCB}"/>
    <cellStyle name="Note 2 2 2 2" xfId="548" xr:uid="{00000000-0005-0000-0000-0000C7100000}"/>
    <cellStyle name="Note 2 2 2 2 10" xfId="4895" xr:uid="{4DF1C165-54B7-4016-B624-838C72863E3F}"/>
    <cellStyle name="Note 2 2 2 2 2" xfId="1009" xr:uid="{00000000-0005-0000-0000-0000C8100000}"/>
    <cellStyle name="Note 2 2 2 2 2 2" xfId="3241" xr:uid="{00000000-0005-0000-0000-0000C9100000}"/>
    <cellStyle name="Note 2 2 2 2 2 2 2" xfId="11664" xr:uid="{7263CDE7-EAE3-4790-8C95-132895AE4291}"/>
    <cellStyle name="Note 2 2 2 2 2 2 3" xfId="7453" xr:uid="{F8ADDEB9-7BA0-4B13-8EA1-B912F27147B5}"/>
    <cellStyle name="Note 2 2 2 2 2 3" xfId="9519" xr:uid="{8CE20D22-A480-415B-89F5-64D1E71C890F}"/>
    <cellStyle name="Note 2 2 2 2 2 4" xfId="5308" xr:uid="{39BB33B2-2426-42C4-91A6-DD4E8FD53CC6}"/>
    <cellStyle name="Note 2 2 2 2 3" xfId="1424" xr:uid="{00000000-0005-0000-0000-0000CA100000}"/>
    <cellStyle name="Note 2 2 2 2 3 2" xfId="3654" xr:uid="{00000000-0005-0000-0000-0000CB100000}"/>
    <cellStyle name="Note 2 2 2 2 3 2 2" xfId="12077" xr:uid="{A07F4E4E-ED16-48B2-99C4-81A3BD2791ED}"/>
    <cellStyle name="Note 2 2 2 2 3 2 3" xfId="7866" xr:uid="{65E8AEC0-B9C8-427B-8408-B1A864EC6A3C}"/>
    <cellStyle name="Note 2 2 2 2 3 3" xfId="9932" xr:uid="{7A97EEE4-D8B6-41FE-B381-B5FEAF58147B}"/>
    <cellStyle name="Note 2 2 2 2 3 4" xfId="5721" xr:uid="{28980094-02AB-4ED7-BD22-B0EB9D5A1E86}"/>
    <cellStyle name="Note 2 2 2 2 4" xfId="1838" xr:uid="{00000000-0005-0000-0000-0000CC100000}"/>
    <cellStyle name="Note 2 2 2 2 4 2" xfId="4067" xr:uid="{00000000-0005-0000-0000-0000CD100000}"/>
    <cellStyle name="Note 2 2 2 2 4 2 2" xfId="12490" xr:uid="{D510BC40-4CAF-4CC3-A08C-95BBC090D9E8}"/>
    <cellStyle name="Note 2 2 2 2 4 2 3" xfId="8279" xr:uid="{815351D7-3E7C-4635-8A93-C2FBD6898401}"/>
    <cellStyle name="Note 2 2 2 2 4 3" xfId="10345" xr:uid="{DA6C30E7-8F9E-42C7-B5E8-F8A697CE63FE}"/>
    <cellStyle name="Note 2 2 2 2 4 4" xfId="6134" xr:uid="{65190973-1827-4368-B52C-F8B8EE594CAA}"/>
    <cellStyle name="Note 2 2 2 2 5" xfId="2251" xr:uid="{00000000-0005-0000-0000-0000CE100000}"/>
    <cellStyle name="Note 2 2 2 2 5 2" xfId="4480" xr:uid="{00000000-0005-0000-0000-0000CF100000}"/>
    <cellStyle name="Note 2 2 2 2 5 2 2" xfId="12903" xr:uid="{1BD030CE-F49C-4D57-8724-202DAB8A4F9E}"/>
    <cellStyle name="Note 2 2 2 2 5 2 3" xfId="8692" xr:uid="{09CDA93B-0408-4E3E-BC86-42BA32EA1D2E}"/>
    <cellStyle name="Note 2 2 2 2 5 3" xfId="10758" xr:uid="{F2A81CFA-DB9A-4E36-BDEF-D89460EBD9E6}"/>
    <cellStyle name="Note 2 2 2 2 5 4" xfId="6547" xr:uid="{EC686D26-7505-4F46-B653-7321E61A80B2}"/>
    <cellStyle name="Note 2 2 2 2 6" xfId="2687" xr:uid="{00000000-0005-0000-0000-0000D0100000}"/>
    <cellStyle name="Note 2 2 2 2 6 2" xfId="11171" xr:uid="{FCCB49D5-E00C-4099-9B5D-987F3CF0B218}"/>
    <cellStyle name="Note 2 2 2 2 6 3" xfId="6960" xr:uid="{1D993AEA-C58F-4644-B6CA-71A841D37D25}"/>
    <cellStyle name="Note 2 2 2 2 7" xfId="2746" xr:uid="{00000000-0005-0000-0000-0000D1100000}"/>
    <cellStyle name="Note 2 2 2 2 8" xfId="2827" xr:uid="{00000000-0005-0000-0000-0000D2100000}"/>
    <cellStyle name="Note 2 2 2 2 8 2" xfId="11251" xr:uid="{5C19CF47-4617-4553-8F1F-BAE6444BFBA3}"/>
    <cellStyle name="Note 2 2 2 2 8 3" xfId="7040" xr:uid="{E1E6B423-D695-4E64-B831-63DCAB64F707}"/>
    <cellStyle name="Note 2 2 2 2 9" xfId="9106" xr:uid="{22C5757A-40E4-4964-BA46-5EDEAE29E5C2}"/>
    <cellStyle name="Note 2 2 2 3" xfId="1008" xr:uid="{00000000-0005-0000-0000-0000D3100000}"/>
    <cellStyle name="Note 2 2 2 3 2" xfId="3240" xr:uid="{00000000-0005-0000-0000-0000D4100000}"/>
    <cellStyle name="Note 2 2 2 3 2 2" xfId="11663" xr:uid="{4B62A519-2B2A-4F07-9590-21566635089A}"/>
    <cellStyle name="Note 2 2 2 3 2 3" xfId="7452" xr:uid="{A4B9424D-72FB-46E2-872F-BD0CDFB40DFF}"/>
    <cellStyle name="Note 2 2 2 3 3" xfId="9518" xr:uid="{629007A0-5E84-4BE7-AC88-CCDD826A764F}"/>
    <cellStyle name="Note 2 2 2 3 4" xfId="5307" xr:uid="{7DCBD57C-D165-4238-B00D-616EE34103B4}"/>
    <cellStyle name="Note 2 2 2 4" xfId="1423" xr:uid="{00000000-0005-0000-0000-0000D5100000}"/>
    <cellStyle name="Note 2 2 2 4 2" xfId="3653" xr:uid="{00000000-0005-0000-0000-0000D6100000}"/>
    <cellStyle name="Note 2 2 2 4 2 2" xfId="12076" xr:uid="{79806E90-E0F9-40C4-8241-76E414AA0581}"/>
    <cellStyle name="Note 2 2 2 4 2 3" xfId="7865" xr:uid="{68AE2A9F-07C3-4D0A-B714-3CFE28EB26BF}"/>
    <cellStyle name="Note 2 2 2 4 3" xfId="9931" xr:uid="{96B639E9-EC4F-47FD-AE11-4B526031E139}"/>
    <cellStyle name="Note 2 2 2 4 4" xfId="5720" xr:uid="{FCC3FDF4-03B1-4EE5-BDDE-CBE8D14B2B7D}"/>
    <cellStyle name="Note 2 2 2 5" xfId="1837" xr:uid="{00000000-0005-0000-0000-0000D7100000}"/>
    <cellStyle name="Note 2 2 2 5 2" xfId="4066" xr:uid="{00000000-0005-0000-0000-0000D8100000}"/>
    <cellStyle name="Note 2 2 2 5 2 2" xfId="12489" xr:uid="{6D7CD15A-9167-4D83-A1B2-D6CE65FAADE5}"/>
    <cellStyle name="Note 2 2 2 5 2 3" xfId="8278" xr:uid="{C5936F2E-02E0-4FE8-810F-EE846C80E01D}"/>
    <cellStyle name="Note 2 2 2 5 3" xfId="10344" xr:uid="{631EBA80-99CB-473D-9C43-94C4DC58A9E4}"/>
    <cellStyle name="Note 2 2 2 5 4" xfId="6133" xr:uid="{83E13F73-B9DF-4FB7-A728-FC59A52E8C36}"/>
    <cellStyle name="Note 2 2 2 6" xfId="2250" xr:uid="{00000000-0005-0000-0000-0000D9100000}"/>
    <cellStyle name="Note 2 2 2 6 2" xfId="4479" xr:uid="{00000000-0005-0000-0000-0000DA100000}"/>
    <cellStyle name="Note 2 2 2 6 2 2" xfId="12902" xr:uid="{2C4DF42D-3534-4F53-AB1E-C542257C9106}"/>
    <cellStyle name="Note 2 2 2 6 2 3" xfId="8691" xr:uid="{9874FC01-0EFE-4E36-A635-E72AAAE19F17}"/>
    <cellStyle name="Note 2 2 2 6 3" xfId="10757" xr:uid="{73A06D67-05D9-48BA-949E-C38804F8AF65}"/>
    <cellStyle name="Note 2 2 2 6 4" xfId="6546" xr:uid="{82D14105-78E4-4CF3-AF6C-9FEA173D12CA}"/>
    <cellStyle name="Note 2 2 2 7" xfId="2686" xr:uid="{00000000-0005-0000-0000-0000DB100000}"/>
    <cellStyle name="Note 2 2 2 7 2" xfId="11170" xr:uid="{965CFD20-7003-4B00-9059-BDF3055DA921}"/>
    <cellStyle name="Note 2 2 2 7 3" xfId="6959" xr:uid="{688D53CA-1D6E-4A6D-8D80-14E3834F54AB}"/>
    <cellStyle name="Note 2 2 2 8" xfId="2745" xr:uid="{00000000-0005-0000-0000-0000DC100000}"/>
    <cellStyle name="Note 2 2 2 9" xfId="2826" xr:uid="{00000000-0005-0000-0000-0000DD100000}"/>
    <cellStyle name="Note 2 2 2 9 2" xfId="11250" xr:uid="{4C681B24-68DF-4146-9310-620AED3D1083}"/>
    <cellStyle name="Note 2 2 2 9 3" xfId="7039" xr:uid="{B8D3D9C1-AF80-4510-886C-EB4AA75375C5}"/>
    <cellStyle name="Note 2 2 3" xfId="549" xr:uid="{00000000-0005-0000-0000-0000DE100000}"/>
    <cellStyle name="Note 2 2 3 10" xfId="4896" xr:uid="{42D72C1B-ED65-41CA-8B63-93CB07556A14}"/>
    <cellStyle name="Note 2 2 3 2" xfId="1010" xr:uid="{00000000-0005-0000-0000-0000DF100000}"/>
    <cellStyle name="Note 2 2 3 2 2" xfId="3242" xr:uid="{00000000-0005-0000-0000-0000E0100000}"/>
    <cellStyle name="Note 2 2 3 2 2 2" xfId="11665" xr:uid="{F74AE930-04CD-49C9-8E94-FF5CACEBA2AB}"/>
    <cellStyle name="Note 2 2 3 2 2 3" xfId="7454" xr:uid="{FED0F7D2-0A4A-40A0-BDB5-672F98B83D15}"/>
    <cellStyle name="Note 2 2 3 2 3" xfId="9520" xr:uid="{85B04EDD-3188-4A11-85F0-577433B00A20}"/>
    <cellStyle name="Note 2 2 3 2 4" xfId="5309" xr:uid="{98C08A91-CECC-41E4-81A8-0D7BF6909301}"/>
    <cellStyle name="Note 2 2 3 3" xfId="1425" xr:uid="{00000000-0005-0000-0000-0000E1100000}"/>
    <cellStyle name="Note 2 2 3 3 2" xfId="3655" xr:uid="{00000000-0005-0000-0000-0000E2100000}"/>
    <cellStyle name="Note 2 2 3 3 2 2" xfId="12078" xr:uid="{D31F40F4-E734-4066-85D4-FE213BB9A3CD}"/>
    <cellStyle name="Note 2 2 3 3 2 3" xfId="7867" xr:uid="{6C9F917D-826D-4BE6-85A1-002C05FAA067}"/>
    <cellStyle name="Note 2 2 3 3 3" xfId="9933" xr:uid="{60B9D499-EAD8-4FFB-82F9-F8797E42EAAD}"/>
    <cellStyle name="Note 2 2 3 3 4" xfId="5722" xr:uid="{CAC0A75E-DDA1-44BE-BE57-D8AAE457D400}"/>
    <cellStyle name="Note 2 2 3 4" xfId="1839" xr:uid="{00000000-0005-0000-0000-0000E3100000}"/>
    <cellStyle name="Note 2 2 3 4 2" xfId="4068" xr:uid="{00000000-0005-0000-0000-0000E4100000}"/>
    <cellStyle name="Note 2 2 3 4 2 2" xfId="12491" xr:uid="{09F56552-8272-4985-AA16-6599CA097F21}"/>
    <cellStyle name="Note 2 2 3 4 2 3" xfId="8280" xr:uid="{B5CECCC7-3924-4A95-8159-E284E1100063}"/>
    <cellStyle name="Note 2 2 3 4 3" xfId="10346" xr:uid="{E7C5F879-DDBD-4089-B552-DCC9C806475B}"/>
    <cellStyle name="Note 2 2 3 4 4" xfId="6135" xr:uid="{A8FAD48D-4224-40B1-9604-9B5EF78512BB}"/>
    <cellStyle name="Note 2 2 3 5" xfId="2252" xr:uid="{00000000-0005-0000-0000-0000E5100000}"/>
    <cellStyle name="Note 2 2 3 5 2" xfId="4481" xr:uid="{00000000-0005-0000-0000-0000E6100000}"/>
    <cellStyle name="Note 2 2 3 5 2 2" xfId="12904" xr:uid="{7262391F-E8B2-4F3C-A19E-A015E52BDFA9}"/>
    <cellStyle name="Note 2 2 3 5 2 3" xfId="8693" xr:uid="{EA5436A2-5F3E-47D7-A250-EE6A7E4F0239}"/>
    <cellStyle name="Note 2 2 3 5 3" xfId="10759" xr:uid="{BCFD93B7-4ECB-47A0-931F-CBBF1137E7EA}"/>
    <cellStyle name="Note 2 2 3 5 4" xfId="6548" xr:uid="{92CD1CB1-EBD7-42CC-ABF7-B7FF21098222}"/>
    <cellStyle name="Note 2 2 3 6" xfId="2688" xr:uid="{00000000-0005-0000-0000-0000E7100000}"/>
    <cellStyle name="Note 2 2 3 6 2" xfId="11172" xr:uid="{90925BF4-97C0-45EB-A7CE-661242D5F116}"/>
    <cellStyle name="Note 2 2 3 6 3" xfId="6961" xr:uid="{30A986F0-42EB-4311-B085-41B0E3C56854}"/>
    <cellStyle name="Note 2 2 3 7" xfId="2747" xr:uid="{00000000-0005-0000-0000-0000E8100000}"/>
    <cellStyle name="Note 2 2 3 8" xfId="2828" xr:uid="{00000000-0005-0000-0000-0000E9100000}"/>
    <cellStyle name="Note 2 2 3 8 2" xfId="11252" xr:uid="{BC137C41-75DD-4F1B-8DFD-7269A7F209EB}"/>
    <cellStyle name="Note 2 2 3 8 3" xfId="7041" xr:uid="{B07C3563-62AD-4DF8-9E09-B0C442B8234F}"/>
    <cellStyle name="Note 2 2 3 9" xfId="9107" xr:uid="{2E0E6C29-10BA-4058-A505-F40A5FB02481}"/>
    <cellStyle name="Note 2 2 4" xfId="1007" xr:uid="{00000000-0005-0000-0000-0000EA100000}"/>
    <cellStyle name="Note 2 2 4 2" xfId="3239" xr:uid="{00000000-0005-0000-0000-0000EB100000}"/>
    <cellStyle name="Note 2 2 4 2 2" xfId="11662" xr:uid="{E4E63BC0-5F4B-40F9-9B4B-49BEBB15A72A}"/>
    <cellStyle name="Note 2 2 4 2 3" xfId="7451" xr:uid="{9C69125A-68D3-4360-89D0-D609E98BC290}"/>
    <cellStyle name="Note 2 2 4 3" xfId="9517" xr:uid="{4143DBAF-19B3-4BD3-BB69-1EB5ADDC4D46}"/>
    <cellStyle name="Note 2 2 4 4" xfId="5306" xr:uid="{9D549757-0D38-4F75-8871-85E1D6457789}"/>
    <cellStyle name="Note 2 2 5" xfId="1422" xr:uid="{00000000-0005-0000-0000-0000EC100000}"/>
    <cellStyle name="Note 2 2 5 2" xfId="3652" xr:uid="{00000000-0005-0000-0000-0000ED100000}"/>
    <cellStyle name="Note 2 2 5 2 2" xfId="12075" xr:uid="{4C8FB453-5B53-4349-BCA1-28B925BE4A05}"/>
    <cellStyle name="Note 2 2 5 2 3" xfId="7864" xr:uid="{B38819D1-0AE7-4EA7-AFF9-4109BD68DFFB}"/>
    <cellStyle name="Note 2 2 5 3" xfId="9930" xr:uid="{C08FB0F1-D880-43CA-B4FB-17AF9251ED23}"/>
    <cellStyle name="Note 2 2 5 4" xfId="5719" xr:uid="{B1B159A3-BD69-4573-9852-1E34202D6A0E}"/>
    <cellStyle name="Note 2 2 6" xfId="1836" xr:uid="{00000000-0005-0000-0000-0000EE100000}"/>
    <cellStyle name="Note 2 2 6 2" xfId="4065" xr:uid="{00000000-0005-0000-0000-0000EF100000}"/>
    <cellStyle name="Note 2 2 6 2 2" xfId="12488" xr:uid="{DB39212D-D598-4B70-93B5-A4ACC7280C79}"/>
    <cellStyle name="Note 2 2 6 2 3" xfId="8277" xr:uid="{EF5BEFF7-8A91-48F7-BF25-F8A0ADDD0706}"/>
    <cellStyle name="Note 2 2 6 3" xfId="10343" xr:uid="{36F53C92-F67E-4818-B8F1-68092CE5AE54}"/>
    <cellStyle name="Note 2 2 6 4" xfId="6132" xr:uid="{431BE1AB-75D6-429C-8F87-5DEF927B6FA3}"/>
    <cellStyle name="Note 2 2 7" xfId="2249" xr:uid="{00000000-0005-0000-0000-0000F0100000}"/>
    <cellStyle name="Note 2 2 7 2" xfId="4478" xr:uid="{00000000-0005-0000-0000-0000F1100000}"/>
    <cellStyle name="Note 2 2 7 2 2" xfId="12901" xr:uid="{DB56E97B-E50C-490E-82D2-A87885C3AB79}"/>
    <cellStyle name="Note 2 2 7 2 3" xfId="8690" xr:uid="{01CBDC1A-A98D-4317-9C3D-C3B3A02310ED}"/>
    <cellStyle name="Note 2 2 7 3" xfId="10756" xr:uid="{182AB409-800B-4A38-9091-BF26DC0BA596}"/>
    <cellStyle name="Note 2 2 7 4" xfId="6545" xr:uid="{40F2F03E-52C8-49C2-BFA0-C256D13A325A}"/>
    <cellStyle name="Note 2 2 8" xfId="2685" xr:uid="{00000000-0005-0000-0000-0000F2100000}"/>
    <cellStyle name="Note 2 2 8 2" xfId="11169" xr:uid="{940549A5-EBF6-4F6D-8F3B-085F91F0C6D2}"/>
    <cellStyle name="Note 2 2 8 3" xfId="6958" xr:uid="{5711D328-4477-4728-860A-D74B5A825EAD}"/>
    <cellStyle name="Note 2 2 9" xfId="2744" xr:uid="{00000000-0005-0000-0000-0000F3100000}"/>
    <cellStyle name="Note 2 3" xfId="550" xr:uid="{00000000-0005-0000-0000-0000F4100000}"/>
    <cellStyle name="Note 2 3 10" xfId="9108" xr:uid="{8E436113-26BC-411F-9E0E-CA8C2BFE8EAD}"/>
    <cellStyle name="Note 2 3 11" xfId="4897" xr:uid="{C4620663-EB81-43BD-98D0-A7287CA9A2A1}"/>
    <cellStyle name="Note 2 3 2" xfId="551" xr:uid="{00000000-0005-0000-0000-0000F5100000}"/>
    <cellStyle name="Note 2 3 2 10" xfId="4898" xr:uid="{375F63D7-4092-4E78-AA4E-4A785C1F2372}"/>
    <cellStyle name="Note 2 3 2 2" xfId="1012" xr:uid="{00000000-0005-0000-0000-0000F6100000}"/>
    <cellStyle name="Note 2 3 2 2 2" xfId="3244" xr:uid="{00000000-0005-0000-0000-0000F7100000}"/>
    <cellStyle name="Note 2 3 2 2 2 2" xfId="11667" xr:uid="{A330E01B-50BE-4479-8EF2-A7BD83C1FB8D}"/>
    <cellStyle name="Note 2 3 2 2 2 3" xfId="7456" xr:uid="{534E8AE4-CF15-4CA6-902D-AC68ED0BBEED}"/>
    <cellStyle name="Note 2 3 2 2 3" xfId="9522" xr:uid="{13E1FD6D-57C3-45D9-B7B1-A552DB03F5BE}"/>
    <cellStyle name="Note 2 3 2 2 4" xfId="5311" xr:uid="{D8E709BE-E213-46BE-A550-4758C0DB4ABD}"/>
    <cellStyle name="Note 2 3 2 3" xfId="1427" xr:uid="{00000000-0005-0000-0000-0000F8100000}"/>
    <cellStyle name="Note 2 3 2 3 2" xfId="3657" xr:uid="{00000000-0005-0000-0000-0000F9100000}"/>
    <cellStyle name="Note 2 3 2 3 2 2" xfId="12080" xr:uid="{A886FF4B-5BA1-4BBB-AC19-E4C8DDCB3331}"/>
    <cellStyle name="Note 2 3 2 3 2 3" xfId="7869" xr:uid="{41264683-6A9A-456F-B541-D182D0ED2F7B}"/>
    <cellStyle name="Note 2 3 2 3 3" xfId="9935" xr:uid="{911D386B-FDA6-46B5-87F2-421674C38DB0}"/>
    <cellStyle name="Note 2 3 2 3 4" xfId="5724" xr:uid="{0CC931BF-0F1C-4985-84B2-D4DB2D1496D9}"/>
    <cellStyle name="Note 2 3 2 4" xfId="1841" xr:uid="{00000000-0005-0000-0000-0000FA100000}"/>
    <cellStyle name="Note 2 3 2 4 2" xfId="4070" xr:uid="{00000000-0005-0000-0000-0000FB100000}"/>
    <cellStyle name="Note 2 3 2 4 2 2" xfId="12493" xr:uid="{D15155AB-0A40-49F5-B689-FAA958575A61}"/>
    <cellStyle name="Note 2 3 2 4 2 3" xfId="8282" xr:uid="{BBEAD799-145B-49B3-AEF4-B7569F40C356}"/>
    <cellStyle name="Note 2 3 2 4 3" xfId="10348" xr:uid="{CAEE6174-E013-4F67-8ADE-0B1EC7671C3D}"/>
    <cellStyle name="Note 2 3 2 4 4" xfId="6137" xr:uid="{3D4AFA5C-1B03-478D-9B9C-EE9BB26F5995}"/>
    <cellStyle name="Note 2 3 2 5" xfId="2254" xr:uid="{00000000-0005-0000-0000-0000FC100000}"/>
    <cellStyle name="Note 2 3 2 5 2" xfId="4483" xr:uid="{00000000-0005-0000-0000-0000FD100000}"/>
    <cellStyle name="Note 2 3 2 5 2 2" xfId="12906" xr:uid="{E0341B04-E761-465B-8BE0-E58EEA1A42F6}"/>
    <cellStyle name="Note 2 3 2 5 2 3" xfId="8695" xr:uid="{43329FCA-3DC2-43EA-A8D6-A4AA86E6B5E4}"/>
    <cellStyle name="Note 2 3 2 5 3" xfId="10761" xr:uid="{ED2A56D4-DE43-4A93-8237-348D01F9BCC0}"/>
    <cellStyle name="Note 2 3 2 5 4" xfId="6550" xr:uid="{A4E68F69-7C14-4650-A371-A831A569BE74}"/>
    <cellStyle name="Note 2 3 2 6" xfId="2690" xr:uid="{00000000-0005-0000-0000-0000FE100000}"/>
    <cellStyle name="Note 2 3 2 6 2" xfId="11174" xr:uid="{A6601F06-24F6-40B8-A293-44F423E9F6F2}"/>
    <cellStyle name="Note 2 3 2 6 3" xfId="6963" xr:uid="{F9ABF77F-5383-4EAB-8C89-D42956779945}"/>
    <cellStyle name="Note 2 3 2 7" xfId="2749" xr:uid="{00000000-0005-0000-0000-0000FF100000}"/>
    <cellStyle name="Note 2 3 2 8" xfId="2830" xr:uid="{00000000-0005-0000-0000-000000110000}"/>
    <cellStyle name="Note 2 3 2 8 2" xfId="11254" xr:uid="{581F755C-E950-4A8E-B47F-F7E23E62BEB5}"/>
    <cellStyle name="Note 2 3 2 8 3" xfId="7043" xr:uid="{EA41CA43-CFF2-4F80-8B65-F5B081F602AB}"/>
    <cellStyle name="Note 2 3 2 9" xfId="9109" xr:uid="{8925B754-2F1C-429D-91F0-8A346CAB28A7}"/>
    <cellStyle name="Note 2 3 3" xfId="1011" xr:uid="{00000000-0005-0000-0000-000001110000}"/>
    <cellStyle name="Note 2 3 3 2" xfId="3243" xr:uid="{00000000-0005-0000-0000-000002110000}"/>
    <cellStyle name="Note 2 3 3 2 2" xfId="11666" xr:uid="{929EA545-AB1A-45CF-AF0D-48346DF5AC0E}"/>
    <cellStyle name="Note 2 3 3 2 3" xfId="7455" xr:uid="{6C6AD32F-3E53-42AF-936C-3D1146BCA910}"/>
    <cellStyle name="Note 2 3 3 3" xfId="9521" xr:uid="{5753F371-78D8-4764-B5D8-69CDE0AAE7F9}"/>
    <cellStyle name="Note 2 3 3 4" xfId="5310" xr:uid="{FDF9AA76-E385-410E-9894-EEAFE94D1798}"/>
    <cellStyle name="Note 2 3 4" xfId="1426" xr:uid="{00000000-0005-0000-0000-000003110000}"/>
    <cellStyle name="Note 2 3 4 2" xfId="3656" xr:uid="{00000000-0005-0000-0000-000004110000}"/>
    <cellStyle name="Note 2 3 4 2 2" xfId="12079" xr:uid="{2503A170-32CB-481D-AF6C-884D048C00FE}"/>
    <cellStyle name="Note 2 3 4 2 3" xfId="7868" xr:uid="{B8DF823A-6722-4592-A55C-67E2E9550087}"/>
    <cellStyle name="Note 2 3 4 3" xfId="9934" xr:uid="{4F4D5D7A-1682-429A-B2DA-78419287A442}"/>
    <cellStyle name="Note 2 3 4 4" xfId="5723" xr:uid="{EAD30B11-775C-4A97-AC68-52676E2F35BE}"/>
    <cellStyle name="Note 2 3 5" xfId="1840" xr:uid="{00000000-0005-0000-0000-000005110000}"/>
    <cellStyle name="Note 2 3 5 2" xfId="4069" xr:uid="{00000000-0005-0000-0000-000006110000}"/>
    <cellStyle name="Note 2 3 5 2 2" xfId="12492" xr:uid="{E3C2AA9E-1CF6-4D97-BEB7-BC0CD04E1842}"/>
    <cellStyle name="Note 2 3 5 2 3" xfId="8281" xr:uid="{7CE762C4-1428-4CAD-BD7F-50E2FBA19CBE}"/>
    <cellStyle name="Note 2 3 5 3" xfId="10347" xr:uid="{676864BD-C9B9-46EB-B32C-A755B083FFA0}"/>
    <cellStyle name="Note 2 3 5 4" xfId="6136" xr:uid="{5E3C5F68-F2FD-420B-A0A4-247CBC3751A6}"/>
    <cellStyle name="Note 2 3 6" xfId="2253" xr:uid="{00000000-0005-0000-0000-000007110000}"/>
    <cellStyle name="Note 2 3 6 2" xfId="4482" xr:uid="{00000000-0005-0000-0000-000008110000}"/>
    <cellStyle name="Note 2 3 6 2 2" xfId="12905" xr:uid="{E8B7F2CC-F55C-44B4-AE81-B02BE16258F5}"/>
    <cellStyle name="Note 2 3 6 2 3" xfId="8694" xr:uid="{B00AE1F5-606A-402B-88F7-67DE59B909C9}"/>
    <cellStyle name="Note 2 3 6 3" xfId="10760" xr:uid="{170EF356-7E93-46B8-BAC8-FCAA408AAACD}"/>
    <cellStyle name="Note 2 3 6 4" xfId="6549" xr:uid="{835CF555-AE75-4E6D-B2FE-A6D5BF0D4CA0}"/>
    <cellStyle name="Note 2 3 7" xfId="2689" xr:uid="{00000000-0005-0000-0000-000009110000}"/>
    <cellStyle name="Note 2 3 7 2" xfId="11173" xr:uid="{AB4E4767-B5D9-447E-930E-C95FA96DC95C}"/>
    <cellStyle name="Note 2 3 7 3" xfId="6962" xr:uid="{3B968CF2-662E-4B56-B10F-332F15E7BD6A}"/>
    <cellStyle name="Note 2 3 8" xfId="2748" xr:uid="{00000000-0005-0000-0000-00000A110000}"/>
    <cellStyle name="Note 2 3 9" xfId="2829" xr:uid="{00000000-0005-0000-0000-00000B110000}"/>
    <cellStyle name="Note 2 3 9 2" xfId="11253" xr:uid="{83A2E7DB-3A0C-4420-8DB1-35270C387ADA}"/>
    <cellStyle name="Note 2 3 9 3" xfId="7042" xr:uid="{B3192FB4-FE1B-4B3A-A932-1D2773D6E8A0}"/>
    <cellStyle name="Note 2 4" xfId="552" xr:uid="{00000000-0005-0000-0000-00000C110000}"/>
    <cellStyle name="Note 2 4 10" xfId="4899" xr:uid="{B84A6C50-88A0-429F-A066-7AD5C1C8933A}"/>
    <cellStyle name="Note 2 4 2" xfId="1013" xr:uid="{00000000-0005-0000-0000-00000D110000}"/>
    <cellStyle name="Note 2 4 2 2" xfId="3245" xr:uid="{00000000-0005-0000-0000-00000E110000}"/>
    <cellStyle name="Note 2 4 2 2 2" xfId="11668" xr:uid="{97BA6A33-1191-4436-99EE-4CE508DE4C05}"/>
    <cellStyle name="Note 2 4 2 2 3" xfId="7457" xr:uid="{F6BC08F0-32DD-4D15-A149-C9769C811BBA}"/>
    <cellStyle name="Note 2 4 2 3" xfId="9523" xr:uid="{B8DFF840-CEF2-4DF7-A16A-8605AA2401FE}"/>
    <cellStyle name="Note 2 4 2 4" xfId="5312" xr:uid="{29C331D8-E5C5-4F79-86F2-1FFD5EEA5032}"/>
    <cellStyle name="Note 2 4 3" xfId="1428" xr:uid="{00000000-0005-0000-0000-00000F110000}"/>
    <cellStyle name="Note 2 4 3 2" xfId="3658" xr:uid="{00000000-0005-0000-0000-000010110000}"/>
    <cellStyle name="Note 2 4 3 2 2" xfId="12081" xr:uid="{AC5C5145-7AE5-4998-8184-648CDCE00F6A}"/>
    <cellStyle name="Note 2 4 3 2 3" xfId="7870" xr:uid="{C867A204-25EB-45C3-A1A0-1409C22E2AEF}"/>
    <cellStyle name="Note 2 4 3 3" xfId="9936" xr:uid="{C92BC6D2-3167-4D9F-874F-47262B962E42}"/>
    <cellStyle name="Note 2 4 3 4" xfId="5725" xr:uid="{8F7C5951-104B-436D-8BED-98090CC9D8DD}"/>
    <cellStyle name="Note 2 4 4" xfId="1842" xr:uid="{00000000-0005-0000-0000-000011110000}"/>
    <cellStyle name="Note 2 4 4 2" xfId="4071" xr:uid="{00000000-0005-0000-0000-000012110000}"/>
    <cellStyle name="Note 2 4 4 2 2" xfId="12494" xr:uid="{09497DF4-C6D6-4070-953B-53FAA4233B56}"/>
    <cellStyle name="Note 2 4 4 2 3" xfId="8283" xr:uid="{5B107A0B-BB6C-4BD3-A3CB-C289C1710970}"/>
    <cellStyle name="Note 2 4 4 3" xfId="10349" xr:uid="{07B44EA8-9D79-436F-BC43-B70730E24D83}"/>
    <cellStyle name="Note 2 4 4 4" xfId="6138" xr:uid="{F5D5FA60-1396-4548-8E0D-8F1EBC4CF426}"/>
    <cellStyle name="Note 2 4 5" xfId="2255" xr:uid="{00000000-0005-0000-0000-000013110000}"/>
    <cellStyle name="Note 2 4 5 2" xfId="4484" xr:uid="{00000000-0005-0000-0000-000014110000}"/>
    <cellStyle name="Note 2 4 5 2 2" xfId="12907" xr:uid="{31CAF915-0DC0-407F-A109-6B1BA292D25F}"/>
    <cellStyle name="Note 2 4 5 2 3" xfId="8696" xr:uid="{B02D9857-B413-4B96-8544-515074E24B4F}"/>
    <cellStyle name="Note 2 4 5 3" xfId="10762" xr:uid="{BF67A938-B6BD-4A2A-8EBB-45669DA213C3}"/>
    <cellStyle name="Note 2 4 5 4" xfId="6551" xr:uid="{8D75606F-17AA-4D37-BCA9-38D96C0A6237}"/>
    <cellStyle name="Note 2 4 6" xfId="2691" xr:uid="{00000000-0005-0000-0000-000015110000}"/>
    <cellStyle name="Note 2 4 6 2" xfId="11175" xr:uid="{AAABC38D-37F6-4D93-9A57-873EC9CAE56A}"/>
    <cellStyle name="Note 2 4 6 3" xfId="6964" xr:uid="{AD17C438-E93A-49D7-AD5B-4E552C8F8E1C}"/>
    <cellStyle name="Note 2 4 7" xfId="2750" xr:uid="{00000000-0005-0000-0000-000016110000}"/>
    <cellStyle name="Note 2 4 8" xfId="2831" xr:uid="{00000000-0005-0000-0000-000017110000}"/>
    <cellStyle name="Note 2 4 8 2" xfId="11255" xr:uid="{3B75BAD6-9374-4038-BBDE-8CB21642033E}"/>
    <cellStyle name="Note 2 4 8 3" xfId="7044" xr:uid="{442923D9-8A2E-41DB-9420-80EFFFCD6D9C}"/>
    <cellStyle name="Note 2 4 9" xfId="9110" xr:uid="{A5ACFA04-C96F-4418-BDEE-8BA56B90BFFE}"/>
    <cellStyle name="Note 2 5" xfId="553" xr:uid="{00000000-0005-0000-0000-000018110000}"/>
    <cellStyle name="Note 2 5 10" xfId="4900" xr:uid="{125C2181-F70C-42AB-98A2-38273894627A}"/>
    <cellStyle name="Note 2 5 2" xfId="1014" xr:uid="{00000000-0005-0000-0000-000019110000}"/>
    <cellStyle name="Note 2 5 2 2" xfId="3246" xr:uid="{00000000-0005-0000-0000-00001A110000}"/>
    <cellStyle name="Note 2 5 2 2 2" xfId="11669" xr:uid="{22C2603C-571E-44DA-A991-315521CB7326}"/>
    <cellStyle name="Note 2 5 2 2 3" xfId="7458" xr:uid="{0F4A8A5F-DD59-4556-9BE4-87A1DF9F95FF}"/>
    <cellStyle name="Note 2 5 2 3" xfId="9524" xr:uid="{0C75218D-036B-4C5D-B8A1-0D15FEC678EC}"/>
    <cellStyle name="Note 2 5 2 4" xfId="5313" xr:uid="{17532FED-AC73-4341-99D7-194E88B74D38}"/>
    <cellStyle name="Note 2 5 3" xfId="1429" xr:uid="{00000000-0005-0000-0000-00001B110000}"/>
    <cellStyle name="Note 2 5 3 2" xfId="3659" xr:uid="{00000000-0005-0000-0000-00001C110000}"/>
    <cellStyle name="Note 2 5 3 2 2" xfId="12082" xr:uid="{D5980E3F-5BE1-428C-BC82-943804178744}"/>
    <cellStyle name="Note 2 5 3 2 3" xfId="7871" xr:uid="{3C4E648E-2BE2-4624-9176-386E525A94E6}"/>
    <cellStyle name="Note 2 5 3 3" xfId="9937" xr:uid="{95617757-4FCD-438E-94A4-3006987E739C}"/>
    <cellStyle name="Note 2 5 3 4" xfId="5726" xr:uid="{A063CE3A-2E0B-4BE5-B225-3034D764FFE5}"/>
    <cellStyle name="Note 2 5 4" xfId="1843" xr:uid="{00000000-0005-0000-0000-00001D110000}"/>
    <cellStyle name="Note 2 5 4 2" xfId="4072" xr:uid="{00000000-0005-0000-0000-00001E110000}"/>
    <cellStyle name="Note 2 5 4 2 2" xfId="12495" xr:uid="{D95FBE37-C055-4AF1-B141-0543FF9A7516}"/>
    <cellStyle name="Note 2 5 4 2 3" xfId="8284" xr:uid="{75B80080-312A-4EDE-A6C5-FAFBC482A682}"/>
    <cellStyle name="Note 2 5 4 3" xfId="10350" xr:uid="{51A5648D-169B-41C7-A088-0D4660B7A25D}"/>
    <cellStyle name="Note 2 5 4 4" xfId="6139" xr:uid="{0D41C3D5-B731-41DD-92C3-1D10852C80DC}"/>
    <cellStyle name="Note 2 5 5" xfId="2256" xr:uid="{00000000-0005-0000-0000-00001F110000}"/>
    <cellStyle name="Note 2 5 5 2" xfId="4485" xr:uid="{00000000-0005-0000-0000-000020110000}"/>
    <cellStyle name="Note 2 5 5 2 2" xfId="12908" xr:uid="{A4AF2074-CE6A-4439-B773-716F7F94AE4B}"/>
    <cellStyle name="Note 2 5 5 2 3" xfId="8697" xr:uid="{60507AC2-2AAE-45C2-8434-513186E0E05E}"/>
    <cellStyle name="Note 2 5 5 3" xfId="10763" xr:uid="{9895595F-CC8A-4400-8D51-53F0DB2614C6}"/>
    <cellStyle name="Note 2 5 5 4" xfId="6552" xr:uid="{E3009817-2363-45A5-980B-E7D3362E90BE}"/>
    <cellStyle name="Note 2 5 6" xfId="2692" xr:uid="{00000000-0005-0000-0000-000021110000}"/>
    <cellStyle name="Note 2 5 6 2" xfId="11176" xr:uid="{3ECE4EDB-5912-4AB0-B652-D791F1004005}"/>
    <cellStyle name="Note 2 5 6 3" xfId="6965" xr:uid="{2A2D6F06-A9BE-4687-A373-BB11E5FFCBA8}"/>
    <cellStyle name="Note 2 5 7" xfId="2751" xr:uid="{00000000-0005-0000-0000-000022110000}"/>
    <cellStyle name="Note 2 5 8" xfId="2832" xr:uid="{00000000-0005-0000-0000-000023110000}"/>
    <cellStyle name="Note 2 5 8 2" xfId="11256" xr:uid="{32C1E6F7-88D4-46C0-B948-8BA494476F0E}"/>
    <cellStyle name="Note 2 5 8 3" xfId="7045" xr:uid="{25C83662-B5AF-4ABD-ABE9-21C2F1E171AE}"/>
    <cellStyle name="Note 2 5 9" xfId="9111" xr:uid="{0C2A3A4F-AE4E-411D-A800-632CA4FA68D0}"/>
    <cellStyle name="Note 3" xfId="554" xr:uid="{00000000-0005-0000-0000-000024110000}"/>
    <cellStyle name="Note 3 2" xfId="555" xr:uid="{00000000-0005-0000-0000-000025110000}"/>
    <cellStyle name="Note 3 2 10" xfId="2833" xr:uid="{00000000-0005-0000-0000-000026110000}"/>
    <cellStyle name="Note 3 2 10 2" xfId="11257" xr:uid="{2C661A6F-AEA8-4BD2-BC53-786737F03E03}"/>
    <cellStyle name="Note 3 2 10 3" xfId="7046" xr:uid="{5614B7A4-6C10-4969-AE7D-3EF6F9752FD0}"/>
    <cellStyle name="Note 3 2 11" xfId="9112" xr:uid="{2AB5AA52-91C8-43A8-AFEF-5C32436F8A1C}"/>
    <cellStyle name="Note 3 2 12" xfId="4901" xr:uid="{83F5D60A-0FD6-44A7-88BE-37FFE0F0E47E}"/>
    <cellStyle name="Note 3 2 2" xfId="556" xr:uid="{00000000-0005-0000-0000-000027110000}"/>
    <cellStyle name="Note 3 2 2 10" xfId="9113" xr:uid="{F01A24FA-1F4E-4025-BCE1-C6F22BACA3E9}"/>
    <cellStyle name="Note 3 2 2 11" xfId="4902" xr:uid="{029FEA29-FA96-4A84-B118-426DD004DB43}"/>
    <cellStyle name="Note 3 2 2 2" xfId="557" xr:uid="{00000000-0005-0000-0000-000028110000}"/>
    <cellStyle name="Note 3 2 2 2 10" xfId="4903" xr:uid="{C5B4FD7B-E8BE-4BD2-B2C3-8346B2DAD949}"/>
    <cellStyle name="Note 3 2 2 2 2" xfId="1017" xr:uid="{00000000-0005-0000-0000-000029110000}"/>
    <cellStyle name="Note 3 2 2 2 2 2" xfId="3249" xr:uid="{00000000-0005-0000-0000-00002A110000}"/>
    <cellStyle name="Note 3 2 2 2 2 2 2" xfId="11672" xr:uid="{D0574A22-940F-45AC-8B6A-6DD28C5F64DB}"/>
    <cellStyle name="Note 3 2 2 2 2 2 3" xfId="7461" xr:uid="{E2D25515-8741-49BB-98EA-C5E11B5E6AC9}"/>
    <cellStyle name="Note 3 2 2 2 2 3" xfId="9527" xr:uid="{0F87FDAB-917A-45E8-9D67-3C2A4169F257}"/>
    <cellStyle name="Note 3 2 2 2 2 4" xfId="5316" xr:uid="{803B99AF-720E-42A7-8F28-B8B712B3626B}"/>
    <cellStyle name="Note 3 2 2 2 3" xfId="1432" xr:uid="{00000000-0005-0000-0000-00002B110000}"/>
    <cellStyle name="Note 3 2 2 2 3 2" xfId="3662" xr:uid="{00000000-0005-0000-0000-00002C110000}"/>
    <cellStyle name="Note 3 2 2 2 3 2 2" xfId="12085" xr:uid="{F6337E0A-37A7-4263-B4DC-2D222A961C0D}"/>
    <cellStyle name="Note 3 2 2 2 3 2 3" xfId="7874" xr:uid="{3A6C50E6-B73F-41BC-B82F-7CCF0AD9AA9E}"/>
    <cellStyle name="Note 3 2 2 2 3 3" xfId="9940" xr:uid="{FE5361B0-9CE5-416D-B5FE-E432805940CD}"/>
    <cellStyle name="Note 3 2 2 2 3 4" xfId="5729" xr:uid="{17955590-64D6-4B1E-905D-BB6CD0F62084}"/>
    <cellStyle name="Note 3 2 2 2 4" xfId="1846" xr:uid="{00000000-0005-0000-0000-00002D110000}"/>
    <cellStyle name="Note 3 2 2 2 4 2" xfId="4075" xr:uid="{00000000-0005-0000-0000-00002E110000}"/>
    <cellStyle name="Note 3 2 2 2 4 2 2" xfId="12498" xr:uid="{E936560D-5013-4307-9908-F72847AD132D}"/>
    <cellStyle name="Note 3 2 2 2 4 2 3" xfId="8287" xr:uid="{1C6F3850-5041-471C-89E8-D134389551B5}"/>
    <cellStyle name="Note 3 2 2 2 4 3" xfId="10353" xr:uid="{AD948830-D6BC-4ECD-9859-A6F2DCA8FABB}"/>
    <cellStyle name="Note 3 2 2 2 4 4" xfId="6142" xr:uid="{20D387E7-0868-4119-8C5A-532ED725B431}"/>
    <cellStyle name="Note 3 2 2 2 5" xfId="2259" xr:uid="{00000000-0005-0000-0000-00002F110000}"/>
    <cellStyle name="Note 3 2 2 2 5 2" xfId="4488" xr:uid="{00000000-0005-0000-0000-000030110000}"/>
    <cellStyle name="Note 3 2 2 2 5 2 2" xfId="12911" xr:uid="{7293C216-0502-41AE-83C3-7BD3C083B070}"/>
    <cellStyle name="Note 3 2 2 2 5 2 3" xfId="8700" xr:uid="{B3FC222B-D4F3-4239-BAE5-964E6458734C}"/>
    <cellStyle name="Note 3 2 2 2 5 3" xfId="10766" xr:uid="{5509F712-48E7-405F-B0EF-31376CF83CDE}"/>
    <cellStyle name="Note 3 2 2 2 5 4" xfId="6555" xr:uid="{9968F6A1-FCA6-4DA4-B59D-EE8B10021234}"/>
    <cellStyle name="Note 3 2 2 2 6" xfId="2695" xr:uid="{00000000-0005-0000-0000-000031110000}"/>
    <cellStyle name="Note 3 2 2 2 6 2" xfId="11179" xr:uid="{9ACF09A3-3309-4BDE-B758-D203DE77FD5F}"/>
    <cellStyle name="Note 3 2 2 2 6 3" xfId="6968" xr:uid="{2AD8B299-466E-4B32-8F67-B30426FB155D}"/>
    <cellStyle name="Note 3 2 2 2 7" xfId="2754" xr:uid="{00000000-0005-0000-0000-000032110000}"/>
    <cellStyle name="Note 3 2 2 2 8" xfId="2835" xr:uid="{00000000-0005-0000-0000-000033110000}"/>
    <cellStyle name="Note 3 2 2 2 8 2" xfId="11259" xr:uid="{44F6709C-FDD9-4B9C-80F5-97F6959B6A13}"/>
    <cellStyle name="Note 3 2 2 2 8 3" xfId="7048" xr:uid="{7162F686-65CD-480B-B74C-557D671AFA37}"/>
    <cellStyle name="Note 3 2 2 2 9" xfId="9114" xr:uid="{8B5A6B16-BD1D-41B4-B3A4-9554C5E161CC}"/>
    <cellStyle name="Note 3 2 2 3" xfId="1016" xr:uid="{00000000-0005-0000-0000-000034110000}"/>
    <cellStyle name="Note 3 2 2 3 2" xfId="3248" xr:uid="{00000000-0005-0000-0000-000035110000}"/>
    <cellStyle name="Note 3 2 2 3 2 2" xfId="11671" xr:uid="{2A64A737-0342-40D5-A687-DB8426FA57F6}"/>
    <cellStyle name="Note 3 2 2 3 2 3" xfId="7460" xr:uid="{315377B0-AA14-4D86-AD75-29D7EB05EBF1}"/>
    <cellStyle name="Note 3 2 2 3 3" xfId="9526" xr:uid="{6217D914-BE84-4AAE-BE3E-5F27A95A4735}"/>
    <cellStyle name="Note 3 2 2 3 4" xfId="5315" xr:uid="{D0C27670-FF5E-4A6A-A648-ABBBA23CFB8F}"/>
    <cellStyle name="Note 3 2 2 4" xfId="1431" xr:uid="{00000000-0005-0000-0000-000036110000}"/>
    <cellStyle name="Note 3 2 2 4 2" xfId="3661" xr:uid="{00000000-0005-0000-0000-000037110000}"/>
    <cellStyle name="Note 3 2 2 4 2 2" xfId="12084" xr:uid="{2FE1A51D-241F-4608-BCCD-9323A581CC61}"/>
    <cellStyle name="Note 3 2 2 4 2 3" xfId="7873" xr:uid="{E725377D-6D1A-4419-83AF-2AE5C811A64F}"/>
    <cellStyle name="Note 3 2 2 4 3" xfId="9939" xr:uid="{89535EEF-BB4D-4420-A62B-F67359D03D96}"/>
    <cellStyle name="Note 3 2 2 4 4" xfId="5728" xr:uid="{ED63E45F-F8AD-4830-915C-7223065F5B51}"/>
    <cellStyle name="Note 3 2 2 5" xfId="1845" xr:uid="{00000000-0005-0000-0000-000038110000}"/>
    <cellStyle name="Note 3 2 2 5 2" xfId="4074" xr:uid="{00000000-0005-0000-0000-000039110000}"/>
    <cellStyle name="Note 3 2 2 5 2 2" xfId="12497" xr:uid="{3D590016-51CC-4F55-ADCD-4ADA0D892101}"/>
    <cellStyle name="Note 3 2 2 5 2 3" xfId="8286" xr:uid="{41811238-2EFC-4107-B238-D1448DDEA485}"/>
    <cellStyle name="Note 3 2 2 5 3" xfId="10352" xr:uid="{C60A1CE3-B59C-4994-9F56-48ABB2F8496F}"/>
    <cellStyle name="Note 3 2 2 5 4" xfId="6141" xr:uid="{00750315-E687-413D-AA30-763185DA9641}"/>
    <cellStyle name="Note 3 2 2 6" xfId="2258" xr:uid="{00000000-0005-0000-0000-00003A110000}"/>
    <cellStyle name="Note 3 2 2 6 2" xfId="4487" xr:uid="{00000000-0005-0000-0000-00003B110000}"/>
    <cellStyle name="Note 3 2 2 6 2 2" xfId="12910" xr:uid="{C3262512-4437-4A75-91F1-29F6CCC4B309}"/>
    <cellStyle name="Note 3 2 2 6 2 3" xfId="8699" xr:uid="{BD44D137-C267-48CE-A8A5-9DB4A5E924F4}"/>
    <cellStyle name="Note 3 2 2 6 3" xfId="10765" xr:uid="{FABD6E7C-FB04-4C84-8EAF-68B10D0FEF5A}"/>
    <cellStyle name="Note 3 2 2 6 4" xfId="6554" xr:uid="{C42ADE14-C550-41A2-8BD4-84103E75D628}"/>
    <cellStyle name="Note 3 2 2 7" xfId="2694" xr:uid="{00000000-0005-0000-0000-00003C110000}"/>
    <cellStyle name="Note 3 2 2 7 2" xfId="11178" xr:uid="{7AD4DBC9-E8E1-49D4-AD5B-36B3A5B839A7}"/>
    <cellStyle name="Note 3 2 2 7 3" xfId="6967" xr:uid="{FE3B6F47-6E61-43A3-8707-1E3691394AF7}"/>
    <cellStyle name="Note 3 2 2 8" xfId="2753" xr:uid="{00000000-0005-0000-0000-00003D110000}"/>
    <cellStyle name="Note 3 2 2 9" xfId="2834" xr:uid="{00000000-0005-0000-0000-00003E110000}"/>
    <cellStyle name="Note 3 2 2 9 2" xfId="11258" xr:uid="{BC204FDE-E620-415F-AC44-5391E99C0ABB}"/>
    <cellStyle name="Note 3 2 2 9 3" xfId="7047" xr:uid="{60D768C6-BFDB-4FE5-B512-255821F84228}"/>
    <cellStyle name="Note 3 2 3" xfId="558" xr:uid="{00000000-0005-0000-0000-00003F110000}"/>
    <cellStyle name="Note 3 2 3 10" xfId="4904" xr:uid="{D8BE21F2-73FD-4ACB-88FB-E2A0789C8436}"/>
    <cellStyle name="Note 3 2 3 2" xfId="1018" xr:uid="{00000000-0005-0000-0000-000040110000}"/>
    <cellStyle name="Note 3 2 3 2 2" xfId="3250" xr:uid="{00000000-0005-0000-0000-000041110000}"/>
    <cellStyle name="Note 3 2 3 2 2 2" xfId="11673" xr:uid="{9D61CD9D-40F4-4402-92B7-590DBA89EA77}"/>
    <cellStyle name="Note 3 2 3 2 2 3" xfId="7462" xr:uid="{2FA7FF1F-7B1A-4680-BFCE-F5B89A1856EC}"/>
    <cellStyle name="Note 3 2 3 2 3" xfId="9528" xr:uid="{C54A6BDB-B9A9-4807-BECD-25667A5E1155}"/>
    <cellStyle name="Note 3 2 3 2 4" xfId="5317" xr:uid="{795E2200-392A-49EF-AF2F-BE45E28B1F64}"/>
    <cellStyle name="Note 3 2 3 3" xfId="1433" xr:uid="{00000000-0005-0000-0000-000042110000}"/>
    <cellStyle name="Note 3 2 3 3 2" xfId="3663" xr:uid="{00000000-0005-0000-0000-000043110000}"/>
    <cellStyle name="Note 3 2 3 3 2 2" xfId="12086" xr:uid="{0C1500E3-831D-4490-9D30-C8894DE010E2}"/>
    <cellStyle name="Note 3 2 3 3 2 3" xfId="7875" xr:uid="{B8067720-DED1-4EDB-9BA6-BD9A95983BFD}"/>
    <cellStyle name="Note 3 2 3 3 3" xfId="9941" xr:uid="{2BF0EB97-1E0A-42CD-8D63-A26122AAFC8E}"/>
    <cellStyle name="Note 3 2 3 3 4" xfId="5730" xr:uid="{5CB6EF66-B136-438D-85E1-54AAA025C033}"/>
    <cellStyle name="Note 3 2 3 4" xfId="1847" xr:uid="{00000000-0005-0000-0000-000044110000}"/>
    <cellStyle name="Note 3 2 3 4 2" xfId="4076" xr:uid="{00000000-0005-0000-0000-000045110000}"/>
    <cellStyle name="Note 3 2 3 4 2 2" xfId="12499" xr:uid="{ABA5826D-5315-4639-AAFD-96FDC9641357}"/>
    <cellStyle name="Note 3 2 3 4 2 3" xfId="8288" xr:uid="{6D2672B0-4545-4E8C-8E41-4E71199FB64D}"/>
    <cellStyle name="Note 3 2 3 4 3" xfId="10354" xr:uid="{92DA83AE-7202-4C8B-8097-B67145B3C2AE}"/>
    <cellStyle name="Note 3 2 3 4 4" xfId="6143" xr:uid="{797FE8B6-CE56-4C73-9C4E-61B019111338}"/>
    <cellStyle name="Note 3 2 3 5" xfId="2260" xr:uid="{00000000-0005-0000-0000-000046110000}"/>
    <cellStyle name="Note 3 2 3 5 2" xfId="4489" xr:uid="{00000000-0005-0000-0000-000047110000}"/>
    <cellStyle name="Note 3 2 3 5 2 2" xfId="12912" xr:uid="{A274E0A8-2FDE-42B1-A9B9-EC7ADBEA99D5}"/>
    <cellStyle name="Note 3 2 3 5 2 3" xfId="8701" xr:uid="{9C6A1E40-0050-4A68-8339-2C44C3854520}"/>
    <cellStyle name="Note 3 2 3 5 3" xfId="10767" xr:uid="{2DE7A190-313E-4C90-BD81-00D7A3E97745}"/>
    <cellStyle name="Note 3 2 3 5 4" xfId="6556" xr:uid="{1FF5AF28-5169-4ECC-8EB2-090C51641157}"/>
    <cellStyle name="Note 3 2 3 6" xfId="2696" xr:uid="{00000000-0005-0000-0000-000048110000}"/>
    <cellStyle name="Note 3 2 3 6 2" xfId="11180" xr:uid="{10EA4661-1E96-4425-85A3-6059887A922C}"/>
    <cellStyle name="Note 3 2 3 6 3" xfId="6969" xr:uid="{07986C7F-D8BC-4E63-B007-AA1E267C2BAA}"/>
    <cellStyle name="Note 3 2 3 7" xfId="2755" xr:uid="{00000000-0005-0000-0000-000049110000}"/>
    <cellStyle name="Note 3 2 3 8" xfId="2836" xr:uid="{00000000-0005-0000-0000-00004A110000}"/>
    <cellStyle name="Note 3 2 3 8 2" xfId="11260" xr:uid="{9AD32600-4A58-41F4-B28A-3B412B0B4D3E}"/>
    <cellStyle name="Note 3 2 3 8 3" xfId="7049" xr:uid="{DA6460E7-1611-4F87-8624-B629997487C2}"/>
    <cellStyle name="Note 3 2 3 9" xfId="9115" xr:uid="{D688186D-A833-478C-9ED8-F557D5BB45A7}"/>
    <cellStyle name="Note 3 2 4" xfId="1015" xr:uid="{00000000-0005-0000-0000-00004B110000}"/>
    <cellStyle name="Note 3 2 4 2" xfId="3247" xr:uid="{00000000-0005-0000-0000-00004C110000}"/>
    <cellStyle name="Note 3 2 4 2 2" xfId="11670" xr:uid="{FF310683-4E53-4CD9-8C1B-52052A79ACDC}"/>
    <cellStyle name="Note 3 2 4 2 3" xfId="7459" xr:uid="{2778C128-AEB1-4E29-B309-1AA85E68DEE0}"/>
    <cellStyle name="Note 3 2 4 3" xfId="9525" xr:uid="{D4611259-21EC-4226-9173-F35CDD819F78}"/>
    <cellStyle name="Note 3 2 4 4" xfId="5314" xr:uid="{7DB5F1A5-7787-4210-A397-E0129B8CC260}"/>
    <cellStyle name="Note 3 2 5" xfId="1430" xr:uid="{00000000-0005-0000-0000-00004D110000}"/>
    <cellStyle name="Note 3 2 5 2" xfId="3660" xr:uid="{00000000-0005-0000-0000-00004E110000}"/>
    <cellStyle name="Note 3 2 5 2 2" xfId="12083" xr:uid="{E8279AFA-9145-4A9F-9B9C-0E890F056BE4}"/>
    <cellStyle name="Note 3 2 5 2 3" xfId="7872" xr:uid="{E9BB59E4-263E-4920-B703-27DAB33AFED8}"/>
    <cellStyle name="Note 3 2 5 3" xfId="9938" xr:uid="{2AD22AFB-EA3B-4347-A50B-7C6846AFE27F}"/>
    <cellStyle name="Note 3 2 5 4" xfId="5727" xr:uid="{388A9B19-30B7-4DF7-B7E5-4FCFCD214C1B}"/>
    <cellStyle name="Note 3 2 6" xfId="1844" xr:uid="{00000000-0005-0000-0000-00004F110000}"/>
    <cellStyle name="Note 3 2 6 2" xfId="4073" xr:uid="{00000000-0005-0000-0000-000050110000}"/>
    <cellStyle name="Note 3 2 6 2 2" xfId="12496" xr:uid="{89F25DC1-11D4-4CE8-A1C4-7FDDC2D07137}"/>
    <cellStyle name="Note 3 2 6 2 3" xfId="8285" xr:uid="{A384BD22-19CF-4468-8994-DE28150BEFD2}"/>
    <cellStyle name="Note 3 2 6 3" xfId="10351" xr:uid="{DDEF216C-FC93-47A2-A9E4-70901C8B0E53}"/>
    <cellStyle name="Note 3 2 6 4" xfId="6140" xr:uid="{B69964FF-0702-4203-B9C9-7845F5626471}"/>
    <cellStyle name="Note 3 2 7" xfId="2257" xr:uid="{00000000-0005-0000-0000-000051110000}"/>
    <cellStyle name="Note 3 2 7 2" xfId="4486" xr:uid="{00000000-0005-0000-0000-000052110000}"/>
    <cellStyle name="Note 3 2 7 2 2" xfId="12909" xr:uid="{EB4C5701-2843-49DF-98F3-1C3B4D04A4FC}"/>
    <cellStyle name="Note 3 2 7 2 3" xfId="8698" xr:uid="{79177E02-0BEB-41FD-8BD3-FBCFC9C7BB8C}"/>
    <cellStyle name="Note 3 2 7 3" xfId="10764" xr:uid="{B0E0B7F3-2853-42B0-9C12-FC713BC6E6B7}"/>
    <cellStyle name="Note 3 2 7 4" xfId="6553" xr:uid="{C32998D6-FB34-441A-87C6-5CBA5E2250FE}"/>
    <cellStyle name="Note 3 2 8" xfId="2693" xr:uid="{00000000-0005-0000-0000-000053110000}"/>
    <cellStyle name="Note 3 2 8 2" xfId="11177" xr:uid="{1D9DBFC7-FB83-423D-A3B4-B221F33C7F7A}"/>
    <cellStyle name="Note 3 2 8 3" xfId="6966" xr:uid="{68FDD3A2-748A-4E97-A189-78803C6959E5}"/>
    <cellStyle name="Note 3 2 9" xfId="2752" xr:uid="{00000000-0005-0000-0000-000054110000}"/>
    <cellStyle name="Note 3 3" xfId="559" xr:uid="{00000000-0005-0000-0000-000055110000}"/>
    <cellStyle name="Note 3 3 10" xfId="9116" xr:uid="{7D98AD61-FD5B-492C-BC0C-992D65793CF9}"/>
    <cellStyle name="Note 3 3 11" xfId="4905" xr:uid="{1FED629E-C4A7-4D20-8A52-6BB6D3C5AED9}"/>
    <cellStyle name="Note 3 3 2" xfId="560" xr:uid="{00000000-0005-0000-0000-000056110000}"/>
    <cellStyle name="Note 3 3 2 10" xfId="4906" xr:uid="{2668A01A-BA26-40D5-8D1E-3D11E6ED07BD}"/>
    <cellStyle name="Note 3 3 2 2" xfId="1020" xr:uid="{00000000-0005-0000-0000-000057110000}"/>
    <cellStyle name="Note 3 3 2 2 2" xfId="3252" xr:uid="{00000000-0005-0000-0000-000058110000}"/>
    <cellStyle name="Note 3 3 2 2 2 2" xfId="11675" xr:uid="{72192A99-5865-4C7E-95E4-8AC49DCCDE47}"/>
    <cellStyle name="Note 3 3 2 2 2 3" xfId="7464" xr:uid="{701D00BC-9B3F-4826-8969-79CD99B3F6EC}"/>
    <cellStyle name="Note 3 3 2 2 3" xfId="9530" xr:uid="{CC2150C2-1314-48FE-85F1-C550CB34CC47}"/>
    <cellStyle name="Note 3 3 2 2 4" xfId="5319" xr:uid="{03EA16AC-34C0-4A3D-8F8E-1D45BFE75211}"/>
    <cellStyle name="Note 3 3 2 3" xfId="1435" xr:uid="{00000000-0005-0000-0000-000059110000}"/>
    <cellStyle name="Note 3 3 2 3 2" xfId="3665" xr:uid="{00000000-0005-0000-0000-00005A110000}"/>
    <cellStyle name="Note 3 3 2 3 2 2" xfId="12088" xr:uid="{18BF50B0-F9FE-443E-9807-E2F0D989F0D4}"/>
    <cellStyle name="Note 3 3 2 3 2 3" xfId="7877" xr:uid="{DD033A0F-2399-466B-9E45-AD13BC57E618}"/>
    <cellStyle name="Note 3 3 2 3 3" xfId="9943" xr:uid="{A61FC7B5-22D5-4BC5-AB40-B6F0BB0CC639}"/>
    <cellStyle name="Note 3 3 2 3 4" xfId="5732" xr:uid="{2803A17B-01A3-40E2-9EE6-9AD669DEEF20}"/>
    <cellStyle name="Note 3 3 2 4" xfId="1849" xr:uid="{00000000-0005-0000-0000-00005B110000}"/>
    <cellStyle name="Note 3 3 2 4 2" xfId="4078" xr:uid="{00000000-0005-0000-0000-00005C110000}"/>
    <cellStyle name="Note 3 3 2 4 2 2" xfId="12501" xr:uid="{FAC4D671-99D0-4E7A-A8EE-B461E2BE8690}"/>
    <cellStyle name="Note 3 3 2 4 2 3" xfId="8290" xr:uid="{1DDDDD8A-2E20-4002-B4C4-27624E2B6F3F}"/>
    <cellStyle name="Note 3 3 2 4 3" xfId="10356" xr:uid="{D3923158-3D69-4FFC-8127-17E66F19B800}"/>
    <cellStyle name="Note 3 3 2 4 4" xfId="6145" xr:uid="{F2995DF7-C78E-4B22-BD27-2D6AA62AE131}"/>
    <cellStyle name="Note 3 3 2 5" xfId="2262" xr:uid="{00000000-0005-0000-0000-00005D110000}"/>
    <cellStyle name="Note 3 3 2 5 2" xfId="4491" xr:uid="{00000000-0005-0000-0000-00005E110000}"/>
    <cellStyle name="Note 3 3 2 5 2 2" xfId="12914" xr:uid="{8F73EE56-E119-49B8-AA1B-EC783C806634}"/>
    <cellStyle name="Note 3 3 2 5 2 3" xfId="8703" xr:uid="{922E2DBE-0DC5-41C8-9BF4-C980D544DC0A}"/>
    <cellStyle name="Note 3 3 2 5 3" xfId="10769" xr:uid="{C8AF369B-226F-4F8F-9A55-0F11EF1A4560}"/>
    <cellStyle name="Note 3 3 2 5 4" xfId="6558" xr:uid="{FD7020BC-2AB5-469E-9737-5747933968E9}"/>
    <cellStyle name="Note 3 3 2 6" xfId="2698" xr:uid="{00000000-0005-0000-0000-00005F110000}"/>
    <cellStyle name="Note 3 3 2 6 2" xfId="11182" xr:uid="{ECFE0CFF-FB45-4473-B9A2-83B3720E77F3}"/>
    <cellStyle name="Note 3 3 2 6 3" xfId="6971" xr:uid="{253BB767-5AEC-4F1A-8DDB-73D84B743B4E}"/>
    <cellStyle name="Note 3 3 2 7" xfId="2757" xr:uid="{00000000-0005-0000-0000-000060110000}"/>
    <cellStyle name="Note 3 3 2 8" xfId="2838" xr:uid="{00000000-0005-0000-0000-000061110000}"/>
    <cellStyle name="Note 3 3 2 8 2" xfId="11262" xr:uid="{17FA854D-A354-4186-AF7E-0E08F7954A74}"/>
    <cellStyle name="Note 3 3 2 8 3" xfId="7051" xr:uid="{84E482C7-E016-4786-870A-2F866D9C4461}"/>
    <cellStyle name="Note 3 3 2 9" xfId="9117" xr:uid="{90A80ACE-2F84-4A62-84AE-CEAFA20010B4}"/>
    <cellStyle name="Note 3 3 3" xfId="1019" xr:uid="{00000000-0005-0000-0000-000062110000}"/>
    <cellStyle name="Note 3 3 3 2" xfId="3251" xr:uid="{00000000-0005-0000-0000-000063110000}"/>
    <cellStyle name="Note 3 3 3 2 2" xfId="11674" xr:uid="{B04BFB55-E456-435D-994C-D407B3A61D70}"/>
    <cellStyle name="Note 3 3 3 2 3" xfId="7463" xr:uid="{E20DD8D2-362E-47DB-A15E-8B9C36C15D3C}"/>
    <cellStyle name="Note 3 3 3 3" xfId="9529" xr:uid="{BC4D610F-45E0-44D2-AD51-FB0B753A331E}"/>
    <cellStyle name="Note 3 3 3 4" xfId="5318" xr:uid="{602523D4-3B1A-45C8-A6BC-797970EBA060}"/>
    <cellStyle name="Note 3 3 4" xfId="1434" xr:uid="{00000000-0005-0000-0000-000064110000}"/>
    <cellStyle name="Note 3 3 4 2" xfId="3664" xr:uid="{00000000-0005-0000-0000-000065110000}"/>
    <cellStyle name="Note 3 3 4 2 2" xfId="12087" xr:uid="{123BA0B6-3B71-4DC1-951C-AA01358684C7}"/>
    <cellStyle name="Note 3 3 4 2 3" xfId="7876" xr:uid="{1D33F7FD-FF60-4B01-B1F9-EB9CE27BD361}"/>
    <cellStyle name="Note 3 3 4 3" xfId="9942" xr:uid="{D795BE73-4337-4E0F-95FF-61CE44860B29}"/>
    <cellStyle name="Note 3 3 4 4" xfId="5731" xr:uid="{08C1668D-C3E3-4958-9C2E-0C72CF1DF1EE}"/>
    <cellStyle name="Note 3 3 5" xfId="1848" xr:uid="{00000000-0005-0000-0000-000066110000}"/>
    <cellStyle name="Note 3 3 5 2" xfId="4077" xr:uid="{00000000-0005-0000-0000-000067110000}"/>
    <cellStyle name="Note 3 3 5 2 2" xfId="12500" xr:uid="{4A35C323-BBCF-49CD-AC27-E43D7FED4EAD}"/>
    <cellStyle name="Note 3 3 5 2 3" xfId="8289" xr:uid="{431F3BB6-99B7-4309-A544-3CD86B9640BF}"/>
    <cellStyle name="Note 3 3 5 3" xfId="10355" xr:uid="{6B61F42B-626F-4C46-AF9E-8A77A6858B79}"/>
    <cellStyle name="Note 3 3 5 4" xfId="6144" xr:uid="{9BA4F607-D5DB-4160-BA89-FC2CAB36D854}"/>
    <cellStyle name="Note 3 3 6" xfId="2261" xr:uid="{00000000-0005-0000-0000-000068110000}"/>
    <cellStyle name="Note 3 3 6 2" xfId="4490" xr:uid="{00000000-0005-0000-0000-000069110000}"/>
    <cellStyle name="Note 3 3 6 2 2" xfId="12913" xr:uid="{D3DEC877-B1DE-4739-B800-E7BDCC1D73A2}"/>
    <cellStyle name="Note 3 3 6 2 3" xfId="8702" xr:uid="{CA21EB1C-599B-4F8E-BB7C-A7D9DD9E14C1}"/>
    <cellStyle name="Note 3 3 6 3" xfId="10768" xr:uid="{35A59D3D-ADEE-4DA3-BBDA-236F50DF6A68}"/>
    <cellStyle name="Note 3 3 6 4" xfId="6557" xr:uid="{B54A2171-CFC2-4F72-862B-D63894552CAE}"/>
    <cellStyle name="Note 3 3 7" xfId="2697" xr:uid="{00000000-0005-0000-0000-00006A110000}"/>
    <cellStyle name="Note 3 3 7 2" xfId="11181" xr:uid="{8A1E1B85-2A20-499A-AC01-2096F98B8168}"/>
    <cellStyle name="Note 3 3 7 3" xfId="6970" xr:uid="{C776534F-045A-4A16-9FA4-FCAF84268F45}"/>
    <cellStyle name="Note 3 3 8" xfId="2756" xr:uid="{00000000-0005-0000-0000-00006B110000}"/>
    <cellStyle name="Note 3 3 9" xfId="2837" xr:uid="{00000000-0005-0000-0000-00006C110000}"/>
    <cellStyle name="Note 3 3 9 2" xfId="11261" xr:uid="{F09FE04E-1873-461B-9CD9-6B3AEE100B24}"/>
    <cellStyle name="Note 3 3 9 3" xfId="7050" xr:uid="{B667C28A-0589-4386-B612-14070F302902}"/>
    <cellStyle name="Note 3 4" xfId="561" xr:uid="{00000000-0005-0000-0000-00006D110000}"/>
    <cellStyle name="Note 3 4 10" xfId="4907" xr:uid="{5A265552-9401-4245-BBFF-54BC7B50285B}"/>
    <cellStyle name="Note 3 4 2" xfId="1021" xr:uid="{00000000-0005-0000-0000-00006E110000}"/>
    <cellStyle name="Note 3 4 2 2" xfId="3253" xr:uid="{00000000-0005-0000-0000-00006F110000}"/>
    <cellStyle name="Note 3 4 2 2 2" xfId="11676" xr:uid="{1C548B53-89AF-4844-88AE-61C566599FE4}"/>
    <cellStyle name="Note 3 4 2 2 3" xfId="7465" xr:uid="{0A900B01-D259-4780-9E21-8D32EFD93E0E}"/>
    <cellStyle name="Note 3 4 2 3" xfId="9531" xr:uid="{4B38DDF5-A52E-459D-9C36-837962453469}"/>
    <cellStyle name="Note 3 4 2 4" xfId="5320" xr:uid="{2FF604BC-7B97-4FD8-B1C4-7838FBDAF5FA}"/>
    <cellStyle name="Note 3 4 3" xfId="1436" xr:uid="{00000000-0005-0000-0000-000070110000}"/>
    <cellStyle name="Note 3 4 3 2" xfId="3666" xr:uid="{00000000-0005-0000-0000-000071110000}"/>
    <cellStyle name="Note 3 4 3 2 2" xfId="12089" xr:uid="{E8738D91-9DD8-4AE9-8D6E-B4D3E6AD9B79}"/>
    <cellStyle name="Note 3 4 3 2 3" xfId="7878" xr:uid="{B4B5AC08-D93D-49E3-B726-B571DD3603DC}"/>
    <cellStyle name="Note 3 4 3 3" xfId="9944" xr:uid="{D1CA2832-A5BE-4162-9622-BAE4ABAF6BFE}"/>
    <cellStyle name="Note 3 4 3 4" xfId="5733" xr:uid="{B1954151-A98E-4F02-A5A2-AE6C7DA943D6}"/>
    <cellStyle name="Note 3 4 4" xfId="1850" xr:uid="{00000000-0005-0000-0000-000072110000}"/>
    <cellStyle name="Note 3 4 4 2" xfId="4079" xr:uid="{00000000-0005-0000-0000-000073110000}"/>
    <cellStyle name="Note 3 4 4 2 2" xfId="12502" xr:uid="{DBDC0EDD-560E-421C-A2E8-92D30C1DB6C5}"/>
    <cellStyle name="Note 3 4 4 2 3" xfId="8291" xr:uid="{B4D7DC06-B4BD-4230-8944-38DE0B289F2C}"/>
    <cellStyle name="Note 3 4 4 3" xfId="10357" xr:uid="{33FB3364-0987-4416-93BE-F576AE704B70}"/>
    <cellStyle name="Note 3 4 4 4" xfId="6146" xr:uid="{671036F0-0A74-4F89-ABE0-562DA7B761C6}"/>
    <cellStyle name="Note 3 4 5" xfId="2263" xr:uid="{00000000-0005-0000-0000-000074110000}"/>
    <cellStyle name="Note 3 4 5 2" xfId="4492" xr:uid="{00000000-0005-0000-0000-000075110000}"/>
    <cellStyle name="Note 3 4 5 2 2" xfId="12915" xr:uid="{3154F8E9-46BD-45CC-9484-813BDFCB7B09}"/>
    <cellStyle name="Note 3 4 5 2 3" xfId="8704" xr:uid="{19FDE689-6EBB-4AB6-B609-AF6AFAA611FB}"/>
    <cellStyle name="Note 3 4 5 3" xfId="10770" xr:uid="{598A93FE-AA9C-4B7A-9B73-2B8A7B0A5CE6}"/>
    <cellStyle name="Note 3 4 5 4" xfId="6559" xr:uid="{9384C461-0AC7-48B0-BFAE-174B43DFC687}"/>
    <cellStyle name="Note 3 4 6" xfId="2699" xr:uid="{00000000-0005-0000-0000-000076110000}"/>
    <cellStyle name="Note 3 4 6 2" xfId="11183" xr:uid="{68494FA7-6960-4B8E-92A7-2B605C8060C0}"/>
    <cellStyle name="Note 3 4 6 3" xfId="6972" xr:uid="{EDEA24B3-E4A2-408C-8EB7-967E1AA5837D}"/>
    <cellStyle name="Note 3 4 7" xfId="2758" xr:uid="{00000000-0005-0000-0000-000077110000}"/>
    <cellStyle name="Note 3 4 8" xfId="2839" xr:uid="{00000000-0005-0000-0000-000078110000}"/>
    <cellStyle name="Note 3 4 8 2" xfId="11263" xr:uid="{95657334-21CD-4E64-87D3-C3E43C4E49CB}"/>
    <cellStyle name="Note 3 4 8 3" xfId="7052" xr:uid="{FFFEAD72-FE80-4E1E-A809-32BDE92C09DD}"/>
    <cellStyle name="Note 3 4 9" xfId="9118" xr:uid="{BCB07EFC-134B-4A28-A16C-97B4E71B2FCD}"/>
    <cellStyle name="Note 3 5" xfId="562" xr:uid="{00000000-0005-0000-0000-000079110000}"/>
    <cellStyle name="Note 3 5 10" xfId="4908" xr:uid="{AFB5CCB0-E574-4703-A546-F0FE176D8C2D}"/>
    <cellStyle name="Note 3 5 2" xfId="1022" xr:uid="{00000000-0005-0000-0000-00007A110000}"/>
    <cellStyle name="Note 3 5 2 2" xfId="3254" xr:uid="{00000000-0005-0000-0000-00007B110000}"/>
    <cellStyle name="Note 3 5 2 2 2" xfId="11677" xr:uid="{1D1BF55C-E1AB-4C1D-89CD-E0E48F99505C}"/>
    <cellStyle name="Note 3 5 2 2 3" xfId="7466" xr:uid="{A9766CF7-00A0-431C-8700-3FB432A1F359}"/>
    <cellStyle name="Note 3 5 2 3" xfId="9532" xr:uid="{31089F6B-06A9-4BCE-80A2-4AA458EC22A6}"/>
    <cellStyle name="Note 3 5 2 4" xfId="5321" xr:uid="{A028B118-F754-4B61-95EE-4951AE5A0E96}"/>
    <cellStyle name="Note 3 5 3" xfId="1437" xr:uid="{00000000-0005-0000-0000-00007C110000}"/>
    <cellStyle name="Note 3 5 3 2" xfId="3667" xr:uid="{00000000-0005-0000-0000-00007D110000}"/>
    <cellStyle name="Note 3 5 3 2 2" xfId="12090" xr:uid="{B2E0BF80-A320-4669-B188-859757C089D9}"/>
    <cellStyle name="Note 3 5 3 2 3" xfId="7879" xr:uid="{D6D0D0C6-B39F-496F-9173-E2A1E1147FCE}"/>
    <cellStyle name="Note 3 5 3 3" xfId="9945" xr:uid="{FFC6412C-ABB1-459E-A9A8-0D81B2D07CA9}"/>
    <cellStyle name="Note 3 5 3 4" xfId="5734" xr:uid="{1197BF60-1D8F-42ED-B33A-746B32A6407C}"/>
    <cellStyle name="Note 3 5 4" xfId="1851" xr:uid="{00000000-0005-0000-0000-00007E110000}"/>
    <cellStyle name="Note 3 5 4 2" xfId="4080" xr:uid="{00000000-0005-0000-0000-00007F110000}"/>
    <cellStyle name="Note 3 5 4 2 2" xfId="12503" xr:uid="{C1275AC3-B694-45E9-B6A4-DD63A9406FFE}"/>
    <cellStyle name="Note 3 5 4 2 3" xfId="8292" xr:uid="{6E5E1AC2-7952-4995-A341-AC49187ACD9F}"/>
    <cellStyle name="Note 3 5 4 3" xfId="10358" xr:uid="{4F6BF943-3C97-455C-93FC-16A528BAA263}"/>
    <cellStyle name="Note 3 5 4 4" xfId="6147" xr:uid="{FB169060-2E21-4F1A-99E4-1EB67AFD131A}"/>
    <cellStyle name="Note 3 5 5" xfId="2264" xr:uid="{00000000-0005-0000-0000-000080110000}"/>
    <cellStyle name="Note 3 5 5 2" xfId="4493" xr:uid="{00000000-0005-0000-0000-000081110000}"/>
    <cellStyle name="Note 3 5 5 2 2" xfId="12916" xr:uid="{22D8799E-29B8-4EE7-A899-AD55532A6063}"/>
    <cellStyle name="Note 3 5 5 2 3" xfId="8705" xr:uid="{4794E340-2B5B-48F8-8CB3-C44EED0837D0}"/>
    <cellStyle name="Note 3 5 5 3" xfId="10771" xr:uid="{D3B3B2BA-0AF8-403D-B7A6-04A9B137FF73}"/>
    <cellStyle name="Note 3 5 5 4" xfId="6560" xr:uid="{D232C36D-DFB2-4832-9FEC-390463AA7F6E}"/>
    <cellStyle name="Note 3 5 6" xfId="2700" xr:uid="{00000000-0005-0000-0000-000082110000}"/>
    <cellStyle name="Note 3 5 6 2" xfId="11184" xr:uid="{AE56A69E-88F4-49DC-8030-AA5B87B8E2EB}"/>
    <cellStyle name="Note 3 5 6 3" xfId="6973" xr:uid="{8A161169-2D3D-40CD-AE5E-7D2134746136}"/>
    <cellStyle name="Note 3 5 7" xfId="2759" xr:uid="{00000000-0005-0000-0000-000083110000}"/>
    <cellStyle name="Note 3 5 8" xfId="2840" xr:uid="{00000000-0005-0000-0000-000084110000}"/>
    <cellStyle name="Note 3 5 8 2" xfId="11264" xr:uid="{0DCE90B6-F0A1-4303-AC48-DB9781002286}"/>
    <cellStyle name="Note 3 5 8 3" xfId="7053" xr:uid="{68930061-A41E-4FEA-B603-625683501AC0}"/>
    <cellStyle name="Note 3 5 9" xfId="9119" xr:uid="{0E767921-DACF-476B-A34A-6985C3E619D2}"/>
    <cellStyle name="Output" xfId="563" builtinId="21" customBuiltin="1"/>
    <cellStyle name="Output 2" xfId="564" xr:uid="{00000000-0005-0000-0000-000086110000}"/>
    <cellStyle name="Percent 2" xfId="1023" xr:uid="{00000000-0005-0000-0000-000087110000}"/>
    <cellStyle name="Text Entry" xfId="565" xr:uid="{00000000-0005-0000-0000-000088110000}"/>
    <cellStyle name="Title 2" xfId="566" xr:uid="{00000000-0005-0000-0000-000089110000}"/>
    <cellStyle name="Title 2 2" xfId="2760" xr:uid="{00000000-0005-0000-0000-00008A110000}"/>
    <cellStyle name="Title 2 3" xfId="2841" xr:uid="{00000000-0005-0000-0000-00008B110000}"/>
    <cellStyle name="Total" xfId="567" builtinId="25" customBuiltin="1"/>
    <cellStyle name="Total 2" xfId="568" xr:uid="{00000000-0005-0000-0000-00008D110000}"/>
    <cellStyle name="Warning Text" xfId="569" builtinId="11" customBuiltin="1"/>
  </cellStyles>
  <dxfs count="151">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externalLink" Target="externalLinks/externalLink3.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150909</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www.treasurer.ca.gov/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www.treasurer.ca.gov/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563"/>
  <sheetViews>
    <sheetView showGridLines="0" zoomScaleNormal="100" zoomScaleSheetLayoutView="10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968" t="s">
        <v>596</v>
      </c>
      <c r="B1" s="968"/>
      <c r="C1" s="968"/>
      <c r="D1" s="968"/>
      <c r="E1" s="968"/>
      <c r="F1" s="968"/>
      <c r="G1" s="968"/>
      <c r="H1" s="968"/>
      <c r="I1" s="968"/>
      <c r="J1" s="968"/>
      <c r="K1" s="968"/>
      <c r="L1" s="968"/>
      <c r="M1" s="968"/>
      <c r="N1" s="968"/>
      <c r="O1" s="968"/>
      <c r="P1" s="968"/>
      <c r="Q1" s="968"/>
      <c r="R1" s="968"/>
      <c r="S1" s="968"/>
      <c r="T1" s="968"/>
      <c r="U1" s="968"/>
      <c r="V1" s="968"/>
      <c r="W1" s="968"/>
      <c r="X1" s="968"/>
      <c r="Y1" s="968"/>
      <c r="Z1" s="968"/>
      <c r="AA1" s="968"/>
      <c r="AB1" s="968"/>
      <c r="AC1" s="968"/>
      <c r="AD1" s="968"/>
      <c r="AE1" s="968"/>
      <c r="AF1" s="968"/>
      <c r="AG1" s="968"/>
      <c r="AH1" s="968"/>
      <c r="AI1" s="968"/>
      <c r="AJ1" s="968"/>
      <c r="AK1" s="968"/>
      <c r="AL1" s="968"/>
    </row>
    <row r="2" spans="1:38" ht="13.5" thickBot="1">
      <c r="A2" s="969"/>
      <c r="B2" s="969"/>
      <c r="C2" s="969"/>
      <c r="D2" s="969"/>
      <c r="E2" s="969"/>
      <c r="F2" s="969"/>
      <c r="G2" s="969"/>
      <c r="H2" s="969"/>
      <c r="I2" s="969"/>
      <c r="J2" s="969"/>
      <c r="K2" s="969"/>
      <c r="L2" s="969"/>
      <c r="M2" s="969"/>
      <c r="N2" s="969"/>
      <c r="O2" s="969"/>
      <c r="P2" s="969"/>
      <c r="Q2" s="969"/>
      <c r="R2" s="969"/>
      <c r="S2" s="969"/>
      <c r="T2" s="969"/>
      <c r="U2" s="969"/>
      <c r="V2" s="969"/>
      <c r="W2" s="969"/>
      <c r="X2" s="969"/>
      <c r="Y2" s="969"/>
      <c r="Z2" s="969"/>
      <c r="AA2" s="969"/>
      <c r="AB2" s="969"/>
      <c r="AC2" s="969"/>
      <c r="AD2" s="969"/>
      <c r="AE2" s="969"/>
      <c r="AF2" s="969"/>
      <c r="AG2" s="969"/>
      <c r="AH2" s="969"/>
      <c r="AI2" s="969"/>
      <c r="AJ2" s="969"/>
      <c r="AK2" s="969"/>
      <c r="AL2" s="969"/>
    </row>
    <row r="3" spans="1:38" ht="13.5" thickTop="1"/>
    <row r="4" spans="1:38" s="8" customFormat="1">
      <c r="B4" s="17" t="s">
        <v>604</v>
      </c>
      <c r="C4" s="17" t="s">
        <v>554</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70" t="s">
        <v>1432</v>
      </c>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970"/>
      <c r="AG7" s="970"/>
      <c r="AH7" s="970"/>
      <c r="AI7" s="970"/>
      <c r="AJ7" s="970"/>
      <c r="AK7" s="970"/>
      <c r="AL7" s="770"/>
    </row>
    <row r="8" spans="1:38">
      <c r="A8" s="337"/>
      <c r="B8" s="335"/>
      <c r="C8" s="336"/>
      <c r="D8" s="970"/>
      <c r="E8" s="970"/>
      <c r="F8" s="970"/>
      <c r="G8" s="970"/>
      <c r="H8" s="970"/>
      <c r="I8" s="970"/>
      <c r="J8" s="970"/>
      <c r="K8" s="970"/>
      <c r="L8" s="970"/>
      <c r="M8" s="970"/>
      <c r="N8" s="970"/>
      <c r="O8" s="970"/>
      <c r="P8" s="970"/>
      <c r="Q8" s="970"/>
      <c r="R8" s="970"/>
      <c r="S8" s="970"/>
      <c r="T8" s="970"/>
      <c r="U8" s="970"/>
      <c r="V8" s="970"/>
      <c r="W8" s="970"/>
      <c r="X8" s="970"/>
      <c r="Y8" s="970"/>
      <c r="Z8" s="970"/>
      <c r="AA8" s="970"/>
      <c r="AB8" s="970"/>
      <c r="AC8" s="970"/>
      <c r="AD8" s="970"/>
      <c r="AE8" s="970"/>
      <c r="AF8" s="970"/>
      <c r="AG8" s="970"/>
      <c r="AH8" s="970"/>
      <c r="AI8" s="970"/>
      <c r="AJ8" s="970"/>
      <c r="AK8" s="970"/>
      <c r="AL8" s="770"/>
    </row>
    <row r="9" spans="1:38">
      <c r="A9" s="337"/>
      <c r="B9" s="335"/>
      <c r="C9" s="336"/>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970"/>
      <c r="AG9" s="970"/>
      <c r="AH9" s="970"/>
      <c r="AI9" s="970"/>
      <c r="AJ9" s="970"/>
      <c r="AK9" s="970"/>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70" t="s">
        <v>1440</v>
      </c>
      <c r="E11" s="970"/>
      <c r="F11" s="970"/>
      <c r="G11" s="970"/>
      <c r="H11" s="970"/>
      <c r="I11" s="970"/>
      <c r="J11" s="970"/>
      <c r="K11" s="970"/>
      <c r="L11" s="970"/>
      <c r="M11" s="970"/>
      <c r="N11" s="970"/>
      <c r="O11" s="970"/>
      <c r="P11" s="970"/>
      <c r="Q11" s="970"/>
      <c r="R11" s="970"/>
      <c r="S11" s="970"/>
      <c r="T11" s="970"/>
      <c r="U11" s="970"/>
      <c r="V11" s="970"/>
      <c r="W11" s="970"/>
      <c r="X11" s="970"/>
      <c r="Y11" s="970"/>
      <c r="Z11" s="970"/>
      <c r="AA11" s="970"/>
      <c r="AB11" s="970"/>
      <c r="AC11" s="970"/>
      <c r="AD11" s="970"/>
      <c r="AE11" s="970"/>
      <c r="AF11" s="970"/>
      <c r="AG11" s="970"/>
      <c r="AH11" s="970"/>
      <c r="AI11" s="970"/>
      <c r="AJ11" s="970"/>
      <c r="AK11" s="970"/>
      <c r="AL11" s="770"/>
    </row>
    <row r="12" spans="1:38">
      <c r="A12" s="337"/>
      <c r="B12" s="335"/>
      <c r="C12" s="336"/>
      <c r="D12" s="970"/>
      <c r="E12" s="970"/>
      <c r="F12" s="970"/>
      <c r="G12" s="970"/>
      <c r="H12" s="970"/>
      <c r="I12" s="970"/>
      <c r="J12" s="970"/>
      <c r="K12" s="970"/>
      <c r="L12" s="970"/>
      <c r="M12" s="970"/>
      <c r="N12" s="970"/>
      <c r="O12" s="970"/>
      <c r="P12" s="970"/>
      <c r="Q12" s="970"/>
      <c r="R12" s="970"/>
      <c r="S12" s="970"/>
      <c r="T12" s="970"/>
      <c r="U12" s="970"/>
      <c r="V12" s="970"/>
      <c r="W12" s="970"/>
      <c r="X12" s="970"/>
      <c r="Y12" s="970"/>
      <c r="Z12" s="970"/>
      <c r="AA12" s="970"/>
      <c r="AB12" s="970"/>
      <c r="AC12" s="970"/>
      <c r="AD12" s="970"/>
      <c r="AE12" s="970"/>
      <c r="AF12" s="970"/>
      <c r="AG12" s="970"/>
      <c r="AH12" s="970"/>
      <c r="AI12" s="970"/>
      <c r="AJ12" s="970"/>
      <c r="AK12" s="970"/>
      <c r="AL12" s="770"/>
    </row>
    <row r="13" spans="1:38" s="741" customFormat="1">
      <c r="A13" s="337"/>
      <c r="B13" s="335"/>
      <c r="C13" s="336"/>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770"/>
    </row>
    <row r="14" spans="1:38" s="741" customFormat="1" ht="13.15" customHeight="1">
      <c r="A14" s="337"/>
      <c r="B14" s="335"/>
      <c r="C14" s="336"/>
      <c r="E14" s="956" t="s">
        <v>1433</v>
      </c>
      <c r="F14" s="956"/>
      <c r="G14" s="956"/>
      <c r="H14" s="956"/>
      <c r="I14" s="956"/>
      <c r="J14" s="956"/>
      <c r="K14" s="956"/>
      <c r="L14" s="956"/>
      <c r="M14" s="956"/>
      <c r="N14" s="956"/>
      <c r="O14" s="956"/>
      <c r="P14" s="956"/>
      <c r="Q14" s="956"/>
      <c r="R14" s="956"/>
      <c r="S14" s="956"/>
      <c r="T14" s="956"/>
      <c r="U14" s="956"/>
      <c r="V14" s="956"/>
      <c r="W14" s="956"/>
      <c r="X14" s="956"/>
      <c r="Y14" s="956"/>
      <c r="Z14" s="956"/>
      <c r="AA14" s="956"/>
      <c r="AB14" s="956"/>
      <c r="AC14" s="956"/>
      <c r="AD14" s="956"/>
      <c r="AE14" s="956"/>
      <c r="AF14" s="956"/>
      <c r="AG14" s="956"/>
      <c r="AH14" s="956"/>
      <c r="AI14" s="956"/>
      <c r="AJ14" s="956"/>
      <c r="AK14" s="956"/>
      <c r="AL14" s="770"/>
    </row>
    <row r="15" spans="1:38" s="741" customFormat="1">
      <c r="A15" s="337"/>
      <c r="B15" s="335"/>
      <c r="C15" s="336"/>
      <c r="D15" s="770"/>
      <c r="E15" s="956"/>
      <c r="F15" s="956"/>
      <c r="G15" s="956"/>
      <c r="H15" s="956"/>
      <c r="I15" s="956"/>
      <c r="J15" s="956"/>
      <c r="K15" s="956"/>
      <c r="L15" s="956"/>
      <c r="M15" s="956"/>
      <c r="N15" s="956"/>
      <c r="O15" s="956"/>
      <c r="P15" s="956"/>
      <c r="Q15" s="956"/>
      <c r="R15" s="956"/>
      <c r="S15" s="956"/>
      <c r="T15" s="956"/>
      <c r="U15" s="956"/>
      <c r="V15" s="956"/>
      <c r="W15" s="956"/>
      <c r="X15" s="956"/>
      <c r="Y15" s="956"/>
      <c r="Z15" s="956"/>
      <c r="AA15" s="956"/>
      <c r="AB15" s="956"/>
      <c r="AC15" s="956"/>
      <c r="AD15" s="956"/>
      <c r="AE15" s="956"/>
      <c r="AF15" s="956"/>
      <c r="AG15" s="956"/>
      <c r="AH15" s="956"/>
      <c r="AI15" s="956"/>
      <c r="AJ15" s="956"/>
      <c r="AK15" s="956"/>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56" t="s">
        <v>1597</v>
      </c>
      <c r="E17" s="956"/>
      <c r="F17" s="956"/>
      <c r="G17" s="956"/>
      <c r="H17" s="956"/>
      <c r="I17" s="956"/>
      <c r="J17" s="956"/>
      <c r="K17" s="956"/>
      <c r="L17" s="956"/>
      <c r="M17" s="956"/>
      <c r="N17" s="956"/>
      <c r="O17" s="956"/>
      <c r="P17" s="956"/>
      <c r="Q17" s="956"/>
      <c r="R17" s="956"/>
      <c r="S17" s="956"/>
      <c r="T17" s="956"/>
      <c r="U17" s="956"/>
      <c r="V17" s="956"/>
      <c r="W17" s="956"/>
      <c r="X17" s="956"/>
      <c r="Y17" s="956"/>
      <c r="Z17" s="956"/>
      <c r="AA17" s="956"/>
      <c r="AB17" s="956"/>
      <c r="AC17" s="956"/>
      <c r="AD17" s="956"/>
      <c r="AE17" s="956"/>
      <c r="AF17" s="956"/>
      <c r="AG17" s="956"/>
      <c r="AH17" s="956"/>
      <c r="AI17" s="956"/>
      <c r="AJ17" s="956"/>
      <c r="AK17" s="956"/>
      <c r="AL17" s="335"/>
    </row>
    <row r="18" spans="1:38">
      <c r="A18" s="337"/>
      <c r="B18" s="335"/>
      <c r="C18" s="336"/>
      <c r="D18" s="956"/>
      <c r="E18" s="956"/>
      <c r="F18" s="956"/>
      <c r="G18" s="956"/>
      <c r="H18" s="956"/>
      <c r="I18" s="956"/>
      <c r="J18" s="956"/>
      <c r="K18" s="956"/>
      <c r="L18" s="956"/>
      <c r="M18" s="956"/>
      <c r="N18" s="956"/>
      <c r="O18" s="956"/>
      <c r="P18" s="956"/>
      <c r="Q18" s="956"/>
      <c r="R18" s="956"/>
      <c r="S18" s="956"/>
      <c r="T18" s="956"/>
      <c r="U18" s="956"/>
      <c r="V18" s="956"/>
      <c r="W18" s="956"/>
      <c r="X18" s="956"/>
      <c r="Y18" s="956"/>
      <c r="Z18" s="956"/>
      <c r="AA18" s="956"/>
      <c r="AB18" s="956"/>
      <c r="AC18" s="956"/>
      <c r="AD18" s="956"/>
      <c r="AE18" s="956"/>
      <c r="AF18" s="956"/>
      <c r="AG18" s="956"/>
      <c r="AH18" s="956"/>
      <c r="AI18" s="956"/>
      <c r="AJ18" s="956"/>
      <c r="AK18" s="956"/>
      <c r="AL18" s="335"/>
    </row>
    <row r="19" spans="1:38" s="741" customFormat="1">
      <c r="A19" s="337"/>
      <c r="B19" s="335"/>
      <c r="C19" s="336"/>
      <c r="D19" s="956"/>
      <c r="E19" s="956"/>
      <c r="F19" s="956"/>
      <c r="G19" s="956"/>
      <c r="H19" s="956"/>
      <c r="I19" s="956"/>
      <c r="J19" s="956"/>
      <c r="K19" s="956"/>
      <c r="L19" s="956"/>
      <c r="M19" s="956"/>
      <c r="N19" s="956"/>
      <c r="O19" s="956"/>
      <c r="P19" s="956"/>
      <c r="Q19" s="956"/>
      <c r="R19" s="956"/>
      <c r="S19" s="956"/>
      <c r="T19" s="956"/>
      <c r="U19" s="956"/>
      <c r="V19" s="956"/>
      <c r="W19" s="956"/>
      <c r="X19" s="956"/>
      <c r="Y19" s="956"/>
      <c r="Z19" s="956"/>
      <c r="AA19" s="956"/>
      <c r="AB19" s="956"/>
      <c r="AC19" s="956"/>
      <c r="AD19" s="956"/>
      <c r="AE19" s="956"/>
      <c r="AF19" s="956"/>
      <c r="AG19" s="956"/>
      <c r="AH19" s="956"/>
      <c r="AI19" s="956"/>
      <c r="AJ19" s="956"/>
      <c r="AK19" s="956"/>
      <c r="AL19" s="335"/>
    </row>
    <row r="20" spans="1:38" s="741" customFormat="1" ht="13.15" customHeight="1">
      <c r="A20" s="337"/>
      <c r="B20" s="335"/>
      <c r="C20" s="336"/>
      <c r="D20" s="956"/>
      <c r="E20" s="956"/>
      <c r="F20" s="956"/>
      <c r="G20" s="956"/>
      <c r="H20" s="956"/>
      <c r="I20" s="956"/>
      <c r="J20" s="956"/>
      <c r="K20" s="956"/>
      <c r="L20" s="956"/>
      <c r="M20" s="956"/>
      <c r="N20" s="956"/>
      <c r="O20" s="956"/>
      <c r="P20" s="956"/>
      <c r="Q20" s="956"/>
      <c r="R20" s="956"/>
      <c r="S20" s="956"/>
      <c r="T20" s="956"/>
      <c r="U20" s="956"/>
      <c r="V20" s="956"/>
      <c r="W20" s="956"/>
      <c r="X20" s="956"/>
      <c r="Y20" s="956"/>
      <c r="Z20" s="956"/>
      <c r="AA20" s="956"/>
      <c r="AB20" s="956"/>
      <c r="AC20" s="956"/>
      <c r="AD20" s="956"/>
      <c r="AE20" s="956"/>
      <c r="AF20" s="956"/>
      <c r="AG20" s="956"/>
      <c r="AH20" s="956"/>
      <c r="AI20" s="956"/>
      <c r="AJ20" s="956"/>
      <c r="AK20" s="956"/>
      <c r="AL20" s="335"/>
    </row>
    <row r="21" spans="1:38" s="741" customFormat="1">
      <c r="A21" s="337"/>
      <c r="B21" s="335"/>
      <c r="C21" s="336"/>
      <c r="D21" s="956"/>
      <c r="E21" s="956"/>
      <c r="F21" s="956"/>
      <c r="G21" s="956"/>
      <c r="H21" s="956"/>
      <c r="I21" s="956"/>
      <c r="J21" s="956"/>
      <c r="K21" s="956"/>
      <c r="L21" s="956"/>
      <c r="M21" s="956"/>
      <c r="N21" s="956"/>
      <c r="O21" s="956"/>
      <c r="P21" s="956"/>
      <c r="Q21" s="956"/>
      <c r="R21" s="956"/>
      <c r="S21" s="956"/>
      <c r="T21" s="956"/>
      <c r="U21" s="956"/>
      <c r="V21" s="956"/>
      <c r="W21" s="956"/>
      <c r="X21" s="956"/>
      <c r="Y21" s="956"/>
      <c r="Z21" s="956"/>
      <c r="AA21" s="956"/>
      <c r="AB21" s="956"/>
      <c r="AC21" s="956"/>
      <c r="AD21" s="956"/>
      <c r="AE21" s="956"/>
      <c r="AF21" s="956"/>
      <c r="AG21" s="956"/>
      <c r="AH21" s="956"/>
      <c r="AI21" s="956"/>
      <c r="AJ21" s="956"/>
      <c r="AK21" s="956"/>
      <c r="AL21" s="335"/>
    </row>
    <row r="22" spans="1:38" s="741" customFormat="1">
      <c r="A22" s="337"/>
      <c r="B22" s="335"/>
      <c r="C22" s="336"/>
      <c r="D22" s="956"/>
      <c r="E22" s="956"/>
      <c r="F22" s="956"/>
      <c r="G22" s="956"/>
      <c r="H22" s="956"/>
      <c r="I22" s="956"/>
      <c r="J22" s="956"/>
      <c r="K22" s="956"/>
      <c r="L22" s="956"/>
      <c r="M22" s="956"/>
      <c r="N22" s="956"/>
      <c r="O22" s="956"/>
      <c r="P22" s="956"/>
      <c r="Q22" s="956"/>
      <c r="R22" s="956"/>
      <c r="S22" s="956"/>
      <c r="T22" s="956"/>
      <c r="U22" s="956"/>
      <c r="V22" s="956"/>
      <c r="W22" s="956"/>
      <c r="X22" s="956"/>
      <c r="Y22" s="956"/>
      <c r="Z22" s="956"/>
      <c r="AA22" s="956"/>
      <c r="AB22" s="956"/>
      <c r="AC22" s="956"/>
      <c r="AD22" s="956"/>
      <c r="AE22" s="956"/>
      <c r="AF22" s="956"/>
      <c r="AG22" s="956"/>
      <c r="AH22" s="956"/>
      <c r="AI22" s="956"/>
      <c r="AJ22" s="956"/>
      <c r="AK22" s="956"/>
      <c r="AL22" s="335"/>
    </row>
    <row r="23" spans="1:38">
      <c r="A23" s="337"/>
      <c r="B23" s="335"/>
      <c r="C23" s="336"/>
      <c r="D23" s="956"/>
      <c r="E23" s="956"/>
      <c r="F23" s="956"/>
      <c r="G23" s="956"/>
      <c r="H23" s="956"/>
      <c r="I23" s="956"/>
      <c r="J23" s="956"/>
      <c r="K23" s="956"/>
      <c r="L23" s="956"/>
      <c r="M23" s="956"/>
      <c r="N23" s="956"/>
      <c r="O23" s="956"/>
      <c r="P23" s="956"/>
      <c r="Q23" s="956"/>
      <c r="R23" s="956"/>
      <c r="S23" s="956"/>
      <c r="T23" s="956"/>
      <c r="U23" s="956"/>
      <c r="V23" s="956"/>
      <c r="W23" s="956"/>
      <c r="X23" s="956"/>
      <c r="Y23" s="956"/>
      <c r="Z23" s="956"/>
      <c r="AA23" s="956"/>
      <c r="AB23" s="956"/>
      <c r="AC23" s="956"/>
      <c r="AD23" s="956"/>
      <c r="AE23" s="956"/>
      <c r="AF23" s="956"/>
      <c r="AG23" s="956"/>
      <c r="AH23" s="956"/>
      <c r="AI23" s="956"/>
      <c r="AJ23" s="956"/>
      <c r="AK23" s="956"/>
      <c r="AL23" s="335"/>
    </row>
    <row r="24" spans="1:38" s="741" customFormat="1">
      <c r="A24" s="337"/>
      <c r="B24" s="335"/>
      <c r="C24" s="336"/>
      <c r="D24" s="956"/>
      <c r="E24" s="956"/>
      <c r="F24" s="956"/>
      <c r="G24" s="956"/>
      <c r="H24" s="956"/>
      <c r="I24" s="956"/>
      <c r="J24" s="956"/>
      <c r="K24" s="956"/>
      <c r="L24" s="956"/>
      <c r="M24" s="956"/>
      <c r="N24" s="956"/>
      <c r="O24" s="956"/>
      <c r="P24" s="956"/>
      <c r="Q24" s="956"/>
      <c r="R24" s="956"/>
      <c r="S24" s="956"/>
      <c r="T24" s="956"/>
      <c r="U24" s="956"/>
      <c r="V24" s="956"/>
      <c r="W24" s="956"/>
      <c r="X24" s="956"/>
      <c r="Y24" s="956"/>
      <c r="Z24" s="956"/>
      <c r="AA24" s="956"/>
      <c r="AB24" s="956"/>
      <c r="AC24" s="956"/>
      <c r="AD24" s="956"/>
      <c r="AE24" s="956"/>
      <c r="AF24" s="956"/>
      <c r="AG24" s="956"/>
      <c r="AH24" s="956"/>
      <c r="AI24" s="956"/>
      <c r="AJ24" s="956"/>
      <c r="AK24" s="956"/>
      <c r="AL24" s="335"/>
    </row>
    <row r="25" spans="1:38" s="741" customFormat="1">
      <c r="A25" s="337"/>
      <c r="B25" s="335"/>
      <c r="C25" s="336"/>
      <c r="D25" s="956"/>
      <c r="E25" s="956"/>
      <c r="F25" s="956"/>
      <c r="G25" s="956"/>
      <c r="H25" s="956"/>
      <c r="I25" s="956"/>
      <c r="J25" s="956"/>
      <c r="K25" s="956"/>
      <c r="L25" s="956"/>
      <c r="M25" s="956"/>
      <c r="N25" s="956"/>
      <c r="O25" s="956"/>
      <c r="P25" s="956"/>
      <c r="Q25" s="956"/>
      <c r="R25" s="956"/>
      <c r="S25" s="956"/>
      <c r="T25" s="956"/>
      <c r="U25" s="956"/>
      <c r="V25" s="956"/>
      <c r="W25" s="956"/>
      <c r="X25" s="956"/>
      <c r="Y25" s="956"/>
      <c r="Z25" s="956"/>
      <c r="AA25" s="956"/>
      <c r="AB25" s="956"/>
      <c r="AC25" s="956"/>
      <c r="AD25" s="956"/>
      <c r="AE25" s="956"/>
      <c r="AF25" s="956"/>
      <c r="AG25" s="956"/>
      <c r="AH25" s="956"/>
      <c r="AI25" s="956"/>
      <c r="AJ25" s="956"/>
      <c r="AK25" s="956"/>
      <c r="AL25" s="335"/>
    </row>
    <row r="26" spans="1:38" s="741" customFormat="1" ht="11.85" customHeight="1">
      <c r="A26" s="337"/>
      <c r="B26" s="335"/>
      <c r="C26" s="336"/>
      <c r="D26" s="956"/>
      <c r="E26" s="956"/>
      <c r="F26" s="956"/>
      <c r="G26" s="956"/>
      <c r="H26" s="956"/>
      <c r="I26" s="956"/>
      <c r="J26" s="956"/>
      <c r="K26" s="956"/>
      <c r="L26" s="956"/>
      <c r="M26" s="956"/>
      <c r="N26" s="956"/>
      <c r="O26" s="956"/>
      <c r="P26" s="956"/>
      <c r="Q26" s="956"/>
      <c r="R26" s="956"/>
      <c r="S26" s="956"/>
      <c r="T26" s="956"/>
      <c r="U26" s="956"/>
      <c r="V26" s="956"/>
      <c r="W26" s="956"/>
      <c r="X26" s="956"/>
      <c r="Y26" s="956"/>
      <c r="Z26" s="956"/>
      <c r="AA26" s="956"/>
      <c r="AB26" s="956"/>
      <c r="AC26" s="956"/>
      <c r="AD26" s="956"/>
      <c r="AE26" s="956"/>
      <c r="AF26" s="956"/>
      <c r="AG26" s="956"/>
      <c r="AH26" s="956"/>
      <c r="AI26" s="956"/>
      <c r="AJ26" s="956"/>
      <c r="AK26" s="956"/>
      <c r="AL26" s="335"/>
    </row>
    <row r="27" spans="1:38" s="741" customFormat="1" ht="13.15" customHeight="1">
      <c r="A27" s="337"/>
      <c r="B27" s="335"/>
      <c r="C27" s="336"/>
      <c r="E27" s="956" t="s">
        <v>1441</v>
      </c>
      <c r="F27" s="956"/>
      <c r="G27" s="956"/>
      <c r="H27" s="956"/>
      <c r="I27" s="956"/>
      <c r="J27" s="956"/>
      <c r="K27" s="956"/>
      <c r="L27" s="956"/>
      <c r="M27" s="956"/>
      <c r="N27" s="956"/>
      <c r="O27" s="956"/>
      <c r="P27" s="956"/>
      <c r="Q27" s="956"/>
      <c r="R27" s="956"/>
      <c r="S27" s="956"/>
      <c r="T27" s="956"/>
      <c r="U27" s="956"/>
      <c r="V27" s="956"/>
      <c r="W27" s="956"/>
      <c r="X27" s="956"/>
      <c r="Y27" s="956"/>
      <c r="Z27" s="956"/>
      <c r="AA27" s="956"/>
      <c r="AB27" s="956"/>
      <c r="AC27" s="956"/>
      <c r="AD27" s="956"/>
      <c r="AE27" s="956"/>
      <c r="AF27" s="956"/>
      <c r="AG27" s="956"/>
      <c r="AH27" s="956"/>
      <c r="AI27" s="956"/>
      <c r="AJ27" s="956"/>
      <c r="AK27" s="956"/>
      <c r="AL27" s="335"/>
    </row>
    <row r="28" spans="1:38" s="741" customFormat="1">
      <c r="A28" s="337"/>
      <c r="B28" s="335"/>
      <c r="C28" s="336"/>
      <c r="D28" s="770"/>
      <c r="E28" s="956"/>
      <c r="F28" s="956"/>
      <c r="G28" s="956"/>
      <c r="H28" s="956"/>
      <c r="I28" s="956"/>
      <c r="J28" s="956"/>
      <c r="K28" s="956"/>
      <c r="L28" s="956"/>
      <c r="M28" s="956"/>
      <c r="N28" s="956"/>
      <c r="O28" s="956"/>
      <c r="P28" s="956"/>
      <c r="Q28" s="956"/>
      <c r="R28" s="956"/>
      <c r="S28" s="956"/>
      <c r="T28" s="956"/>
      <c r="U28" s="956"/>
      <c r="V28" s="956"/>
      <c r="W28" s="956"/>
      <c r="X28" s="956"/>
      <c r="Y28" s="956"/>
      <c r="Z28" s="956"/>
      <c r="AA28" s="956"/>
      <c r="AB28" s="956"/>
      <c r="AC28" s="956"/>
      <c r="AD28" s="956"/>
      <c r="AE28" s="956"/>
      <c r="AF28" s="956"/>
      <c r="AG28" s="956"/>
      <c r="AH28" s="956"/>
      <c r="AI28" s="956"/>
      <c r="AJ28" s="956"/>
      <c r="AK28" s="956"/>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58" t="s">
        <v>1442</v>
      </c>
      <c r="E30" s="958"/>
      <c r="F30" s="958"/>
      <c r="G30" s="958"/>
      <c r="H30" s="958"/>
      <c r="I30" s="958"/>
      <c r="J30" s="958"/>
      <c r="K30" s="958"/>
      <c r="L30" s="958"/>
      <c r="M30" s="958"/>
      <c r="N30" s="958"/>
      <c r="O30" s="958"/>
      <c r="P30" s="958"/>
      <c r="Q30" s="958"/>
      <c r="R30" s="958"/>
      <c r="S30" s="958"/>
      <c r="T30" s="958"/>
      <c r="U30" s="958"/>
      <c r="V30" s="958"/>
      <c r="W30" s="958"/>
      <c r="X30" s="958"/>
      <c r="Y30" s="958"/>
      <c r="Z30" s="958"/>
      <c r="AA30" s="958"/>
      <c r="AB30" s="958"/>
      <c r="AC30" s="958"/>
      <c r="AD30" s="958"/>
      <c r="AE30" s="958"/>
      <c r="AF30" s="958"/>
      <c r="AG30" s="958"/>
      <c r="AH30" s="958"/>
      <c r="AI30" s="958"/>
      <c r="AJ30" s="958"/>
      <c r="AK30" s="958"/>
      <c r="AL30" s="335"/>
    </row>
    <row r="31" spans="1:38" s="741" customFormat="1">
      <c r="A31" s="337"/>
      <c r="B31" s="335"/>
      <c r="C31" s="336"/>
      <c r="D31" s="770"/>
      <c r="E31" s="957" t="s">
        <v>1507</v>
      </c>
      <c r="F31" s="957"/>
      <c r="G31" s="957"/>
      <c r="H31" s="957"/>
      <c r="I31" s="957"/>
      <c r="J31" s="957"/>
      <c r="K31" s="957"/>
      <c r="L31" s="957"/>
      <c r="M31" s="957"/>
      <c r="N31" s="957"/>
      <c r="O31" s="957"/>
      <c r="P31" s="957"/>
      <c r="Q31" s="957"/>
      <c r="R31" s="957"/>
      <c r="S31" s="957"/>
      <c r="T31" s="957"/>
      <c r="U31" s="957"/>
      <c r="V31" s="957"/>
      <c r="W31" s="957"/>
      <c r="X31" s="957"/>
      <c r="Y31" s="957"/>
      <c r="Z31" s="957"/>
      <c r="AA31" s="957"/>
      <c r="AB31" s="957"/>
      <c r="AC31" s="957"/>
      <c r="AD31" s="957"/>
      <c r="AE31" s="957"/>
      <c r="AF31" s="957"/>
      <c r="AG31" s="957"/>
      <c r="AH31" s="957"/>
      <c r="AI31" s="957"/>
      <c r="AJ31" s="957"/>
      <c r="AK31" s="957"/>
      <c r="AL31" s="335"/>
    </row>
    <row r="32" spans="1:38">
      <c r="A32" s="152"/>
      <c r="C32" s="5"/>
    </row>
    <row r="33" spans="1:38">
      <c r="A33" s="152"/>
      <c r="D33" s="971" t="s">
        <v>1427</v>
      </c>
      <c r="E33" s="971"/>
      <c r="F33" s="971"/>
      <c r="G33" s="971"/>
      <c r="H33" s="971"/>
      <c r="I33" s="971"/>
      <c r="J33" s="971"/>
      <c r="K33" s="971"/>
      <c r="L33" s="971"/>
      <c r="M33" s="971"/>
      <c r="N33" s="971"/>
      <c r="O33" s="971"/>
      <c r="P33" s="971"/>
      <c r="Q33" s="971"/>
      <c r="R33" s="971"/>
      <c r="S33" s="971"/>
      <c r="T33" s="971"/>
      <c r="U33" s="971"/>
      <c r="V33" s="971"/>
      <c r="W33" s="971"/>
      <c r="X33" s="971"/>
      <c r="Y33" s="971"/>
      <c r="Z33" s="971"/>
      <c r="AA33" s="971"/>
      <c r="AB33" s="971"/>
      <c r="AC33" s="971"/>
      <c r="AD33" s="971"/>
      <c r="AE33" s="971"/>
      <c r="AF33" s="971"/>
      <c r="AG33" s="971"/>
      <c r="AH33" s="971"/>
      <c r="AI33" s="971"/>
      <c r="AJ33" s="971"/>
      <c r="AK33" s="971"/>
    </row>
    <row r="34" spans="1:38">
      <c r="A34" s="152"/>
      <c r="D34" s="971"/>
      <c r="E34" s="971"/>
      <c r="F34" s="971"/>
      <c r="G34" s="971"/>
      <c r="H34" s="971"/>
      <c r="I34" s="971"/>
      <c r="J34" s="971"/>
      <c r="K34" s="971"/>
      <c r="L34" s="971"/>
      <c r="M34" s="971"/>
      <c r="N34" s="971"/>
      <c r="O34" s="971"/>
      <c r="P34" s="971"/>
      <c r="Q34" s="971"/>
      <c r="R34" s="971"/>
      <c r="S34" s="971"/>
      <c r="T34" s="971"/>
      <c r="U34" s="971"/>
      <c r="V34" s="971"/>
      <c r="W34" s="971"/>
      <c r="X34" s="971"/>
      <c r="Y34" s="971"/>
      <c r="Z34" s="971"/>
      <c r="AA34" s="971"/>
      <c r="AB34" s="971"/>
      <c r="AC34" s="971"/>
      <c r="AD34" s="971"/>
      <c r="AE34" s="971"/>
      <c r="AF34" s="971"/>
      <c r="AG34" s="971"/>
      <c r="AH34" s="971"/>
      <c r="AI34" s="971"/>
      <c r="AJ34" s="971"/>
      <c r="AK34" s="971"/>
    </row>
    <row r="35" spans="1:38">
      <c r="A35" s="152"/>
      <c r="D35" s="259"/>
      <c r="E35" s="964" t="s">
        <v>1132</v>
      </c>
      <c r="F35" s="964"/>
      <c r="G35" s="964"/>
      <c r="H35" s="964"/>
      <c r="I35" s="964"/>
      <c r="J35" s="964"/>
      <c r="K35" s="964"/>
      <c r="L35" s="964"/>
      <c r="M35" s="964"/>
      <c r="N35" s="964"/>
      <c r="O35" s="964"/>
      <c r="P35" s="964"/>
      <c r="Q35" s="964"/>
      <c r="R35" s="964"/>
      <c r="S35" s="964"/>
      <c r="T35" s="964"/>
      <c r="U35" s="964"/>
      <c r="V35" s="964"/>
      <c r="W35" s="964"/>
      <c r="X35" s="964"/>
      <c r="Y35" s="964"/>
      <c r="Z35" s="964"/>
      <c r="AA35" s="964"/>
      <c r="AB35" s="964"/>
      <c r="AC35" s="964"/>
      <c r="AD35" s="964"/>
      <c r="AE35" s="964"/>
      <c r="AF35" s="964"/>
      <c r="AG35" s="964"/>
      <c r="AH35" s="964"/>
      <c r="AI35" s="964"/>
      <c r="AJ35" s="964"/>
      <c r="AK35" s="964"/>
    </row>
    <row r="36" spans="1:38">
      <c r="A36" s="152"/>
      <c r="D36" s="259"/>
      <c r="E36" s="964" t="s">
        <v>1439</v>
      </c>
      <c r="F36" s="964"/>
      <c r="G36" s="964"/>
      <c r="H36" s="964"/>
      <c r="I36" s="964"/>
      <c r="J36" s="964"/>
      <c r="K36" s="964"/>
      <c r="L36" s="964"/>
      <c r="M36" s="964"/>
      <c r="N36" s="964"/>
      <c r="O36" s="964"/>
      <c r="P36" s="964"/>
      <c r="Q36" s="964"/>
      <c r="R36" s="964"/>
      <c r="S36" s="964"/>
      <c r="T36" s="964"/>
      <c r="U36" s="964"/>
      <c r="V36" s="964"/>
      <c r="W36" s="964"/>
      <c r="X36" s="964"/>
      <c r="Y36" s="964"/>
      <c r="Z36" s="964"/>
      <c r="AA36" s="964"/>
      <c r="AB36" s="964"/>
      <c r="AC36" s="964"/>
      <c r="AD36" s="964"/>
      <c r="AE36" s="964"/>
      <c r="AF36" s="964"/>
      <c r="AG36" s="964"/>
      <c r="AH36" s="964"/>
      <c r="AI36" s="964"/>
      <c r="AJ36" s="964"/>
      <c r="AK36" s="964"/>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798</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799</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6" customFormat="1" ht="13.15" customHeight="1">
      <c r="A40" s="152"/>
      <c r="B40"/>
      <c r="C40" s="5"/>
      <c r="D40" s="152"/>
      <c r="E40" s="152" t="s">
        <v>706</v>
      </c>
      <c r="F40" s="956" t="s">
        <v>1400</v>
      </c>
    </row>
    <row r="41" spans="1:38" s="956" customFormat="1" ht="13.15" customHeight="1">
      <c r="A41" s="152"/>
      <c r="B41" s="741"/>
      <c r="C41" s="5"/>
      <c r="D41" s="152"/>
      <c r="E41" s="152"/>
    </row>
    <row r="42" spans="1:38">
      <c r="A42" s="152"/>
      <c r="C42" s="5"/>
      <c r="D42" s="152"/>
      <c r="E42" s="152"/>
      <c r="F42" s="154" t="s">
        <v>741</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63" t="s">
        <v>1529</v>
      </c>
      <c r="G43" s="963"/>
      <c r="H43" s="963"/>
      <c r="I43" s="963"/>
      <c r="J43" s="963"/>
      <c r="K43" s="963"/>
      <c r="L43" s="963"/>
      <c r="M43" s="963"/>
      <c r="N43" s="963"/>
      <c r="O43" s="963"/>
      <c r="P43" s="963"/>
      <c r="Q43" s="963"/>
      <c r="R43" s="963"/>
      <c r="S43" s="963"/>
      <c r="T43" s="963"/>
      <c r="U43" s="963"/>
      <c r="V43" s="963"/>
      <c r="W43" s="963"/>
      <c r="X43" s="963"/>
      <c r="Y43" s="963"/>
      <c r="Z43" s="963"/>
      <c r="AA43" s="963"/>
      <c r="AB43" s="963"/>
      <c r="AC43" s="963"/>
      <c r="AD43" s="963"/>
      <c r="AE43" s="963"/>
      <c r="AF43" s="963"/>
      <c r="AG43" s="963"/>
      <c r="AH43" s="963"/>
      <c r="AI43" s="963"/>
      <c r="AJ43" s="963"/>
      <c r="AK43" s="963"/>
      <c r="AL43" s="963"/>
    </row>
    <row r="44" spans="1:38" s="794" customFormat="1">
      <c r="A44" s="152"/>
      <c r="B44" s="741"/>
      <c r="C44" s="5"/>
      <c r="D44" s="152"/>
      <c r="E44" s="152"/>
      <c r="F44" s="963"/>
      <c r="G44" s="963"/>
      <c r="H44" s="963"/>
      <c r="I44" s="963"/>
      <c r="J44" s="963"/>
      <c r="K44" s="963"/>
      <c r="L44" s="963"/>
      <c r="M44" s="963"/>
      <c r="N44" s="963"/>
      <c r="O44" s="963"/>
      <c r="P44" s="963"/>
      <c r="Q44" s="963"/>
      <c r="R44" s="963"/>
      <c r="S44" s="963"/>
      <c r="T44" s="963"/>
      <c r="U44" s="963"/>
      <c r="V44" s="963"/>
      <c r="W44" s="963"/>
      <c r="X44" s="963"/>
      <c r="Y44" s="963"/>
      <c r="Z44" s="963"/>
      <c r="AA44" s="963"/>
      <c r="AB44" s="963"/>
      <c r="AC44" s="963"/>
      <c r="AD44" s="963"/>
      <c r="AE44" s="963"/>
      <c r="AF44" s="963"/>
      <c r="AG44" s="963"/>
      <c r="AH44" s="963"/>
      <c r="AI44" s="963"/>
      <c r="AJ44" s="963"/>
      <c r="AK44" s="963"/>
      <c r="AL44" s="963"/>
    </row>
    <row r="45" spans="1:38" s="794" customFormat="1" ht="13.15" customHeight="1">
      <c r="A45" s="152"/>
      <c r="B45" s="741"/>
      <c r="C45" s="5"/>
      <c r="D45" s="152"/>
      <c r="E45" s="152"/>
      <c r="F45" s="963"/>
      <c r="G45" s="963"/>
      <c r="H45" s="963"/>
      <c r="I45" s="963"/>
      <c r="J45" s="963"/>
      <c r="K45" s="963"/>
      <c r="L45" s="963"/>
      <c r="M45" s="963"/>
      <c r="N45" s="963"/>
      <c r="O45" s="963"/>
      <c r="P45" s="963"/>
      <c r="Q45" s="963"/>
      <c r="R45" s="963"/>
      <c r="S45" s="963"/>
      <c r="T45" s="963"/>
      <c r="U45" s="963"/>
      <c r="V45" s="963"/>
      <c r="W45" s="963"/>
      <c r="X45" s="963"/>
      <c r="Y45" s="963"/>
      <c r="Z45" s="963"/>
      <c r="AA45" s="963"/>
      <c r="AB45" s="963"/>
      <c r="AC45" s="963"/>
      <c r="AD45" s="963"/>
      <c r="AE45" s="963"/>
      <c r="AF45" s="963"/>
      <c r="AG45" s="963"/>
      <c r="AH45" s="963"/>
      <c r="AI45" s="963"/>
      <c r="AJ45" s="963"/>
      <c r="AK45" s="963"/>
      <c r="AL45" s="963"/>
    </row>
    <row r="46" spans="1:38">
      <c r="A46" s="152"/>
      <c r="C46" s="5"/>
      <c r="D46" s="152"/>
      <c r="E46" s="152"/>
      <c r="F46" s="794" t="s">
        <v>741</v>
      </c>
      <c r="G46" s="6" t="s">
        <v>702</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555</v>
      </c>
      <c r="G47" s="152" t="s">
        <v>593</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6" t="s">
        <v>1530</v>
      </c>
      <c r="G48" s="956"/>
      <c r="H48" s="956"/>
      <c r="I48" s="956"/>
      <c r="J48" s="956"/>
      <c r="K48" s="956"/>
      <c r="L48" s="956"/>
      <c r="M48" s="956"/>
      <c r="N48" s="956"/>
      <c r="O48" s="956"/>
      <c r="P48" s="956"/>
      <c r="Q48" s="956"/>
      <c r="R48" s="956"/>
      <c r="S48" s="956"/>
      <c r="T48" s="956"/>
      <c r="U48" s="956"/>
      <c r="V48" s="956"/>
      <c r="W48" s="956"/>
      <c r="X48" s="956"/>
      <c r="Y48" s="956"/>
      <c r="Z48" s="956"/>
      <c r="AA48" s="956"/>
      <c r="AB48" s="956"/>
      <c r="AC48" s="956"/>
      <c r="AD48" s="956"/>
      <c r="AE48" s="956"/>
      <c r="AF48" s="956"/>
      <c r="AG48" s="956"/>
      <c r="AH48" s="956"/>
      <c r="AI48" s="956"/>
      <c r="AJ48" s="956"/>
      <c r="AK48" s="956"/>
    </row>
    <row r="49" spans="1:38">
      <c r="A49" s="152"/>
      <c r="C49" s="5"/>
      <c r="D49" s="152"/>
      <c r="E49" s="152"/>
      <c r="F49" s="956"/>
      <c r="G49" s="956"/>
      <c r="H49" s="956"/>
      <c r="I49" s="956"/>
      <c r="J49" s="956"/>
      <c r="K49" s="956"/>
      <c r="L49" s="956"/>
      <c r="M49" s="956"/>
      <c r="N49" s="956"/>
      <c r="O49" s="956"/>
      <c r="P49" s="956"/>
      <c r="Q49" s="956"/>
      <c r="R49" s="956"/>
      <c r="S49" s="956"/>
      <c r="T49" s="956"/>
      <c r="U49" s="956"/>
      <c r="V49" s="956"/>
      <c r="W49" s="956"/>
      <c r="X49" s="956"/>
      <c r="Y49" s="956"/>
      <c r="Z49" s="956"/>
      <c r="AA49" s="956"/>
      <c r="AB49" s="956"/>
      <c r="AC49" s="956"/>
      <c r="AD49" s="956"/>
      <c r="AE49" s="956"/>
      <c r="AF49" s="956"/>
      <c r="AG49" s="956"/>
      <c r="AH49" s="956"/>
      <c r="AI49" s="956"/>
      <c r="AJ49" s="956"/>
      <c r="AK49" s="956"/>
    </row>
    <row r="50" spans="1:38">
      <c r="A50" s="152"/>
      <c r="C50" s="5"/>
      <c r="D50" s="152"/>
      <c r="F50" s="956"/>
      <c r="G50" s="956"/>
      <c r="H50" s="956"/>
      <c r="I50" s="956"/>
      <c r="J50" s="956"/>
      <c r="K50" s="956"/>
      <c r="L50" s="956"/>
      <c r="M50" s="956"/>
      <c r="N50" s="956"/>
      <c r="O50" s="956"/>
      <c r="P50" s="956"/>
      <c r="Q50" s="956"/>
      <c r="R50" s="956"/>
      <c r="S50" s="956"/>
      <c r="T50" s="956"/>
      <c r="U50" s="956"/>
      <c r="V50" s="956"/>
      <c r="W50" s="956"/>
      <c r="X50" s="956"/>
      <c r="Y50" s="956"/>
      <c r="Z50" s="956"/>
      <c r="AA50" s="956"/>
      <c r="AB50" s="956"/>
      <c r="AC50" s="956"/>
      <c r="AD50" s="956"/>
      <c r="AE50" s="956"/>
      <c r="AF50" s="956"/>
      <c r="AG50" s="956"/>
      <c r="AH50" s="956"/>
      <c r="AI50" s="956"/>
      <c r="AJ50" s="956"/>
      <c r="AK50" s="956"/>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704</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706</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741</v>
      </c>
      <c r="G54" s="961" t="s">
        <v>1443</v>
      </c>
      <c r="H54" s="961"/>
      <c r="I54" s="961"/>
      <c r="J54" s="961"/>
      <c r="K54" s="961"/>
      <c r="L54" s="961"/>
      <c r="M54" s="961"/>
      <c r="N54" s="961"/>
      <c r="O54" s="961"/>
      <c r="P54" s="961"/>
      <c r="Q54" s="961"/>
      <c r="R54" s="961"/>
      <c r="S54" s="961"/>
      <c r="T54" s="961"/>
      <c r="U54" s="961"/>
      <c r="V54" s="961"/>
      <c r="W54" s="961"/>
      <c r="X54" s="961"/>
      <c r="Y54" s="961"/>
      <c r="Z54" s="961"/>
      <c r="AA54" s="961"/>
      <c r="AB54" s="961"/>
      <c r="AC54" s="961"/>
      <c r="AD54" s="961"/>
      <c r="AE54" s="961"/>
      <c r="AF54" s="961"/>
      <c r="AG54" s="961"/>
      <c r="AH54" s="961"/>
      <c r="AI54" s="961"/>
      <c r="AJ54" s="961"/>
      <c r="AK54" s="961"/>
      <c r="AL54" s="335"/>
    </row>
    <row r="55" spans="1:38" s="741" customFormat="1" ht="13.1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1" t="s">
        <v>625</v>
      </c>
      <c r="H56" s="961"/>
      <c r="I56" s="961"/>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555</v>
      </c>
      <c r="G57" s="962" t="s">
        <v>1531</v>
      </c>
      <c r="H57" s="962"/>
      <c r="I57" s="962"/>
      <c r="J57" s="962"/>
      <c r="K57" s="962"/>
      <c r="L57" s="962"/>
      <c r="M57" s="962"/>
      <c r="N57" s="962"/>
      <c r="O57" s="962"/>
      <c r="P57" s="962"/>
      <c r="Q57" s="962"/>
      <c r="R57" s="962"/>
      <c r="S57" s="962"/>
      <c r="T57" s="962"/>
      <c r="U57" s="962"/>
      <c r="V57" s="962"/>
      <c r="W57" s="962"/>
      <c r="X57" s="962"/>
      <c r="Y57" s="962"/>
      <c r="Z57" s="962"/>
      <c r="AA57" s="962"/>
      <c r="AB57" s="962"/>
      <c r="AC57" s="962"/>
      <c r="AD57" s="962"/>
      <c r="AE57" s="962"/>
      <c r="AF57" s="962"/>
      <c r="AG57" s="962"/>
      <c r="AH57" s="962"/>
      <c r="AI57" s="962"/>
      <c r="AJ57" s="962"/>
      <c r="AK57" s="962"/>
      <c r="AL57" s="962"/>
    </row>
    <row r="58" spans="1:38" s="2" customFormat="1">
      <c r="A58" s="337"/>
      <c r="B58" s="335"/>
      <c r="C58" s="336"/>
      <c r="D58" s="336"/>
      <c r="E58" s="337"/>
      <c r="F58" s="341"/>
      <c r="G58" s="962"/>
      <c r="H58" s="962"/>
      <c r="I58" s="962"/>
      <c r="J58" s="962"/>
      <c r="K58" s="962"/>
      <c r="L58" s="962"/>
      <c r="M58" s="962"/>
      <c r="N58" s="962"/>
      <c r="O58" s="962"/>
      <c r="P58" s="962"/>
      <c r="Q58" s="962"/>
      <c r="R58" s="962"/>
      <c r="S58" s="962"/>
      <c r="T58" s="962"/>
      <c r="U58" s="962"/>
      <c r="V58" s="962"/>
      <c r="W58" s="962"/>
      <c r="X58" s="962"/>
      <c r="Y58" s="962"/>
      <c r="Z58" s="962"/>
      <c r="AA58" s="962"/>
      <c r="AB58" s="962"/>
      <c r="AC58" s="962"/>
      <c r="AD58" s="962"/>
      <c r="AE58" s="962"/>
      <c r="AF58" s="962"/>
      <c r="AG58" s="962"/>
      <c r="AH58" s="962"/>
      <c r="AI58" s="962"/>
      <c r="AJ58" s="962"/>
      <c r="AK58" s="962"/>
      <c r="AL58" s="962"/>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1401</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706</v>
      </c>
      <c r="F63" s="152" t="s">
        <v>554</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741</v>
      </c>
      <c r="G64" s="956" t="s">
        <v>1402</v>
      </c>
      <c r="H64" s="956"/>
      <c r="I64" s="956"/>
      <c r="J64" s="956"/>
      <c r="K64" s="956"/>
      <c r="L64" s="956"/>
      <c r="M64" s="956"/>
      <c r="N64" s="956"/>
      <c r="O64" s="956"/>
      <c r="P64" s="956"/>
      <c r="Q64" s="956"/>
      <c r="R64" s="956"/>
      <c r="S64" s="956"/>
      <c r="T64" s="956"/>
      <c r="U64" s="956"/>
      <c r="V64" s="956"/>
      <c r="W64" s="956"/>
      <c r="X64" s="956"/>
      <c r="Y64" s="956"/>
      <c r="Z64" s="956"/>
      <c r="AA64" s="956"/>
      <c r="AB64" s="956"/>
      <c r="AC64" s="956"/>
      <c r="AD64" s="956"/>
      <c r="AE64" s="956"/>
      <c r="AF64" s="956"/>
      <c r="AG64" s="956"/>
      <c r="AH64" s="956"/>
      <c r="AI64" s="956"/>
      <c r="AJ64" s="956"/>
      <c r="AK64" s="956"/>
    </row>
    <row r="65" spans="1:37">
      <c r="A65" s="152"/>
      <c r="C65" s="5"/>
      <c r="D65" s="152"/>
      <c r="E65" s="152"/>
      <c r="F65" s="9"/>
      <c r="G65" s="956"/>
      <c r="H65" s="956"/>
      <c r="I65" s="956"/>
      <c r="J65" s="956"/>
      <c r="K65" s="956"/>
      <c r="L65" s="956"/>
      <c r="M65" s="956"/>
      <c r="N65" s="956"/>
      <c r="O65" s="956"/>
      <c r="P65" s="956"/>
      <c r="Q65" s="956"/>
      <c r="R65" s="956"/>
      <c r="S65" s="956"/>
      <c r="T65" s="956"/>
      <c r="U65" s="956"/>
      <c r="V65" s="956"/>
      <c r="W65" s="956"/>
      <c r="X65" s="956"/>
      <c r="Y65" s="956"/>
      <c r="Z65" s="956"/>
      <c r="AA65" s="956"/>
      <c r="AB65" s="956"/>
      <c r="AC65" s="956"/>
      <c r="AD65" s="956"/>
      <c r="AE65" s="956"/>
      <c r="AF65" s="956"/>
      <c r="AG65" s="956"/>
      <c r="AH65" s="956"/>
      <c r="AI65" s="956"/>
      <c r="AJ65" s="956"/>
      <c r="AK65" s="956"/>
    </row>
    <row r="66" spans="1:37">
      <c r="A66" s="152"/>
      <c r="C66" s="5"/>
      <c r="D66" s="152"/>
      <c r="E66" s="152"/>
      <c r="F66" s="9"/>
      <c r="G66" s="956"/>
      <c r="H66" s="956"/>
      <c r="I66" s="956"/>
      <c r="J66" s="956"/>
      <c r="K66" s="956"/>
      <c r="L66" s="956"/>
      <c r="M66" s="956"/>
      <c r="N66" s="956"/>
      <c r="O66" s="956"/>
      <c r="P66" s="956"/>
      <c r="Q66" s="956"/>
      <c r="R66" s="956"/>
      <c r="S66" s="956"/>
      <c r="T66" s="956"/>
      <c r="U66" s="956"/>
      <c r="V66" s="956"/>
      <c r="W66" s="956"/>
      <c r="X66" s="956"/>
      <c r="Y66" s="956"/>
      <c r="Z66" s="956"/>
      <c r="AA66" s="956"/>
      <c r="AB66" s="956"/>
      <c r="AC66" s="956"/>
      <c r="AD66" s="956"/>
      <c r="AE66" s="956"/>
      <c r="AF66" s="956"/>
      <c r="AG66" s="956"/>
      <c r="AH66" s="956"/>
      <c r="AI66" s="956"/>
      <c r="AJ66" s="956"/>
      <c r="AK66" s="956"/>
    </row>
    <row r="67" spans="1:37" ht="13.15" customHeight="1">
      <c r="A67" s="152"/>
      <c r="C67" s="5"/>
      <c r="D67" s="152"/>
      <c r="E67" s="152"/>
      <c r="F67" s="9" t="s">
        <v>555</v>
      </c>
      <c r="G67" s="956" t="s">
        <v>1403</v>
      </c>
      <c r="H67" s="956"/>
      <c r="I67" s="956"/>
      <c r="J67" s="956"/>
      <c r="K67" s="956"/>
      <c r="L67" s="956"/>
      <c r="M67" s="956"/>
      <c r="N67" s="956"/>
      <c r="O67" s="956"/>
      <c r="P67" s="956"/>
      <c r="Q67" s="956"/>
      <c r="R67" s="956"/>
      <c r="S67" s="956"/>
      <c r="T67" s="956"/>
      <c r="U67" s="956"/>
      <c r="V67" s="956"/>
      <c r="W67" s="956"/>
      <c r="X67" s="956"/>
      <c r="Y67" s="956"/>
      <c r="Z67" s="956"/>
      <c r="AA67" s="956"/>
      <c r="AB67" s="956"/>
      <c r="AC67" s="956"/>
      <c r="AD67" s="956"/>
      <c r="AE67" s="956"/>
      <c r="AF67" s="956"/>
      <c r="AG67" s="956"/>
      <c r="AH67" s="956"/>
      <c r="AI67" s="956"/>
      <c r="AJ67" s="956"/>
      <c r="AK67" s="956"/>
    </row>
    <row r="68" spans="1:37">
      <c r="A68" s="152"/>
      <c r="C68" s="5"/>
      <c r="D68" s="152"/>
      <c r="E68" s="152"/>
      <c r="F68" s="396"/>
      <c r="G68" s="956"/>
      <c r="H68" s="956"/>
      <c r="I68" s="956"/>
      <c r="J68" s="956"/>
      <c r="K68" s="956"/>
      <c r="L68" s="956"/>
      <c r="M68" s="956"/>
      <c r="N68" s="956"/>
      <c r="O68" s="956"/>
      <c r="P68" s="956"/>
      <c r="Q68" s="956"/>
      <c r="R68" s="956"/>
      <c r="S68" s="956"/>
      <c r="T68" s="956"/>
      <c r="U68" s="956"/>
      <c r="V68" s="956"/>
      <c r="W68" s="956"/>
      <c r="X68" s="956"/>
      <c r="Y68" s="956"/>
      <c r="Z68" s="956"/>
      <c r="AA68" s="956"/>
      <c r="AB68" s="956"/>
      <c r="AC68" s="956"/>
      <c r="AD68" s="956"/>
      <c r="AE68" s="956"/>
      <c r="AF68" s="956"/>
      <c r="AG68" s="956"/>
      <c r="AH68" s="956"/>
      <c r="AI68" s="956"/>
      <c r="AJ68" s="956"/>
      <c r="AK68" s="956"/>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741</v>
      </c>
      <c r="G70" s="956" t="s">
        <v>1404</v>
      </c>
      <c r="H70" s="956"/>
      <c r="I70" s="956"/>
      <c r="J70" s="956"/>
      <c r="K70" s="956"/>
      <c r="L70" s="956"/>
      <c r="M70" s="956"/>
      <c r="N70" s="956"/>
      <c r="O70" s="956"/>
      <c r="P70" s="956"/>
      <c r="Q70" s="956"/>
      <c r="R70" s="956"/>
      <c r="S70" s="956"/>
      <c r="T70" s="956"/>
      <c r="U70" s="956"/>
      <c r="V70" s="956"/>
      <c r="W70" s="956"/>
      <c r="X70" s="956"/>
      <c r="Y70" s="956"/>
      <c r="Z70" s="956"/>
      <c r="AA70" s="956"/>
      <c r="AB70" s="956"/>
      <c r="AC70" s="956"/>
      <c r="AD70" s="956"/>
      <c r="AE70" s="956"/>
      <c r="AF70" s="956"/>
      <c r="AG70" s="956"/>
      <c r="AH70" s="956"/>
      <c r="AI70" s="956"/>
      <c r="AJ70" s="956"/>
      <c r="AK70" s="956"/>
    </row>
    <row r="71" spans="1:37">
      <c r="A71" s="152"/>
      <c r="C71" s="5"/>
      <c r="D71" s="152"/>
      <c r="E71" s="152"/>
      <c r="F71" s="258"/>
      <c r="G71" s="956"/>
      <c r="H71" s="956"/>
      <c r="I71" s="956"/>
      <c r="J71" s="956"/>
      <c r="K71" s="956"/>
      <c r="L71" s="956"/>
      <c r="M71" s="956"/>
      <c r="N71" s="956"/>
      <c r="O71" s="956"/>
      <c r="P71" s="956"/>
      <c r="Q71" s="956"/>
      <c r="R71" s="956"/>
      <c r="S71" s="956"/>
      <c r="T71" s="956"/>
      <c r="U71" s="956"/>
      <c r="V71" s="956"/>
      <c r="W71" s="956"/>
      <c r="X71" s="956"/>
      <c r="Y71" s="956"/>
      <c r="Z71" s="956"/>
      <c r="AA71" s="956"/>
      <c r="AB71" s="956"/>
      <c r="AC71" s="956"/>
      <c r="AD71" s="956"/>
      <c r="AE71" s="956"/>
      <c r="AF71" s="956"/>
      <c r="AG71" s="956"/>
      <c r="AH71" s="956"/>
      <c r="AI71" s="956"/>
      <c r="AJ71" s="956"/>
      <c r="AK71" s="956"/>
    </row>
    <row r="72" spans="1:37">
      <c r="A72" s="152"/>
      <c r="C72" s="5"/>
      <c r="D72" s="152"/>
      <c r="E72" s="152"/>
      <c r="F72" s="258" t="s">
        <v>555</v>
      </c>
      <c r="G72" s="956" t="s">
        <v>1405</v>
      </c>
      <c r="H72" s="956"/>
      <c r="I72" s="956"/>
      <c r="J72" s="956"/>
      <c r="K72" s="956"/>
      <c r="L72" s="956"/>
      <c r="M72" s="956"/>
      <c r="N72" s="956"/>
      <c r="O72" s="956"/>
      <c r="P72" s="956"/>
      <c r="Q72" s="956"/>
      <c r="R72" s="956"/>
      <c r="S72" s="956"/>
      <c r="T72" s="956"/>
      <c r="U72" s="956"/>
      <c r="V72" s="956"/>
      <c r="W72" s="956"/>
      <c r="X72" s="956"/>
      <c r="Y72" s="956"/>
      <c r="Z72" s="956"/>
      <c r="AA72" s="956"/>
      <c r="AB72" s="956"/>
      <c r="AC72" s="956"/>
      <c r="AD72" s="956"/>
      <c r="AE72" s="956"/>
      <c r="AF72" s="956"/>
      <c r="AG72" s="956"/>
      <c r="AH72" s="956"/>
      <c r="AI72" s="956"/>
      <c r="AJ72" s="956"/>
      <c r="AK72" s="956"/>
    </row>
    <row r="73" spans="1:37">
      <c r="A73" s="152"/>
      <c r="C73" s="5"/>
      <c r="D73" s="152"/>
      <c r="E73" s="152"/>
      <c r="F73" s="258"/>
      <c r="G73" s="956"/>
      <c r="H73" s="956"/>
      <c r="I73" s="956"/>
      <c r="J73" s="956"/>
      <c r="K73" s="956"/>
      <c r="L73" s="956"/>
      <c r="M73" s="956"/>
      <c r="N73" s="956"/>
      <c r="O73" s="956"/>
      <c r="P73" s="956"/>
      <c r="Q73" s="956"/>
      <c r="R73" s="956"/>
      <c r="S73" s="956"/>
      <c r="T73" s="956"/>
      <c r="U73" s="956"/>
      <c r="V73" s="956"/>
      <c r="W73" s="956"/>
      <c r="X73" s="956"/>
      <c r="Y73" s="956"/>
      <c r="Z73" s="956"/>
      <c r="AA73" s="956"/>
      <c r="AB73" s="956"/>
      <c r="AC73" s="956"/>
      <c r="AD73" s="956"/>
      <c r="AE73" s="956"/>
      <c r="AF73" s="956"/>
      <c r="AG73" s="956"/>
      <c r="AH73" s="956"/>
      <c r="AI73" s="956"/>
      <c r="AJ73" s="956"/>
      <c r="AK73" s="956"/>
    </row>
    <row r="74" spans="1:37">
      <c r="A74" s="152"/>
      <c r="C74" s="5"/>
      <c r="D74" s="152"/>
      <c r="E74" s="152"/>
      <c r="F74" s="258"/>
      <c r="G74" s="192" t="s">
        <v>811</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956</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1160</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553</v>
      </c>
      <c r="H77" s="152" t="s">
        <v>957</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818</v>
      </c>
      <c r="H78" s="152" t="s">
        <v>814</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6" t="s">
        <v>1406</v>
      </c>
      <c r="H80" s="956"/>
      <c r="I80" s="956"/>
      <c r="J80" s="956"/>
      <c r="K80" s="956"/>
      <c r="L80" s="956"/>
      <c r="M80" s="956"/>
      <c r="N80" s="956"/>
      <c r="O80" s="956"/>
      <c r="P80" s="956"/>
      <c r="Q80" s="956"/>
      <c r="R80" s="956"/>
      <c r="S80" s="956"/>
      <c r="T80" s="956"/>
      <c r="U80" s="956"/>
      <c r="V80" s="956"/>
      <c r="W80" s="956"/>
      <c r="X80" s="956"/>
      <c r="Y80" s="956"/>
      <c r="Z80" s="956"/>
      <c r="AA80" s="956"/>
      <c r="AB80" s="956"/>
      <c r="AC80" s="956"/>
      <c r="AD80" s="956"/>
      <c r="AE80" s="956"/>
      <c r="AF80" s="956"/>
      <c r="AG80" s="956"/>
      <c r="AH80" s="956"/>
      <c r="AI80" s="956"/>
      <c r="AJ80" s="956"/>
      <c r="AK80" s="956"/>
    </row>
    <row r="81" spans="1:38">
      <c r="A81" s="152"/>
      <c r="C81" s="5"/>
      <c r="D81" s="152"/>
      <c r="E81" s="152"/>
      <c r="F81" s="152"/>
      <c r="G81" s="956"/>
      <c r="H81" s="956"/>
      <c r="I81" s="956"/>
      <c r="J81" s="956"/>
      <c r="K81" s="956"/>
      <c r="L81" s="956"/>
      <c r="M81" s="956"/>
      <c r="N81" s="956"/>
      <c r="O81" s="956"/>
      <c r="P81" s="956"/>
      <c r="Q81" s="956"/>
      <c r="R81" s="956"/>
      <c r="S81" s="956"/>
      <c r="T81" s="956"/>
      <c r="U81" s="956"/>
      <c r="V81" s="956"/>
      <c r="W81" s="956"/>
      <c r="X81" s="956"/>
      <c r="Y81" s="956"/>
      <c r="Z81" s="956"/>
      <c r="AA81" s="956"/>
      <c r="AB81" s="956"/>
      <c r="AC81" s="956"/>
      <c r="AD81" s="956"/>
      <c r="AE81" s="956"/>
      <c r="AF81" s="956"/>
      <c r="AG81" s="956"/>
      <c r="AH81" s="956"/>
      <c r="AI81" s="956"/>
      <c r="AJ81" s="956"/>
      <c r="AK81" s="956"/>
    </row>
    <row r="82" spans="1:38" s="741" customFormat="1">
      <c r="A82" s="152"/>
      <c r="C82" s="5"/>
      <c r="D82" s="152"/>
      <c r="E82" s="152"/>
      <c r="F82" s="152"/>
      <c r="G82" s="956"/>
      <c r="H82" s="956"/>
      <c r="I82" s="956"/>
      <c r="J82" s="956"/>
      <c r="K82" s="956"/>
      <c r="L82" s="956"/>
      <c r="M82" s="956"/>
      <c r="N82" s="956"/>
      <c r="O82" s="956"/>
      <c r="P82" s="956"/>
      <c r="Q82" s="956"/>
      <c r="R82" s="956"/>
      <c r="S82" s="956"/>
      <c r="T82" s="956"/>
      <c r="U82" s="956"/>
      <c r="V82" s="956"/>
      <c r="W82" s="956"/>
      <c r="X82" s="956"/>
      <c r="Y82" s="956"/>
      <c r="Z82" s="956"/>
      <c r="AA82" s="956"/>
      <c r="AB82" s="956"/>
      <c r="AC82" s="956"/>
      <c r="AD82" s="956"/>
      <c r="AE82" s="956"/>
      <c r="AF82" s="956"/>
      <c r="AG82" s="956"/>
      <c r="AH82" s="956"/>
      <c r="AI82" s="956"/>
      <c r="AJ82" s="956"/>
      <c r="AK82" s="956"/>
    </row>
    <row r="83" spans="1:38">
      <c r="A83" s="152"/>
      <c r="C83" s="5"/>
      <c r="D83" s="152"/>
      <c r="E83" s="152" t="s">
        <v>481</v>
      </c>
      <c r="F83" s="152" t="s">
        <v>666</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6" t="s">
        <v>1407</v>
      </c>
      <c r="H84" s="956"/>
      <c r="I84" s="956"/>
      <c r="J84" s="956"/>
      <c r="K84" s="956"/>
      <c r="L84" s="956"/>
      <c r="M84" s="956"/>
      <c r="N84" s="956"/>
      <c r="O84" s="956"/>
      <c r="P84" s="956"/>
      <c r="Q84" s="956"/>
      <c r="R84" s="956"/>
      <c r="S84" s="956"/>
      <c r="T84" s="956"/>
      <c r="U84" s="956"/>
      <c r="V84" s="956"/>
      <c r="W84" s="956"/>
      <c r="X84" s="956"/>
      <c r="Y84" s="956"/>
      <c r="Z84" s="956"/>
      <c r="AA84" s="956"/>
      <c r="AB84" s="956"/>
      <c r="AC84" s="956"/>
      <c r="AD84" s="956"/>
      <c r="AE84" s="956"/>
      <c r="AF84" s="956"/>
      <c r="AG84" s="956"/>
      <c r="AH84" s="956"/>
      <c r="AI84" s="956"/>
      <c r="AJ84" s="956"/>
      <c r="AK84" s="956"/>
    </row>
    <row r="85" spans="1:38">
      <c r="A85" s="152"/>
      <c r="C85" s="5"/>
      <c r="D85" s="152"/>
      <c r="E85" s="152"/>
      <c r="F85" s="152"/>
      <c r="G85" s="956"/>
      <c r="H85" s="956"/>
      <c r="I85" s="956"/>
      <c r="J85" s="956"/>
      <c r="K85" s="956"/>
      <c r="L85" s="956"/>
      <c r="M85" s="956"/>
      <c r="N85" s="956"/>
      <c r="O85" s="956"/>
      <c r="P85" s="956"/>
      <c r="Q85" s="956"/>
      <c r="R85" s="956"/>
      <c r="S85" s="956"/>
      <c r="T85" s="956"/>
      <c r="U85" s="956"/>
      <c r="V85" s="956"/>
      <c r="W85" s="956"/>
      <c r="X85" s="956"/>
      <c r="Y85" s="956"/>
      <c r="Z85" s="956"/>
      <c r="AA85" s="956"/>
      <c r="AB85" s="956"/>
      <c r="AC85" s="956"/>
      <c r="AD85" s="956"/>
      <c r="AE85" s="956"/>
      <c r="AF85" s="956"/>
      <c r="AG85" s="956"/>
      <c r="AH85" s="956"/>
      <c r="AI85" s="956"/>
      <c r="AJ85" s="956"/>
      <c r="AK85" s="956"/>
    </row>
    <row r="86" spans="1:38">
      <c r="A86" s="152"/>
      <c r="C86" s="5"/>
      <c r="D86" s="152"/>
      <c r="E86" s="152"/>
      <c r="G86" s="956"/>
      <c r="H86" s="956"/>
      <c r="I86" s="956"/>
      <c r="J86" s="956"/>
      <c r="K86" s="956"/>
      <c r="L86" s="956"/>
      <c r="M86" s="956"/>
      <c r="N86" s="956"/>
      <c r="O86" s="956"/>
      <c r="P86" s="956"/>
      <c r="Q86" s="956"/>
      <c r="R86" s="956"/>
      <c r="S86" s="956"/>
      <c r="T86" s="956"/>
      <c r="U86" s="956"/>
      <c r="V86" s="956"/>
      <c r="W86" s="956"/>
      <c r="X86" s="956"/>
      <c r="Y86" s="956"/>
      <c r="Z86" s="956"/>
      <c r="AA86" s="956"/>
      <c r="AB86" s="956"/>
      <c r="AC86" s="956"/>
      <c r="AD86" s="956"/>
      <c r="AE86" s="956"/>
      <c r="AF86" s="956"/>
      <c r="AG86" s="956"/>
      <c r="AH86" s="956"/>
      <c r="AI86" s="956"/>
      <c r="AJ86" s="956"/>
      <c r="AK86" s="956"/>
    </row>
    <row r="87" spans="1:38">
      <c r="A87" s="152"/>
      <c r="C87" s="5"/>
      <c r="D87" s="152"/>
      <c r="E87" s="152" t="s">
        <v>278</v>
      </c>
      <c r="F87" t="s">
        <v>958</v>
      </c>
      <c r="G87" s="152"/>
      <c r="L87" s="152"/>
      <c r="M87" s="152"/>
      <c r="P87" s="152"/>
      <c r="Q87" s="152"/>
      <c r="R87" s="152"/>
      <c r="S87" s="152"/>
      <c r="T87" s="152"/>
      <c r="U87" s="152"/>
      <c r="V87" s="152"/>
      <c r="W87" s="152"/>
      <c r="X87" s="152"/>
      <c r="Y87" s="152"/>
      <c r="Z87" s="152"/>
      <c r="AA87" s="152"/>
      <c r="AB87" s="152"/>
    </row>
    <row r="88" spans="1:38">
      <c r="A88" s="152"/>
      <c r="C88" s="5"/>
      <c r="D88" s="152"/>
      <c r="E88" s="152"/>
      <c r="G88" s="959" t="s">
        <v>1408</v>
      </c>
      <c r="H88" s="959"/>
      <c r="I88" s="959"/>
      <c r="J88" s="959"/>
      <c r="K88" s="959"/>
      <c r="L88" s="959"/>
      <c r="M88" s="959"/>
      <c r="N88" s="959"/>
      <c r="O88" s="959"/>
      <c r="P88" s="959"/>
      <c r="Q88" s="959"/>
      <c r="R88" s="959"/>
      <c r="S88" s="959"/>
      <c r="T88" s="959"/>
      <c r="U88" s="959"/>
      <c r="V88" s="959"/>
      <c r="W88" s="959"/>
      <c r="X88" s="959"/>
      <c r="Y88" s="959"/>
      <c r="Z88" s="959"/>
      <c r="AA88" s="959"/>
      <c r="AB88" s="959"/>
      <c r="AC88" s="959"/>
      <c r="AD88" s="959"/>
      <c r="AE88" s="959"/>
      <c r="AF88" s="959"/>
      <c r="AG88" s="959"/>
      <c r="AH88" s="959"/>
      <c r="AI88" s="959"/>
      <c r="AJ88" s="959"/>
      <c r="AK88" s="959"/>
    </row>
    <row r="89" spans="1:38" s="741" customFormat="1">
      <c r="A89" s="152"/>
      <c r="C89" s="5"/>
      <c r="D89" s="152"/>
      <c r="E89" s="152"/>
      <c r="G89" s="959"/>
      <c r="H89" s="959"/>
      <c r="I89" s="959"/>
      <c r="J89" s="959"/>
      <c r="K89" s="959"/>
      <c r="L89" s="959"/>
      <c r="M89" s="959"/>
      <c r="N89" s="959"/>
      <c r="O89" s="959"/>
      <c r="P89" s="959"/>
      <c r="Q89" s="959"/>
      <c r="R89" s="959"/>
      <c r="S89" s="959"/>
      <c r="T89" s="959"/>
      <c r="U89" s="959"/>
      <c r="V89" s="959"/>
      <c r="W89" s="959"/>
      <c r="X89" s="959"/>
      <c r="Y89" s="959"/>
      <c r="Z89" s="959"/>
      <c r="AA89" s="959"/>
      <c r="AB89" s="959"/>
      <c r="AC89" s="959"/>
      <c r="AD89" s="959"/>
      <c r="AE89" s="959"/>
      <c r="AF89" s="959"/>
      <c r="AG89" s="959"/>
      <c r="AH89" s="959"/>
      <c r="AI89" s="959"/>
      <c r="AJ89" s="959"/>
      <c r="AK89" s="959"/>
    </row>
    <row r="90" spans="1:38">
      <c r="A90" s="152"/>
      <c r="C90" s="5"/>
      <c r="D90" s="152"/>
      <c r="E90" s="152"/>
      <c r="G90" s="959"/>
      <c r="H90" s="959"/>
      <c r="I90" s="959"/>
      <c r="J90" s="959"/>
      <c r="K90" s="959"/>
      <c r="L90" s="959"/>
      <c r="M90" s="959"/>
      <c r="N90" s="959"/>
      <c r="O90" s="959"/>
      <c r="P90" s="959"/>
      <c r="Q90" s="959"/>
      <c r="R90" s="959"/>
      <c r="S90" s="959"/>
      <c r="T90" s="959"/>
      <c r="U90" s="959"/>
      <c r="V90" s="959"/>
      <c r="W90" s="959"/>
      <c r="X90" s="959"/>
      <c r="Y90" s="959"/>
      <c r="Z90" s="959"/>
      <c r="AA90" s="959"/>
      <c r="AB90" s="959"/>
      <c r="AC90" s="959"/>
      <c r="AD90" s="959"/>
      <c r="AE90" s="959"/>
      <c r="AF90" s="959"/>
      <c r="AG90" s="959"/>
      <c r="AH90" s="959"/>
      <c r="AI90" s="959"/>
      <c r="AJ90" s="959"/>
      <c r="AK90" s="959"/>
    </row>
    <row r="91" spans="1:38">
      <c r="A91" s="152"/>
      <c r="C91" s="5"/>
      <c r="D91" s="152"/>
      <c r="E91" s="152" t="s">
        <v>279</v>
      </c>
      <c r="F91" s="152" t="s">
        <v>562</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6" t="s">
        <v>1409</v>
      </c>
      <c r="H92" s="956"/>
      <c r="I92" s="956"/>
      <c r="J92" s="956"/>
      <c r="K92" s="956"/>
      <c r="L92" s="956"/>
      <c r="M92" s="956"/>
      <c r="N92" s="956"/>
      <c r="O92" s="956"/>
      <c r="P92" s="956"/>
      <c r="Q92" s="956"/>
      <c r="R92" s="956"/>
      <c r="S92" s="956"/>
      <c r="T92" s="956"/>
      <c r="U92" s="956"/>
      <c r="V92" s="956"/>
      <c r="W92" s="956"/>
      <c r="X92" s="956"/>
      <c r="Y92" s="956"/>
      <c r="Z92" s="956"/>
      <c r="AA92" s="956"/>
      <c r="AB92" s="956"/>
      <c r="AC92" s="956"/>
      <c r="AD92" s="956"/>
      <c r="AE92" s="956"/>
      <c r="AF92" s="956"/>
      <c r="AG92" s="956"/>
      <c r="AH92" s="956"/>
      <c r="AI92" s="956"/>
      <c r="AJ92" s="956"/>
      <c r="AK92" s="956"/>
    </row>
    <row r="93" spans="1:38">
      <c r="A93" s="152"/>
      <c r="C93" s="5"/>
      <c r="D93" s="152"/>
      <c r="E93" s="152"/>
      <c r="G93" s="956"/>
      <c r="H93" s="956"/>
      <c r="I93" s="956"/>
      <c r="J93" s="956"/>
      <c r="K93" s="956"/>
      <c r="L93" s="956"/>
      <c r="M93" s="956"/>
      <c r="N93" s="956"/>
      <c r="O93" s="956"/>
      <c r="P93" s="956"/>
      <c r="Q93" s="956"/>
      <c r="R93" s="956"/>
      <c r="S93" s="956"/>
      <c r="T93" s="956"/>
      <c r="U93" s="956"/>
      <c r="V93" s="956"/>
      <c r="W93" s="956"/>
      <c r="X93" s="956"/>
      <c r="Y93" s="956"/>
      <c r="Z93" s="956"/>
      <c r="AA93" s="956"/>
      <c r="AB93" s="956"/>
      <c r="AC93" s="956"/>
      <c r="AD93" s="956"/>
      <c r="AE93" s="956"/>
      <c r="AF93" s="956"/>
      <c r="AG93" s="956"/>
      <c r="AH93" s="956"/>
      <c r="AI93" s="956"/>
      <c r="AJ93" s="956"/>
      <c r="AK93" s="956"/>
    </row>
    <row r="94" spans="1:38">
      <c r="A94" s="152"/>
      <c r="C94" s="5"/>
      <c r="D94" s="152"/>
      <c r="E94" s="152" t="s">
        <v>1002</v>
      </c>
      <c r="F94" s="337" t="s">
        <v>1003</v>
      </c>
      <c r="G94" s="337"/>
      <c r="L94" s="152"/>
      <c r="M94" s="152"/>
      <c r="P94" s="152"/>
      <c r="Q94" s="152"/>
      <c r="R94" s="152"/>
      <c r="S94" s="152"/>
      <c r="T94" s="152"/>
      <c r="U94" s="152"/>
      <c r="V94" s="152"/>
      <c r="W94" s="152"/>
      <c r="X94" s="152"/>
      <c r="Y94" s="152"/>
      <c r="Z94" s="152"/>
      <c r="AA94" s="152"/>
      <c r="AB94" s="152"/>
    </row>
    <row r="95" spans="1:38">
      <c r="A95" s="152"/>
      <c r="C95" s="5"/>
      <c r="D95" s="152"/>
      <c r="E95" s="152"/>
      <c r="G95" s="956" t="s">
        <v>1410</v>
      </c>
      <c r="H95" s="956"/>
      <c r="I95" s="956"/>
      <c r="J95" s="956"/>
      <c r="K95" s="956"/>
      <c r="L95" s="956"/>
      <c r="M95" s="956"/>
      <c r="N95" s="956"/>
      <c r="O95" s="956"/>
      <c r="P95" s="956"/>
      <c r="Q95" s="956"/>
      <c r="R95" s="956"/>
      <c r="S95" s="956"/>
      <c r="T95" s="956"/>
      <c r="U95" s="956"/>
      <c r="V95" s="956"/>
      <c r="W95" s="956"/>
      <c r="X95" s="956"/>
      <c r="Y95" s="956"/>
      <c r="Z95" s="956"/>
      <c r="AA95" s="956"/>
      <c r="AB95" s="956"/>
      <c r="AC95" s="956"/>
      <c r="AD95" s="956"/>
      <c r="AE95" s="956"/>
      <c r="AF95" s="956"/>
      <c r="AG95" s="956"/>
      <c r="AH95" s="956"/>
      <c r="AI95" s="956"/>
      <c r="AJ95" s="956"/>
      <c r="AK95" s="956"/>
    </row>
    <row r="96" spans="1:38">
      <c r="A96" s="152"/>
      <c r="C96" s="188"/>
      <c r="D96" s="187"/>
      <c r="E96" s="187"/>
      <c r="F96" s="2"/>
      <c r="G96" s="956"/>
      <c r="H96" s="956"/>
      <c r="I96" s="956"/>
      <c r="J96" s="956"/>
      <c r="K96" s="956"/>
      <c r="L96" s="956"/>
      <c r="M96" s="956"/>
      <c r="N96" s="956"/>
      <c r="O96" s="956"/>
      <c r="P96" s="956"/>
      <c r="Q96" s="956"/>
      <c r="R96" s="956"/>
      <c r="S96" s="956"/>
      <c r="T96" s="956"/>
      <c r="U96" s="956"/>
      <c r="V96" s="956"/>
      <c r="W96" s="956"/>
      <c r="X96" s="956"/>
      <c r="Y96" s="956"/>
      <c r="Z96" s="956"/>
      <c r="AA96" s="956"/>
      <c r="AB96" s="956"/>
      <c r="AC96" s="956"/>
      <c r="AD96" s="956"/>
      <c r="AE96" s="956"/>
      <c r="AF96" s="956"/>
      <c r="AG96" s="956"/>
      <c r="AH96" s="956"/>
      <c r="AI96" s="956"/>
      <c r="AJ96" s="956"/>
      <c r="AK96" s="956"/>
      <c r="AL96" s="2"/>
    </row>
    <row r="97" spans="1:38">
      <c r="A97" s="152"/>
      <c r="C97" s="188"/>
      <c r="D97" s="187"/>
      <c r="E97" s="187"/>
      <c r="F97" s="2"/>
      <c r="G97" s="956"/>
      <c r="H97" s="956"/>
      <c r="I97" s="956"/>
      <c r="J97" s="956"/>
      <c r="K97" s="956"/>
      <c r="L97" s="956"/>
      <c r="M97" s="956"/>
      <c r="N97" s="956"/>
      <c r="O97" s="956"/>
      <c r="P97" s="956"/>
      <c r="Q97" s="956"/>
      <c r="R97" s="956"/>
      <c r="S97" s="956"/>
      <c r="T97" s="956"/>
      <c r="U97" s="956"/>
      <c r="V97" s="956"/>
      <c r="W97" s="956"/>
      <c r="X97" s="956"/>
      <c r="Y97" s="956"/>
      <c r="Z97" s="956"/>
      <c r="AA97" s="956"/>
      <c r="AB97" s="956"/>
      <c r="AC97" s="956"/>
      <c r="AD97" s="956"/>
      <c r="AE97" s="956"/>
      <c r="AF97" s="956"/>
      <c r="AG97" s="956"/>
      <c r="AH97" s="956"/>
      <c r="AI97" s="956"/>
      <c r="AJ97" s="956"/>
      <c r="AK97" s="956"/>
      <c r="AL97" s="2"/>
    </row>
    <row r="98" spans="1:38">
      <c r="A98" s="152"/>
      <c r="C98" s="2"/>
      <c r="D98" s="508"/>
      <c r="E98" s="960" t="s">
        <v>1411</v>
      </c>
      <c r="F98" s="960"/>
      <c r="G98" s="960"/>
      <c r="H98" s="960"/>
      <c r="I98" s="960"/>
      <c r="J98" s="960"/>
      <c r="K98" s="960"/>
      <c r="L98" s="960"/>
      <c r="M98" s="960"/>
      <c r="N98" s="960"/>
      <c r="O98" s="960"/>
      <c r="P98" s="960"/>
      <c r="Q98" s="960"/>
      <c r="R98" s="960"/>
      <c r="S98" s="960"/>
      <c r="T98" s="960"/>
      <c r="U98" s="960"/>
      <c r="V98" s="960"/>
      <c r="W98" s="960"/>
      <c r="X98" s="960"/>
      <c r="Y98" s="960"/>
      <c r="Z98" s="960"/>
      <c r="AA98" s="960"/>
      <c r="AB98" s="960"/>
      <c r="AC98" s="960"/>
      <c r="AD98" s="960"/>
      <c r="AE98" s="960"/>
      <c r="AF98" s="960"/>
      <c r="AG98" s="960"/>
      <c r="AH98" s="960"/>
      <c r="AI98" s="960"/>
      <c r="AJ98" s="960"/>
      <c r="AK98" s="960"/>
      <c r="AL98" s="2"/>
    </row>
    <row r="99" spans="1:38">
      <c r="A99" s="152"/>
      <c r="D99" s="156"/>
      <c r="E99" s="960"/>
      <c r="F99" s="960"/>
      <c r="G99" s="960"/>
      <c r="H99" s="960"/>
      <c r="I99" s="960"/>
      <c r="J99" s="960"/>
      <c r="K99" s="960"/>
      <c r="L99" s="960"/>
      <c r="M99" s="960"/>
      <c r="N99" s="960"/>
      <c r="O99" s="960"/>
      <c r="P99" s="960"/>
      <c r="Q99" s="960"/>
      <c r="R99" s="960"/>
      <c r="S99" s="960"/>
      <c r="T99" s="960"/>
      <c r="U99" s="960"/>
      <c r="V99" s="960"/>
      <c r="W99" s="960"/>
      <c r="X99" s="960"/>
      <c r="Y99" s="960"/>
      <c r="Z99" s="960"/>
      <c r="AA99" s="960"/>
      <c r="AB99" s="960"/>
      <c r="AC99" s="960"/>
      <c r="AD99" s="960"/>
      <c r="AE99" s="960"/>
      <c r="AF99" s="960"/>
      <c r="AG99" s="960"/>
      <c r="AH99" s="960"/>
      <c r="AI99" s="960"/>
      <c r="AJ99" s="960"/>
      <c r="AK99" s="960"/>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705</v>
      </c>
      <c r="G105" s="5"/>
      <c r="H105" s="5"/>
      <c r="I105" s="5"/>
      <c r="J105" s="5"/>
      <c r="K105" s="5"/>
    </row>
    <row r="106" spans="1:38">
      <c r="E106" s="187"/>
      <c r="F106" s="2" t="s">
        <v>707</v>
      </c>
      <c r="G106" s="2"/>
      <c r="H106" s="2"/>
      <c r="I106" s="2"/>
      <c r="J106" s="2"/>
      <c r="K106" s="2"/>
      <c r="L106" s="2"/>
      <c r="M106" s="2"/>
    </row>
    <row r="107" spans="1:38">
      <c r="E107" s="152"/>
      <c r="F107" t="s">
        <v>708</v>
      </c>
      <c r="G107" s="9"/>
    </row>
    <row r="108" spans="1:38">
      <c r="E108" s="152"/>
    </row>
    <row r="109" spans="1:38">
      <c r="E109" s="152" t="s">
        <v>120</v>
      </c>
      <c r="F109" s="155" t="s">
        <v>709</v>
      </c>
      <c r="G109" s="5"/>
      <c r="H109" s="5"/>
      <c r="I109" s="5"/>
      <c r="J109" s="5"/>
    </row>
    <row r="110" spans="1:38" s="1" customFormat="1">
      <c r="A110"/>
      <c r="B110"/>
      <c r="C110"/>
      <c r="D110"/>
      <c r="E110" s="152"/>
      <c r="F110" t="s">
        <v>710</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711</v>
      </c>
      <c r="G112" s="5"/>
      <c r="H112" s="5"/>
      <c r="I112" s="5"/>
      <c r="J112" s="5"/>
      <c r="K112" s="5"/>
      <c r="L112" s="5"/>
      <c r="M112" s="5"/>
      <c r="N112" s="5"/>
      <c r="O112" s="5"/>
      <c r="P112" s="5"/>
    </row>
    <row r="113" spans="1:38">
      <c r="E113" s="152"/>
      <c r="F113" s="152" t="s">
        <v>1027</v>
      </c>
    </row>
    <row r="114" spans="1:38" s="9" customFormat="1" ht="12.75" customHeight="1">
      <c r="A114"/>
      <c r="B114"/>
      <c r="C114"/>
      <c r="D114"/>
      <c r="E114"/>
      <c r="F114" s="152" t="s">
        <v>1059</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631</v>
      </c>
      <c r="F116" s="155" t="s">
        <v>1028</v>
      </c>
    </row>
    <row r="117" spans="1:38">
      <c r="F117" s="152" t="s">
        <v>1161</v>
      </c>
      <c r="G117" s="152"/>
    </row>
    <row r="118" spans="1:38">
      <c r="F118" s="156" t="s">
        <v>1430</v>
      </c>
      <c r="G118" s="156"/>
    </row>
    <row r="119" spans="1:38">
      <c r="G119" s="156"/>
    </row>
    <row r="120" spans="1:38">
      <c r="E120" s="152" t="s">
        <v>841</v>
      </c>
      <c r="F120" s="155" t="s">
        <v>410</v>
      </c>
    </row>
    <row r="121" spans="1:38">
      <c r="E121" s="152"/>
      <c r="F121" s="152" t="s">
        <v>1152</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1029</v>
      </c>
      <c r="F125" s="152"/>
    </row>
    <row r="126" spans="1:38"/>
    <row r="127" spans="1:38">
      <c r="D127" s="5" t="s">
        <v>365</v>
      </c>
      <c r="E127" s="5" t="s">
        <v>627</v>
      </c>
    </row>
    <row r="128" spans="1:38">
      <c r="E128" s="152" t="s">
        <v>1029</v>
      </c>
      <c r="F128" s="152"/>
    </row>
    <row r="129" spans="4:37"/>
    <row r="130" spans="4:37">
      <c r="D130" s="5" t="s">
        <v>624</v>
      </c>
      <c r="E130" s="5" t="s">
        <v>785</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560</v>
      </c>
      <c r="E135" s="5" t="s">
        <v>563</v>
      </c>
      <c r="F135" s="5"/>
    </row>
    <row r="136" spans="4:37">
      <c r="E136" s="923" t="s">
        <v>1472</v>
      </c>
      <c r="F136" s="152"/>
    </row>
    <row r="137" spans="4:37">
      <c r="F137" s="152"/>
    </row>
    <row r="138" spans="4:37">
      <c r="D138" s="5" t="s">
        <v>324</v>
      </c>
      <c r="E138" s="5" t="s">
        <v>1007</v>
      </c>
      <c r="F138" s="5"/>
      <c r="G138" s="5"/>
      <c r="H138" s="5"/>
    </row>
    <row r="139" spans="4:37">
      <c r="E139" t="s">
        <v>119</v>
      </c>
      <c r="F139" t="s">
        <v>57</v>
      </c>
    </row>
    <row r="140" spans="4:37">
      <c r="E140" t="s">
        <v>120</v>
      </c>
      <c r="F140" t="s">
        <v>512</v>
      </c>
    </row>
    <row r="141" spans="4:37"/>
    <row r="142" spans="4:37">
      <c r="D142" s="5" t="s">
        <v>464</v>
      </c>
      <c r="E142" s="5" t="s">
        <v>1031</v>
      </c>
    </row>
    <row r="143" spans="4:37">
      <c r="E143" s="337" t="s">
        <v>1032</v>
      </c>
      <c r="F143" s="337"/>
    </row>
    <row r="144" spans="4:37"/>
    <row r="145" spans="3:7">
      <c r="C145" s="5" t="s">
        <v>6</v>
      </c>
      <c r="G145" s="5" t="s">
        <v>412</v>
      </c>
    </row>
    <row r="146" spans="3:7">
      <c r="D146" s="188" t="s">
        <v>221</v>
      </c>
      <c r="E146" s="188" t="s">
        <v>142</v>
      </c>
    </row>
    <row r="147" spans="3:7">
      <c r="D147" s="2"/>
      <c r="E147" t="s">
        <v>878</v>
      </c>
    </row>
    <row r="148" spans="3:7">
      <c r="D148" s="2"/>
      <c r="E148" s="2"/>
    </row>
    <row r="149" spans="3:7">
      <c r="D149" s="188" t="s">
        <v>365</v>
      </c>
      <c r="E149" s="188" t="s">
        <v>570</v>
      </c>
      <c r="F149" s="5"/>
    </row>
    <row r="150" spans="3:7">
      <c r="D150" s="2"/>
      <c r="E150" s="152" t="s">
        <v>1033</v>
      </c>
      <c r="F150" s="152"/>
    </row>
    <row r="151" spans="3:7">
      <c r="D151" s="2"/>
      <c r="E151" s="2"/>
    </row>
    <row r="152" spans="3:7">
      <c r="D152" s="188" t="s">
        <v>624</v>
      </c>
      <c r="E152" s="188" t="s">
        <v>601</v>
      </c>
    </row>
    <row r="153" spans="3:7">
      <c r="D153" s="2"/>
      <c r="E153" s="152" t="s">
        <v>1034</v>
      </c>
    </row>
    <row r="154" spans="3:7">
      <c r="D154" s="2"/>
      <c r="E154" s="152" t="s">
        <v>1030</v>
      </c>
      <c r="G154" s="152"/>
    </row>
    <row r="155" spans="3:7">
      <c r="D155" s="2"/>
      <c r="E155" s="2"/>
    </row>
    <row r="156" spans="3:7">
      <c r="D156" s="188" t="s">
        <v>560</v>
      </c>
      <c r="E156" s="50" t="s">
        <v>579</v>
      </c>
    </row>
    <row r="157" spans="3:7">
      <c r="D157" s="2"/>
      <c r="E157" s="2" t="s">
        <v>119</v>
      </c>
      <c r="F157" s="152" t="s">
        <v>1035</v>
      </c>
    </row>
    <row r="158" spans="3:7">
      <c r="D158" s="2"/>
      <c r="E158" s="187" t="s">
        <v>120</v>
      </c>
      <c r="F158" s="152" t="s">
        <v>1036</v>
      </c>
    </row>
    <row r="159" spans="3:7">
      <c r="D159" s="2"/>
      <c r="E159" s="187" t="s">
        <v>126</v>
      </c>
      <c r="F159" t="s">
        <v>786</v>
      </c>
    </row>
    <row r="160" spans="3:7">
      <c r="D160" s="2"/>
      <c r="E160" s="2"/>
    </row>
    <row r="161" spans="3:20">
      <c r="D161" s="188" t="s">
        <v>324</v>
      </c>
      <c r="E161" s="188" t="s">
        <v>413</v>
      </c>
    </row>
    <row r="162" spans="3:20">
      <c r="D162" s="2"/>
      <c r="E162" s="152" t="s">
        <v>1037</v>
      </c>
      <c r="F162" s="152"/>
    </row>
    <row r="163" spans="3:20">
      <c r="D163" s="2"/>
      <c r="E163" s="2"/>
    </row>
    <row r="164" spans="3:20">
      <c r="D164" s="188" t="s">
        <v>464</v>
      </c>
      <c r="E164" s="188" t="s">
        <v>185</v>
      </c>
    </row>
    <row r="165" spans="3:20">
      <c r="D165" s="2"/>
      <c r="E165" s="152" t="s">
        <v>1039</v>
      </c>
    </row>
    <row r="166" spans="3:20">
      <c r="D166" s="2"/>
      <c r="E166" s="152" t="s">
        <v>1038</v>
      </c>
    </row>
    <row r="167" spans="3:20">
      <c r="D167" s="2"/>
      <c r="E167" s="2"/>
    </row>
    <row r="168" spans="3:20">
      <c r="D168" s="188" t="s">
        <v>605</v>
      </c>
      <c r="E168" s="188" t="s">
        <v>672</v>
      </c>
    </row>
    <row r="169" spans="3:20">
      <c r="D169" s="2"/>
      <c r="E169" s="2" t="s">
        <v>119</v>
      </c>
      <c r="F169" t="s">
        <v>787</v>
      </c>
    </row>
    <row r="170" spans="3:20">
      <c r="E170" s="2" t="s">
        <v>120</v>
      </c>
      <c r="F170" t="s">
        <v>316</v>
      </c>
    </row>
    <row r="171" spans="3:20">
      <c r="F171" s="152"/>
    </row>
    <row r="172" spans="3:20">
      <c r="C172" s="5" t="s">
        <v>7</v>
      </c>
      <c r="E172" s="152"/>
      <c r="G172" s="5" t="s">
        <v>414</v>
      </c>
    </row>
    <row r="173" spans="3:20">
      <c r="E173" s="152" t="s">
        <v>959</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627</v>
      </c>
    </row>
    <row r="176" spans="3:20">
      <c r="D176" s="5" t="s">
        <v>221</v>
      </c>
      <c r="E176" s="5" t="s">
        <v>317</v>
      </c>
      <c r="G176" s="152"/>
      <c r="H176" s="152"/>
      <c r="I176" s="152"/>
      <c r="J176" s="152"/>
      <c r="K176" s="152"/>
      <c r="L176" s="152"/>
      <c r="M176" s="152"/>
      <c r="N176" s="152"/>
    </row>
    <row r="177" spans="2:19">
      <c r="E177" t="s">
        <v>119</v>
      </c>
      <c r="F177" s="152" t="s">
        <v>1040</v>
      </c>
    </row>
    <row r="178" spans="2:19">
      <c r="F178" s="192" t="s">
        <v>1380</v>
      </c>
      <c r="I178" s="192"/>
    </row>
    <row r="179" spans="2:19">
      <c r="I179" s="192"/>
    </row>
    <row r="180" spans="2:19">
      <c r="B180" s="152"/>
      <c r="C180" s="152"/>
      <c r="E180" t="s">
        <v>120</v>
      </c>
      <c r="F180" s="6" t="s">
        <v>960</v>
      </c>
      <c r="H180" s="152"/>
    </row>
    <row r="181" spans="2:19">
      <c r="B181" s="152"/>
      <c r="C181" s="152"/>
      <c r="F181" t="s">
        <v>706</v>
      </c>
      <c r="G181" t="s">
        <v>769</v>
      </c>
      <c r="H181" s="152"/>
      <c r="O181" s="152"/>
      <c r="P181" s="152"/>
      <c r="Q181" s="152"/>
      <c r="R181" s="152"/>
      <c r="S181" s="152"/>
    </row>
    <row r="182" spans="2:19">
      <c r="B182" s="152"/>
      <c r="C182" s="152"/>
      <c r="H182" s="152"/>
      <c r="O182" s="152"/>
      <c r="P182" s="152"/>
      <c r="Q182" s="152"/>
      <c r="R182" s="152"/>
      <c r="S182" s="152"/>
    </row>
    <row r="183" spans="2:19">
      <c r="D183" s="5" t="s">
        <v>365</v>
      </c>
      <c r="E183" s="50" t="s">
        <v>1153</v>
      </c>
    </row>
    <row r="184" spans="2:19">
      <c r="B184" s="152"/>
      <c r="C184" s="152"/>
      <c r="E184" s="152" t="s">
        <v>770</v>
      </c>
      <c r="F184" s="152"/>
      <c r="I184" s="152"/>
    </row>
    <row r="185" spans="2:19">
      <c r="B185" s="152"/>
      <c r="C185" s="152"/>
      <c r="E185" s="152" t="s">
        <v>1151</v>
      </c>
      <c r="F185" s="192"/>
      <c r="G185" s="152"/>
      <c r="I185" s="192"/>
    </row>
    <row r="186" spans="2:19">
      <c r="B186" s="152"/>
      <c r="C186" s="152"/>
      <c r="F186" s="192"/>
      <c r="G186" s="152"/>
      <c r="I186" s="192"/>
    </row>
    <row r="187" spans="2:19">
      <c r="B187" s="152"/>
      <c r="C187" s="152"/>
      <c r="D187" s="5" t="s">
        <v>624</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560</v>
      </c>
      <c r="E190" s="5" t="s">
        <v>118</v>
      </c>
    </row>
    <row r="191" spans="2:19">
      <c r="B191" s="152"/>
      <c r="C191" s="5"/>
      <c r="E191" t="s">
        <v>119</v>
      </c>
      <c r="F191" s="152" t="s">
        <v>1162</v>
      </c>
      <c r="G191" s="152"/>
      <c r="H191" s="152"/>
      <c r="I191" s="152"/>
    </row>
    <row r="192" spans="2:19">
      <c r="B192" s="152"/>
      <c r="C192" s="5"/>
      <c r="F192" s="152" t="s">
        <v>706</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1041</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1042</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1043</v>
      </c>
      <c r="M200" s="152"/>
      <c r="N200" s="152"/>
      <c r="O200" s="152"/>
      <c r="P200" s="152"/>
      <c r="Q200" s="152"/>
      <c r="R200" s="152"/>
      <c r="S200" s="152"/>
    </row>
    <row r="201" spans="2:37">
      <c r="B201" s="152"/>
      <c r="C201" s="152"/>
      <c r="D201" s="5"/>
      <c r="E201" s="152" t="s">
        <v>120</v>
      </c>
      <c r="F201" s="152" t="s">
        <v>1163</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771</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706</v>
      </c>
      <c r="G203" s="152" t="s">
        <v>1044</v>
      </c>
      <c r="I203" s="152"/>
      <c r="J203" s="152"/>
      <c r="M203" s="152"/>
      <c r="N203" s="152"/>
      <c r="O203" s="152"/>
      <c r="P203" s="152"/>
      <c r="Q203" s="152"/>
      <c r="R203" s="152"/>
      <c r="S203" s="152"/>
      <c r="T203" s="152"/>
      <c r="U203" s="152"/>
      <c r="V203" s="152"/>
      <c r="W203" s="152"/>
      <c r="X203" s="152"/>
      <c r="Y203" s="152"/>
    </row>
    <row r="204" spans="2:37">
      <c r="B204" s="152"/>
      <c r="C204" s="152"/>
      <c r="D204" s="5"/>
      <c r="E204" s="152" t="s">
        <v>631</v>
      </c>
      <c r="F204" s="152" t="s">
        <v>1045</v>
      </c>
      <c r="M204" s="152"/>
      <c r="N204" s="152"/>
      <c r="O204" s="152"/>
      <c r="P204" s="152"/>
      <c r="Q204" s="152"/>
      <c r="R204" s="152"/>
      <c r="S204" s="152"/>
    </row>
    <row r="205" spans="2:37">
      <c r="B205" s="152"/>
      <c r="C205" s="152"/>
      <c r="D205" s="5"/>
      <c r="F205" t="s">
        <v>706</v>
      </c>
      <c r="G205" s="956" t="s">
        <v>1412</v>
      </c>
      <c r="H205" s="956"/>
      <c r="I205" s="956"/>
      <c r="J205" s="956"/>
      <c r="K205" s="956"/>
      <c r="L205" s="956"/>
      <c r="M205" s="956"/>
      <c r="N205" s="956"/>
      <c r="O205" s="956"/>
      <c r="P205" s="956"/>
      <c r="Q205" s="956"/>
      <c r="R205" s="956"/>
      <c r="S205" s="956"/>
      <c r="T205" s="956"/>
      <c r="U205" s="956"/>
      <c r="V205" s="956"/>
      <c r="W205" s="956"/>
      <c r="X205" s="956"/>
      <c r="Y205" s="956"/>
      <c r="Z205" s="956"/>
      <c r="AA205" s="956"/>
      <c r="AB205" s="956"/>
      <c r="AC205" s="956"/>
      <c r="AD205" s="956"/>
      <c r="AE205" s="956"/>
      <c r="AF205" s="956"/>
      <c r="AG205" s="956"/>
      <c r="AH205" s="956"/>
      <c r="AI205" s="956"/>
      <c r="AJ205" s="956"/>
      <c r="AK205" s="956"/>
    </row>
    <row r="206" spans="2:37">
      <c r="B206" s="152"/>
      <c r="C206" s="152"/>
      <c r="D206" s="5"/>
      <c r="G206" s="956"/>
      <c r="H206" s="956"/>
      <c r="I206" s="956"/>
      <c r="J206" s="956"/>
      <c r="K206" s="956"/>
      <c r="L206" s="956"/>
      <c r="M206" s="956"/>
      <c r="N206" s="956"/>
      <c r="O206" s="956"/>
      <c r="P206" s="956"/>
      <c r="Q206" s="956"/>
      <c r="R206" s="956"/>
      <c r="S206" s="956"/>
      <c r="T206" s="956"/>
      <c r="U206" s="956"/>
      <c r="V206" s="956"/>
      <c r="W206" s="956"/>
      <c r="X206" s="956"/>
      <c r="Y206" s="956"/>
      <c r="Z206" s="956"/>
      <c r="AA206" s="956"/>
      <c r="AB206" s="956"/>
      <c r="AC206" s="956"/>
      <c r="AD206" s="956"/>
      <c r="AE206" s="956"/>
      <c r="AF206" s="956"/>
      <c r="AG206" s="956"/>
      <c r="AH206" s="956"/>
      <c r="AI206" s="956"/>
      <c r="AJ206" s="956"/>
      <c r="AK206" s="956"/>
    </row>
    <row r="207" spans="2:37">
      <c r="B207" s="152"/>
      <c r="C207" s="152"/>
      <c r="D207" s="5"/>
      <c r="M207" s="152"/>
      <c r="N207" s="152"/>
      <c r="O207" s="152"/>
      <c r="P207" s="152"/>
      <c r="Q207" s="152"/>
      <c r="R207" s="152"/>
      <c r="S207" s="152"/>
    </row>
    <row r="208" spans="2:37">
      <c r="B208" s="152"/>
      <c r="C208" s="152"/>
      <c r="D208" s="5" t="s">
        <v>605</v>
      </c>
      <c r="E208" s="5" t="s">
        <v>842</v>
      </c>
      <c r="G208" s="152"/>
      <c r="H208" s="152"/>
      <c r="I208" s="152"/>
      <c r="J208" s="152"/>
      <c r="M208" s="152"/>
      <c r="N208" s="152"/>
      <c r="O208" s="152"/>
      <c r="P208" s="152"/>
      <c r="Q208" s="152"/>
      <c r="R208" s="152"/>
      <c r="S208" s="152"/>
      <c r="T208" s="152"/>
      <c r="U208" s="152"/>
      <c r="V208" s="152"/>
      <c r="W208" s="152"/>
    </row>
    <row r="209" spans="1:38">
      <c r="B209" s="152"/>
      <c r="C209" s="152"/>
      <c r="E209" s="152" t="s">
        <v>772</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603</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773</v>
      </c>
      <c r="D214" s="5"/>
      <c r="G214" s="5" t="s">
        <v>891</v>
      </c>
      <c r="M214" s="152"/>
      <c r="N214" s="152"/>
      <c r="O214" s="152"/>
      <c r="P214" s="152"/>
      <c r="Q214" s="152"/>
      <c r="R214" s="152"/>
      <c r="S214" s="152"/>
    </row>
    <row r="215" spans="1:38">
      <c r="B215" s="152"/>
      <c r="C215" s="152"/>
      <c r="E215" t="s">
        <v>119</v>
      </c>
      <c r="F215" s="152" t="s">
        <v>890</v>
      </c>
      <c r="G215" s="152"/>
      <c r="H215" s="152"/>
      <c r="I215" s="152"/>
      <c r="L215" s="152"/>
      <c r="N215" s="152"/>
      <c r="O215" s="152"/>
      <c r="P215" s="152"/>
      <c r="Q215" s="152"/>
      <c r="R215" s="152"/>
      <c r="S215" s="152"/>
    </row>
    <row r="216" spans="1:38">
      <c r="B216" s="152"/>
      <c r="C216" s="152"/>
      <c r="F216" s="152" t="s">
        <v>706</v>
      </c>
      <c r="G216" s="152" t="s">
        <v>776</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706</v>
      </c>
      <c r="G218" s="152" t="s">
        <v>774</v>
      </c>
      <c r="I218" s="152"/>
      <c r="M218" s="152"/>
      <c r="N218" s="152"/>
      <c r="O218" s="152"/>
      <c r="P218" s="152"/>
      <c r="Q218" s="152"/>
      <c r="R218" s="152"/>
      <c r="S218" s="152"/>
    </row>
    <row r="219" spans="1:38">
      <c r="B219" s="152"/>
      <c r="C219" s="152"/>
      <c r="F219" s="152"/>
      <c r="G219" s="152" t="s">
        <v>775</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496</v>
      </c>
      <c r="I223" s="152"/>
      <c r="J223" s="152"/>
      <c r="K223" s="152"/>
      <c r="M223" s="152"/>
      <c r="N223" s="152"/>
      <c r="O223" s="152"/>
      <c r="P223" s="152"/>
      <c r="Q223" s="152"/>
      <c r="R223" s="152"/>
      <c r="S223" s="152"/>
    </row>
    <row r="224" spans="1:38">
      <c r="B224" s="5"/>
      <c r="E224" s="152" t="s">
        <v>119</v>
      </c>
      <c r="F224" s="152" t="s">
        <v>777</v>
      </c>
      <c r="G224" s="152"/>
      <c r="I224" s="152"/>
      <c r="J224" s="152"/>
      <c r="K224" s="152"/>
      <c r="L224" s="152"/>
      <c r="M224" s="152"/>
      <c r="N224" s="152"/>
      <c r="O224" s="152"/>
      <c r="P224" s="152"/>
      <c r="Q224" s="152"/>
      <c r="R224" s="152"/>
      <c r="S224" s="152"/>
    </row>
    <row r="225" spans="2:19">
      <c r="B225" s="5"/>
      <c r="E225" s="152" t="s">
        <v>120</v>
      </c>
      <c r="F225" s="152" t="s">
        <v>733</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778</v>
      </c>
      <c r="G228" s="152"/>
      <c r="I228" s="152"/>
      <c r="J228" s="152"/>
      <c r="K228" s="152"/>
      <c r="L228" s="152"/>
      <c r="M228" s="152"/>
      <c r="N228" s="152"/>
      <c r="O228" s="152"/>
      <c r="P228" s="152"/>
      <c r="Q228" s="152"/>
      <c r="R228" s="152"/>
      <c r="S228" s="152"/>
    </row>
    <row r="229" spans="2:19">
      <c r="B229" s="5"/>
      <c r="E229" s="152"/>
      <c r="F229" s="152" t="s">
        <v>779</v>
      </c>
      <c r="G229" s="152"/>
      <c r="H229" s="152"/>
      <c r="I229" s="152"/>
      <c r="J229" s="152"/>
      <c r="K229" s="152"/>
      <c r="L229" s="152"/>
      <c r="M229" s="152"/>
      <c r="N229" s="152"/>
      <c r="O229" s="152"/>
      <c r="P229" s="152"/>
      <c r="Q229" s="152"/>
      <c r="R229" s="152"/>
      <c r="S229" s="152"/>
    </row>
    <row r="230" spans="2:19">
      <c r="B230" s="5"/>
      <c r="D230" s="152"/>
      <c r="E230" s="152" t="s">
        <v>120</v>
      </c>
      <c r="F230" s="152" t="s">
        <v>733</v>
      </c>
      <c r="G230" s="152"/>
      <c r="I230" s="152"/>
      <c r="J230" s="152"/>
      <c r="K230" s="152"/>
      <c r="L230" s="152"/>
      <c r="M230" s="152"/>
      <c r="N230" s="152"/>
      <c r="O230" s="152"/>
      <c r="P230" s="152"/>
      <c r="Q230" s="152"/>
      <c r="R230" s="152"/>
      <c r="S230" s="152"/>
    </row>
    <row r="231" spans="2:19">
      <c r="B231" s="5"/>
      <c r="E231" s="152" t="s">
        <v>126</v>
      </c>
      <c r="F231" s="155" t="s">
        <v>1060</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706</v>
      </c>
      <c r="G235" s="152" t="s">
        <v>780</v>
      </c>
      <c r="I235" s="152"/>
      <c r="M235" s="152"/>
      <c r="N235" s="152"/>
      <c r="O235" s="152"/>
      <c r="P235" s="152"/>
      <c r="Q235" s="152"/>
      <c r="R235" s="152"/>
      <c r="S235" s="152"/>
    </row>
    <row r="236" spans="2:19">
      <c r="B236" s="152"/>
      <c r="C236" s="152"/>
      <c r="F236" s="152"/>
      <c r="G236" s="152" t="s">
        <v>879</v>
      </c>
      <c r="I236" s="152"/>
      <c r="M236" s="152"/>
      <c r="N236" s="152"/>
      <c r="O236" s="152"/>
      <c r="P236" s="152"/>
      <c r="Q236" s="152"/>
      <c r="R236" s="152"/>
      <c r="S236" s="152"/>
    </row>
    <row r="237" spans="2:19">
      <c r="B237" s="152"/>
      <c r="C237" s="152"/>
      <c r="E237" t="s">
        <v>120</v>
      </c>
      <c r="F237" s="213" t="s">
        <v>482</v>
      </c>
      <c r="G237" s="5"/>
      <c r="H237" s="5"/>
      <c r="I237" s="5"/>
      <c r="L237" s="5"/>
      <c r="M237" s="5"/>
      <c r="N237" s="5"/>
      <c r="O237" s="5"/>
      <c r="P237" s="5"/>
      <c r="Q237" s="5"/>
      <c r="R237" s="5"/>
      <c r="S237" s="5"/>
    </row>
    <row r="238" spans="2:19">
      <c r="B238" s="152"/>
      <c r="C238" s="152"/>
      <c r="F238" s="152" t="s">
        <v>706</v>
      </c>
      <c r="G238" s="152" t="s">
        <v>783</v>
      </c>
      <c r="I238" s="152"/>
      <c r="M238" s="152"/>
      <c r="N238" s="152"/>
      <c r="O238" s="152"/>
      <c r="P238" s="152"/>
      <c r="Q238" s="152"/>
      <c r="R238" s="152"/>
      <c r="S238" s="152"/>
    </row>
    <row r="239" spans="2:19">
      <c r="B239" s="152"/>
      <c r="C239" s="152"/>
      <c r="F239" s="152"/>
      <c r="G239" s="152" t="s">
        <v>741</v>
      </c>
      <c r="H239" s="152" t="s">
        <v>1049</v>
      </c>
      <c r="I239" s="152"/>
      <c r="M239" s="152"/>
      <c r="N239" s="152"/>
      <c r="O239" s="152"/>
      <c r="P239" s="152"/>
      <c r="Q239" s="152"/>
      <c r="R239" s="152"/>
      <c r="S239" s="152"/>
    </row>
    <row r="240" spans="2:19">
      <c r="B240" s="152"/>
      <c r="C240" s="152"/>
      <c r="F240" s="152" t="s">
        <v>372</v>
      </c>
      <c r="G240" s="211" t="s">
        <v>784</v>
      </c>
      <c r="I240" s="152"/>
      <c r="M240" s="152"/>
      <c r="N240" s="152"/>
      <c r="O240" s="152"/>
      <c r="P240" s="152"/>
      <c r="Q240" s="152"/>
      <c r="R240" s="152"/>
      <c r="S240" s="152"/>
    </row>
    <row r="241" spans="2:21">
      <c r="B241" s="152"/>
      <c r="C241" s="152"/>
      <c r="E241" t="s">
        <v>126</v>
      </c>
      <c r="F241" s="152" t="s">
        <v>706</v>
      </c>
      <c r="G241" s="211" t="s">
        <v>1050</v>
      </c>
      <c r="I241" s="152"/>
      <c r="M241" s="152"/>
      <c r="N241" s="152"/>
      <c r="O241" s="152"/>
      <c r="P241" s="152"/>
      <c r="Q241" s="152"/>
      <c r="R241" s="152"/>
      <c r="S241" s="152"/>
    </row>
    <row r="242" spans="2:21">
      <c r="B242" s="152"/>
      <c r="C242" s="152"/>
      <c r="F242" s="152" t="s">
        <v>372</v>
      </c>
      <c r="G242" s="211" t="s">
        <v>1051</v>
      </c>
      <c r="I242" s="152"/>
      <c r="M242" s="152"/>
      <c r="N242" s="152"/>
      <c r="O242" s="152"/>
      <c r="P242" s="152"/>
      <c r="Q242" s="152"/>
      <c r="R242" s="152"/>
      <c r="S242" s="152"/>
    </row>
    <row r="243" spans="2:21">
      <c r="B243" s="152"/>
      <c r="C243" s="152"/>
      <c r="F243" s="152" t="s">
        <v>373</v>
      </c>
      <c r="G243" s="213" t="s">
        <v>781</v>
      </c>
      <c r="I243" s="152"/>
      <c r="M243" s="152"/>
      <c r="N243" s="152"/>
      <c r="O243" s="152"/>
      <c r="P243" s="152"/>
      <c r="Q243" s="152"/>
      <c r="R243" s="152"/>
      <c r="S243" s="152"/>
    </row>
    <row r="244" spans="2:21">
      <c r="B244" s="152"/>
      <c r="C244" s="152"/>
      <c r="F244" s="152"/>
      <c r="G244" s="213" t="s">
        <v>782</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706</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1381</v>
      </c>
      <c r="G251" s="152"/>
      <c r="I251" s="192"/>
      <c r="J251" s="152"/>
      <c r="K251" s="152"/>
      <c r="L251" s="152"/>
      <c r="M251" s="152"/>
      <c r="N251" s="152"/>
      <c r="O251" s="152"/>
      <c r="P251" s="152"/>
      <c r="Q251" s="152"/>
      <c r="R251" s="152"/>
      <c r="S251" s="152"/>
      <c r="T251" s="152"/>
      <c r="U251" s="152"/>
    </row>
    <row r="252" spans="2:21">
      <c r="B252" s="5"/>
      <c r="C252" s="5"/>
      <c r="E252" s="152" t="s">
        <v>120</v>
      </c>
      <c r="F252" s="152" t="s">
        <v>1046</v>
      </c>
      <c r="I252" s="152"/>
      <c r="J252" s="152"/>
      <c r="K252" s="152"/>
      <c r="L252" s="152"/>
      <c r="M252" s="152"/>
      <c r="N252" s="152"/>
      <c r="O252" s="152"/>
      <c r="P252" s="152"/>
      <c r="Q252" s="152"/>
      <c r="R252" s="152"/>
      <c r="S252" s="152"/>
      <c r="T252" s="152"/>
      <c r="U252" s="152"/>
    </row>
    <row r="253" spans="2:21">
      <c r="B253" s="5"/>
      <c r="C253" s="5"/>
      <c r="E253" s="152"/>
      <c r="F253" s="337" t="s">
        <v>706</v>
      </c>
      <c r="G253" s="337" t="s">
        <v>894</v>
      </c>
      <c r="I253" s="6"/>
      <c r="K253" s="158"/>
      <c r="L253" s="158"/>
      <c r="M253" s="158"/>
      <c r="N253" s="158"/>
      <c r="O253" s="158"/>
      <c r="P253" s="1"/>
      <c r="Q253" s="152"/>
      <c r="R253" s="152"/>
      <c r="S253" s="152"/>
      <c r="T253" s="152"/>
      <c r="U253" s="152"/>
    </row>
    <row r="254" spans="2:21">
      <c r="B254" s="5"/>
      <c r="C254" s="5"/>
      <c r="E254" s="152"/>
      <c r="F254" s="335"/>
      <c r="G254" s="337" t="s">
        <v>895</v>
      </c>
      <c r="I254" s="6"/>
      <c r="K254" s="158"/>
      <c r="L254" s="158"/>
      <c r="M254" s="158"/>
      <c r="N254" s="158"/>
      <c r="O254" s="158"/>
      <c r="P254" s="158"/>
    </row>
    <row r="255" spans="2:21">
      <c r="B255" s="5"/>
      <c r="C255" s="5"/>
      <c r="E255" s="152"/>
      <c r="F255" s="335" t="s">
        <v>372</v>
      </c>
      <c r="G255" s="337" t="s">
        <v>1052</v>
      </c>
      <c r="I255" s="152"/>
      <c r="K255" s="152"/>
      <c r="L255" s="152"/>
      <c r="M255" s="152"/>
      <c r="N255" s="152"/>
      <c r="O255" s="152"/>
      <c r="P255" s="158"/>
      <c r="Q255" s="1"/>
      <c r="R255" s="1"/>
      <c r="S255" s="1"/>
      <c r="T255" s="1"/>
      <c r="U255" s="1"/>
    </row>
    <row r="256" spans="2:21">
      <c r="B256" s="5"/>
      <c r="C256" s="5"/>
      <c r="E256" s="152"/>
      <c r="F256" s="335"/>
      <c r="G256" s="337" t="s">
        <v>962</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885</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886</v>
      </c>
      <c r="I262" s="152"/>
      <c r="J262" s="152"/>
      <c r="K262" s="152"/>
      <c r="L262" s="152"/>
      <c r="M262" s="152"/>
      <c r="N262" s="152"/>
      <c r="O262" s="152"/>
      <c r="P262" s="152"/>
      <c r="Q262" s="152"/>
      <c r="R262" s="152"/>
      <c r="S262" s="152"/>
    </row>
    <row r="263" spans="2:21">
      <c r="B263" s="5"/>
      <c r="C263" s="5"/>
      <c r="E263" s="152" t="s">
        <v>631</v>
      </c>
      <c r="F263" s="337" t="s">
        <v>896</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1164</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624</v>
      </c>
      <c r="E268" s="5" t="s">
        <v>306</v>
      </c>
      <c r="G268" s="152"/>
    </row>
    <row r="269" spans="2:21">
      <c r="B269" s="5"/>
      <c r="C269" s="5"/>
      <c r="E269" s="152" t="s">
        <v>271</v>
      </c>
      <c r="F269" s="152"/>
      <c r="G269" s="152"/>
      <c r="J269" s="152"/>
      <c r="K269" s="152"/>
      <c r="L269" s="152"/>
      <c r="M269" s="152"/>
      <c r="N269" s="152"/>
    </row>
    <row r="270" spans="2:21">
      <c r="B270" s="5"/>
      <c r="C270" s="5"/>
      <c r="E270" s="152" t="s">
        <v>1053</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560</v>
      </c>
      <c r="E272" s="5" t="s">
        <v>662</v>
      </c>
      <c r="G272" s="152"/>
      <c r="H272" s="152"/>
      <c r="J272" s="152"/>
      <c r="K272" s="152"/>
      <c r="L272" s="152"/>
      <c r="M272" s="152"/>
      <c r="N272" s="152"/>
      <c r="O272" s="152"/>
      <c r="P272" s="152"/>
      <c r="Q272" s="152"/>
      <c r="R272" s="152"/>
      <c r="S272" s="152"/>
      <c r="T272" s="152"/>
      <c r="U272" s="152"/>
    </row>
    <row r="273" spans="2:23">
      <c r="B273" s="5"/>
      <c r="D273" s="152"/>
      <c r="E273" s="152" t="s">
        <v>1156</v>
      </c>
      <c r="J273" s="152"/>
      <c r="K273" s="152"/>
      <c r="L273" s="152"/>
      <c r="M273" s="152"/>
      <c r="N273" s="152"/>
      <c r="O273" s="152"/>
      <c r="P273" s="152"/>
      <c r="Q273" s="152"/>
      <c r="R273" s="152"/>
      <c r="S273" s="152"/>
      <c r="T273" s="152"/>
      <c r="U273" s="152"/>
    </row>
    <row r="274" spans="2:23">
      <c r="B274" s="5"/>
      <c r="D274" s="152"/>
      <c r="E274" s="152" t="s">
        <v>1047</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1054</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1055</v>
      </c>
      <c r="F283" s="192"/>
      <c r="G283" s="152"/>
      <c r="H283" s="192"/>
      <c r="I283" s="192"/>
      <c r="J283" s="152"/>
      <c r="K283" s="152"/>
      <c r="L283" s="152"/>
      <c r="M283" s="152"/>
      <c r="P283" s="152"/>
      <c r="Q283" s="152"/>
      <c r="R283" s="152"/>
      <c r="S283" s="152"/>
    </row>
    <row r="284" spans="2:23">
      <c r="B284" s="5"/>
      <c r="D284" s="5"/>
      <c r="E284" s="761" t="s">
        <v>961</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605</v>
      </c>
      <c r="E286" s="5" t="s">
        <v>606</v>
      </c>
      <c r="K286" s="152"/>
      <c r="L286" s="152"/>
      <c r="M286" s="152"/>
      <c r="N286" s="152"/>
    </row>
    <row r="287" spans="2:23">
      <c r="B287" s="5"/>
      <c r="D287" s="152"/>
      <c r="E287" s="152" t="s">
        <v>119</v>
      </c>
      <c r="F287" s="152" t="s">
        <v>607</v>
      </c>
      <c r="G287" s="152"/>
      <c r="O287" s="152"/>
      <c r="P287" s="152"/>
      <c r="Q287" s="152"/>
      <c r="R287" s="152"/>
      <c r="S287" s="152"/>
      <c r="T287" s="152"/>
      <c r="U287" s="152"/>
      <c r="V287" s="152"/>
      <c r="W287" s="152"/>
    </row>
    <row r="288" spans="2:23">
      <c r="B288" s="5"/>
      <c r="D288" s="152"/>
      <c r="E288" s="152"/>
      <c r="F288" s="192" t="s">
        <v>1382</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608</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706</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1048</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609</v>
      </c>
      <c r="K293" s="152"/>
      <c r="L293" s="152"/>
      <c r="M293" s="152"/>
      <c r="N293" s="152"/>
      <c r="O293" s="152"/>
      <c r="P293" s="152"/>
      <c r="Q293" s="152"/>
      <c r="R293" s="152"/>
      <c r="S293" s="152"/>
      <c r="T293" s="152"/>
      <c r="U293" s="152"/>
      <c r="V293" s="152"/>
      <c r="W293" s="152"/>
    </row>
    <row r="294" spans="2:38">
      <c r="B294" s="5"/>
      <c r="D294" s="152"/>
      <c r="E294" s="152"/>
      <c r="F294" s="152" t="s">
        <v>481</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631</v>
      </c>
      <c r="F297" s="152" t="s">
        <v>803</v>
      </c>
      <c r="G297" s="152"/>
      <c r="K297" s="152"/>
      <c r="L297" s="152"/>
      <c r="M297" s="152"/>
      <c r="N297" s="152"/>
      <c r="O297" s="152"/>
      <c r="P297" s="152"/>
      <c r="Q297" s="152"/>
      <c r="R297" s="152"/>
      <c r="S297" s="152"/>
      <c r="T297" s="152"/>
      <c r="U297" s="152"/>
      <c r="V297" s="152"/>
      <c r="W297" s="152"/>
    </row>
    <row r="298" spans="2:38">
      <c r="B298" s="5"/>
      <c r="D298" s="152"/>
      <c r="E298" s="152" t="s">
        <v>841</v>
      </c>
      <c r="F298" s="152" t="s">
        <v>810</v>
      </c>
      <c r="G298" s="152"/>
      <c r="K298" s="152"/>
      <c r="L298" s="152"/>
      <c r="M298" s="152"/>
      <c r="N298" s="152"/>
      <c r="O298" s="152"/>
      <c r="P298" s="152"/>
      <c r="Q298" s="152"/>
      <c r="R298" s="152"/>
      <c r="S298" s="152"/>
      <c r="T298" s="152"/>
      <c r="U298" s="152"/>
      <c r="V298" s="152"/>
      <c r="W298" s="152"/>
    </row>
    <row r="299" spans="2:38">
      <c r="B299" s="5"/>
      <c r="D299" s="152"/>
      <c r="E299" s="152"/>
      <c r="F299" s="257" t="s">
        <v>1072</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1073</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1074</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603</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1056</v>
      </c>
      <c r="F304" s="152"/>
      <c r="K304" s="152"/>
      <c r="L304" s="152"/>
      <c r="M304" s="152"/>
      <c r="N304" s="152"/>
      <c r="O304" s="152"/>
      <c r="P304" s="152"/>
      <c r="Q304" s="152"/>
      <c r="R304" s="152"/>
      <c r="S304" s="152"/>
      <c r="T304" s="152"/>
      <c r="U304" s="152"/>
      <c r="V304" s="152"/>
      <c r="W304" s="152"/>
    </row>
    <row r="305" spans="2:23">
      <c r="B305" s="5"/>
      <c r="D305" s="5"/>
      <c r="E305" s="152" t="s">
        <v>1054</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664</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880</v>
      </c>
      <c r="F310" s="152"/>
      <c r="G310" s="152"/>
      <c r="I310" s="152"/>
      <c r="K310" s="152"/>
    </row>
    <row r="311" spans="2:23">
      <c r="B311" s="5"/>
      <c r="D311" s="5"/>
      <c r="E311" s="152" t="s">
        <v>1057</v>
      </c>
      <c r="F311" s="152"/>
      <c r="G311" s="152"/>
      <c r="I311" s="152"/>
      <c r="K311" s="152"/>
    </row>
    <row r="312" spans="2:23">
      <c r="B312" s="5"/>
      <c r="D312" s="5"/>
      <c r="E312" s="152" t="s">
        <v>881</v>
      </c>
      <c r="F312" s="152"/>
      <c r="G312" s="152"/>
      <c r="I312" s="152"/>
      <c r="K312" s="152"/>
    </row>
    <row r="313" spans="2:23">
      <c r="B313" s="5"/>
      <c r="D313" s="5"/>
      <c r="G313" s="152"/>
      <c r="I313" s="152"/>
      <c r="K313" s="152"/>
    </row>
    <row r="314" spans="2:23">
      <c r="B314" s="5"/>
      <c r="D314" s="5" t="s">
        <v>365</v>
      </c>
      <c r="E314" s="5" t="s">
        <v>812</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624</v>
      </c>
      <c r="E317" s="261" t="s">
        <v>796</v>
      </c>
      <c r="F317" s="22"/>
      <c r="G317" s="152"/>
      <c r="H317" s="152"/>
      <c r="I317" s="152"/>
      <c r="J317" s="152"/>
      <c r="K317" s="152"/>
      <c r="L317" s="152"/>
      <c r="M317" s="152"/>
      <c r="N317" s="152"/>
      <c r="O317" s="152"/>
      <c r="P317" s="152"/>
      <c r="Q317" s="152"/>
      <c r="R317" s="152"/>
      <c r="S317" s="152"/>
    </row>
    <row r="318" spans="2:23">
      <c r="B318" s="5"/>
      <c r="E318" t="s">
        <v>793</v>
      </c>
      <c r="I318" s="152"/>
      <c r="J318" s="152"/>
      <c r="K318" s="152"/>
      <c r="L318" s="152"/>
      <c r="M318" s="152"/>
      <c r="N318" s="152"/>
      <c r="O318" s="152"/>
      <c r="P318" s="152"/>
      <c r="Q318" s="152"/>
      <c r="R318" s="152"/>
      <c r="S318" s="152"/>
    </row>
    <row r="319" spans="2:23">
      <c r="B319" s="5"/>
      <c r="E319" t="s">
        <v>794</v>
      </c>
      <c r="I319" s="152"/>
      <c r="J319" s="152"/>
      <c r="K319" s="152"/>
      <c r="L319" s="152"/>
      <c r="M319" s="152"/>
      <c r="N319" s="152"/>
      <c r="O319" s="152"/>
      <c r="P319" s="152"/>
      <c r="Q319" s="152"/>
      <c r="R319" s="152"/>
      <c r="S319" s="152"/>
    </row>
    <row r="320" spans="2:23">
      <c r="B320" s="5"/>
      <c r="E320" t="s">
        <v>795</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665</v>
      </c>
      <c r="I322" s="152"/>
      <c r="J322" s="152"/>
      <c r="K322" s="152"/>
      <c r="L322" s="152"/>
      <c r="M322" s="152"/>
      <c r="N322" s="152"/>
      <c r="O322" s="152"/>
      <c r="P322" s="152"/>
      <c r="Q322" s="152"/>
      <c r="R322" s="152"/>
      <c r="S322" s="152"/>
    </row>
    <row r="323" spans="1:38">
      <c r="A323" t="s">
        <v>266</v>
      </c>
      <c r="D323" s="5" t="s">
        <v>221</v>
      </c>
      <c r="E323" s="188" t="s">
        <v>665</v>
      </c>
      <c r="J323" s="188"/>
      <c r="K323" s="188"/>
      <c r="L323" s="188"/>
      <c r="M323" s="187"/>
      <c r="N323" s="187"/>
      <c r="O323" s="187"/>
      <c r="P323" s="187"/>
      <c r="Q323" s="187"/>
      <c r="R323" s="187"/>
      <c r="S323" s="152"/>
    </row>
    <row r="324" spans="1:38">
      <c r="E324" t="s">
        <v>119</v>
      </c>
      <c r="F324" s="152" t="s">
        <v>1058</v>
      </c>
      <c r="J324" s="152"/>
      <c r="K324" s="152"/>
      <c r="L324" s="152"/>
      <c r="M324" s="152"/>
      <c r="N324" s="152"/>
      <c r="O324" s="152"/>
      <c r="P324" s="152"/>
      <c r="Q324" s="152"/>
      <c r="R324" s="152"/>
      <c r="S324" s="152"/>
    </row>
    <row r="325" spans="1:38">
      <c r="E325" s="152" t="s">
        <v>120</v>
      </c>
      <c r="F325" t="s">
        <v>797</v>
      </c>
      <c r="J325" s="152"/>
      <c r="K325" s="152"/>
      <c r="L325" s="152"/>
      <c r="M325" s="152"/>
      <c r="N325" s="152"/>
      <c r="O325" s="152"/>
      <c r="P325" s="152"/>
      <c r="Q325" s="152"/>
      <c r="R325" s="152"/>
      <c r="S325" s="152"/>
    </row>
    <row r="326" spans="1:38">
      <c r="F326" s="192" t="s">
        <v>1383</v>
      </c>
      <c r="I326" s="192"/>
      <c r="J326" s="152"/>
      <c r="K326" s="152"/>
      <c r="L326" s="152"/>
      <c r="M326" s="152"/>
      <c r="N326" s="152"/>
      <c r="O326" s="152"/>
      <c r="P326" s="152"/>
      <c r="Q326" s="152"/>
      <c r="R326" s="152"/>
      <c r="S326" s="152"/>
    </row>
    <row r="327" spans="1:38">
      <c r="F327" s="192" t="s">
        <v>1384</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561</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800</v>
      </c>
      <c r="J333" s="152"/>
      <c r="K333" s="152"/>
      <c r="L333" s="152"/>
      <c r="M333" s="152"/>
      <c r="N333" s="152"/>
      <c r="O333" s="152"/>
      <c r="P333" s="152"/>
      <c r="Q333" s="152"/>
      <c r="R333" s="152"/>
      <c r="S333" s="152"/>
    </row>
    <row r="334" spans="1:38">
      <c r="B334" s="5"/>
      <c r="E334" s="152"/>
      <c r="F334" s="152" t="s">
        <v>801</v>
      </c>
      <c r="J334" s="152"/>
      <c r="K334" s="152"/>
      <c r="L334" s="152"/>
      <c r="M334" s="152"/>
      <c r="N334" s="152"/>
      <c r="O334" s="152"/>
      <c r="P334" s="152"/>
      <c r="Q334" s="152"/>
      <c r="R334" s="152"/>
      <c r="S334" s="152"/>
    </row>
    <row r="335" spans="1:38">
      <c r="B335" s="5"/>
      <c r="E335" s="152"/>
      <c r="F335" s="152" t="s">
        <v>802</v>
      </c>
      <c r="I335" s="152"/>
      <c r="J335" s="152"/>
      <c r="K335" s="152"/>
      <c r="L335" s="152"/>
      <c r="M335" s="152"/>
      <c r="N335" s="152"/>
      <c r="O335" s="152"/>
      <c r="P335" s="152"/>
      <c r="Q335" s="152"/>
      <c r="R335" s="152"/>
      <c r="S335" s="152"/>
    </row>
    <row r="336" spans="1:38">
      <c r="B336" s="5"/>
      <c r="E336" s="152" t="s">
        <v>120</v>
      </c>
      <c r="F336" s="956" t="s">
        <v>1387</v>
      </c>
      <c r="G336" s="956"/>
      <c r="H336" s="956"/>
      <c r="I336" s="956"/>
      <c r="J336" s="956"/>
      <c r="K336" s="956"/>
      <c r="L336" s="956"/>
      <c r="M336" s="956"/>
      <c r="N336" s="956"/>
      <c r="O336" s="956"/>
      <c r="P336" s="956"/>
      <c r="Q336" s="956"/>
      <c r="R336" s="956"/>
      <c r="S336" s="956"/>
      <c r="T336" s="956"/>
      <c r="U336" s="956"/>
      <c r="V336" s="956"/>
      <c r="W336" s="956"/>
      <c r="X336" s="956"/>
      <c r="Y336" s="956"/>
      <c r="Z336" s="956"/>
      <c r="AA336" s="956"/>
      <c r="AB336" s="956"/>
      <c r="AC336" s="956"/>
      <c r="AD336" s="956"/>
      <c r="AE336" s="956"/>
      <c r="AF336" s="956"/>
      <c r="AG336" s="956"/>
      <c r="AH336" s="956"/>
      <c r="AI336" s="956"/>
      <c r="AJ336" s="956"/>
      <c r="AK336" s="956"/>
    </row>
    <row r="337" spans="2:37">
      <c r="B337" s="5"/>
      <c r="E337" s="152"/>
      <c r="F337" s="956"/>
      <c r="G337" s="956"/>
      <c r="H337" s="956"/>
      <c r="I337" s="956"/>
      <c r="J337" s="956"/>
      <c r="K337" s="956"/>
      <c r="L337" s="956"/>
      <c r="M337" s="956"/>
      <c r="N337" s="956"/>
      <c r="O337" s="956"/>
      <c r="P337" s="956"/>
      <c r="Q337" s="956"/>
      <c r="R337" s="956"/>
      <c r="S337" s="956"/>
      <c r="T337" s="956"/>
      <c r="U337" s="956"/>
      <c r="V337" s="956"/>
      <c r="W337" s="956"/>
      <c r="X337" s="956"/>
      <c r="Y337" s="956"/>
      <c r="Z337" s="956"/>
      <c r="AA337" s="956"/>
      <c r="AB337" s="956"/>
      <c r="AC337" s="956"/>
      <c r="AD337" s="956"/>
      <c r="AE337" s="956"/>
      <c r="AF337" s="956"/>
      <c r="AG337" s="956"/>
      <c r="AH337" s="956"/>
      <c r="AI337" s="956"/>
      <c r="AJ337" s="956"/>
      <c r="AK337" s="956"/>
    </row>
    <row r="338" spans="2:37">
      <c r="B338" s="5"/>
      <c r="E338" s="152"/>
      <c r="F338" s="956"/>
      <c r="G338" s="956"/>
      <c r="H338" s="956"/>
      <c r="I338" s="956"/>
      <c r="J338" s="956"/>
      <c r="K338" s="956"/>
      <c r="L338" s="956"/>
      <c r="M338" s="956"/>
      <c r="N338" s="956"/>
      <c r="O338" s="956"/>
      <c r="P338" s="956"/>
      <c r="Q338" s="956"/>
      <c r="R338" s="956"/>
      <c r="S338" s="956"/>
      <c r="T338" s="956"/>
      <c r="U338" s="956"/>
      <c r="V338" s="956"/>
      <c r="W338" s="956"/>
      <c r="X338" s="956"/>
      <c r="Y338" s="956"/>
      <c r="Z338" s="956"/>
      <c r="AA338" s="956"/>
      <c r="AB338" s="956"/>
      <c r="AC338" s="956"/>
      <c r="AD338" s="956"/>
      <c r="AE338" s="956"/>
      <c r="AF338" s="956"/>
      <c r="AG338" s="956"/>
      <c r="AH338" s="956"/>
      <c r="AI338" s="956"/>
      <c r="AJ338" s="956"/>
      <c r="AK338" s="956"/>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15" customHeight="1">
      <c r="B341" s="5"/>
      <c r="E341" s="961" t="s">
        <v>1503</v>
      </c>
      <c r="F341" s="961"/>
      <c r="G341" s="961"/>
      <c r="H341" s="961"/>
      <c r="I341" s="961"/>
      <c r="J341" s="961"/>
      <c r="K341" s="961"/>
      <c r="L341" s="961"/>
      <c r="M341" s="961"/>
      <c r="N341" s="961"/>
      <c r="O341" s="961"/>
      <c r="P341" s="961"/>
      <c r="Q341" s="961"/>
      <c r="R341" s="961"/>
      <c r="S341" s="961"/>
      <c r="T341" s="961"/>
      <c r="U341" s="961"/>
      <c r="V341" s="961"/>
      <c r="W341" s="961"/>
      <c r="X341" s="961"/>
      <c r="Y341" s="961"/>
      <c r="Z341" s="961"/>
      <c r="AA341" s="961"/>
      <c r="AB341" s="961"/>
      <c r="AC341" s="961"/>
      <c r="AD341" s="961"/>
      <c r="AE341" s="961"/>
      <c r="AF341" s="961"/>
      <c r="AG341" s="961"/>
      <c r="AH341" s="961"/>
      <c r="AI341" s="961"/>
      <c r="AJ341" s="961"/>
      <c r="AK341" s="961"/>
    </row>
    <row r="342" spans="2:37" s="741" customFormat="1">
      <c r="B342" s="5"/>
      <c r="E342" s="961"/>
      <c r="F342" s="961"/>
      <c r="G342" s="961"/>
      <c r="H342" s="961"/>
      <c r="I342" s="961"/>
      <c r="J342" s="961"/>
      <c r="K342" s="961"/>
      <c r="L342" s="961"/>
      <c r="M342" s="961"/>
      <c r="N342" s="961"/>
      <c r="O342" s="961"/>
      <c r="P342" s="961"/>
      <c r="Q342" s="961"/>
      <c r="R342" s="961"/>
      <c r="S342" s="961"/>
      <c r="T342" s="961"/>
      <c r="U342" s="961"/>
      <c r="V342" s="961"/>
      <c r="W342" s="961"/>
      <c r="X342" s="961"/>
      <c r="Y342" s="961"/>
      <c r="Z342" s="961"/>
      <c r="AA342" s="961"/>
      <c r="AB342" s="961"/>
      <c r="AC342" s="961"/>
      <c r="AD342" s="961"/>
      <c r="AE342" s="961"/>
      <c r="AF342" s="961"/>
      <c r="AG342" s="961"/>
      <c r="AH342" s="961"/>
      <c r="AI342" s="961"/>
      <c r="AJ342" s="961"/>
      <c r="AK342" s="961"/>
    </row>
    <row r="343" spans="2:37" s="741" customFormat="1">
      <c r="B343" s="5"/>
      <c r="E343" s="961"/>
      <c r="F343" s="961"/>
      <c r="G343" s="961"/>
      <c r="H343" s="961"/>
      <c r="I343" s="961"/>
      <c r="J343" s="961"/>
      <c r="K343" s="961"/>
      <c r="L343" s="961"/>
      <c r="M343" s="961"/>
      <c r="N343" s="961"/>
      <c r="O343" s="961"/>
      <c r="P343" s="961"/>
      <c r="Q343" s="961"/>
      <c r="R343" s="961"/>
      <c r="S343" s="961"/>
      <c r="T343" s="961"/>
      <c r="U343" s="961"/>
      <c r="V343" s="961"/>
      <c r="W343" s="961"/>
      <c r="X343" s="961"/>
      <c r="Y343" s="961"/>
      <c r="Z343" s="961"/>
      <c r="AA343" s="961"/>
      <c r="AB343" s="961"/>
      <c r="AC343" s="961"/>
      <c r="AD343" s="961"/>
      <c r="AE343" s="961"/>
      <c r="AF343" s="961"/>
      <c r="AG343" s="961"/>
      <c r="AH343" s="961"/>
      <c r="AI343" s="961"/>
      <c r="AJ343" s="961"/>
      <c r="AK343" s="961"/>
    </row>
    <row r="344" spans="2:37" s="741" customFormat="1">
      <c r="B344" s="5"/>
      <c r="E344" s="961"/>
      <c r="F344" s="961"/>
      <c r="G344" s="961"/>
      <c r="H344" s="961"/>
      <c r="I344" s="961"/>
      <c r="J344" s="961"/>
      <c r="K344" s="961"/>
      <c r="L344" s="961"/>
      <c r="M344" s="961"/>
      <c r="N344" s="961"/>
      <c r="O344" s="961"/>
      <c r="P344" s="961"/>
      <c r="Q344" s="961"/>
      <c r="R344" s="961"/>
      <c r="S344" s="961"/>
      <c r="T344" s="961"/>
      <c r="U344" s="961"/>
      <c r="V344" s="961"/>
      <c r="W344" s="961"/>
      <c r="X344" s="961"/>
      <c r="Y344" s="961"/>
      <c r="Z344" s="961"/>
      <c r="AA344" s="961"/>
      <c r="AB344" s="961"/>
      <c r="AC344" s="961"/>
      <c r="AD344" s="961"/>
      <c r="AE344" s="961"/>
      <c r="AF344" s="961"/>
      <c r="AG344" s="961"/>
      <c r="AH344" s="961"/>
      <c r="AI344" s="961"/>
      <c r="AJ344" s="961"/>
      <c r="AK344" s="961"/>
    </row>
    <row r="345" spans="2:37" s="741" customFormat="1">
      <c r="B345" s="5"/>
      <c r="E345" s="961"/>
      <c r="F345" s="961"/>
      <c r="G345" s="961"/>
      <c r="H345" s="961"/>
      <c r="I345" s="961"/>
      <c r="J345" s="961"/>
      <c r="K345" s="961"/>
      <c r="L345" s="961"/>
      <c r="M345" s="961"/>
      <c r="N345" s="961"/>
      <c r="O345" s="961"/>
      <c r="P345" s="961"/>
      <c r="Q345" s="961"/>
      <c r="R345" s="961"/>
      <c r="S345" s="961"/>
      <c r="T345" s="961"/>
      <c r="U345" s="961"/>
      <c r="V345" s="961"/>
      <c r="W345" s="961"/>
      <c r="X345" s="961"/>
      <c r="Y345" s="961"/>
      <c r="Z345" s="961"/>
      <c r="AA345" s="961"/>
      <c r="AB345" s="961"/>
      <c r="AC345" s="961"/>
      <c r="AD345" s="961"/>
      <c r="AE345" s="961"/>
      <c r="AF345" s="961"/>
      <c r="AG345" s="961"/>
      <c r="AH345" s="961"/>
      <c r="AI345" s="961"/>
      <c r="AJ345" s="961"/>
      <c r="AK345" s="961"/>
    </row>
    <row r="346" spans="2:37" s="741" customFormat="1">
      <c r="B346" s="5"/>
      <c r="E346" s="6" t="s">
        <v>119</v>
      </c>
      <c r="F346" s="956" t="s">
        <v>1505</v>
      </c>
      <c r="G346" s="956"/>
      <c r="H346" s="956"/>
      <c r="I346" s="956"/>
      <c r="J346" s="956"/>
      <c r="K346" s="956"/>
      <c r="L346" s="956"/>
      <c r="M346" s="956"/>
      <c r="N346" s="956"/>
      <c r="O346" s="956"/>
      <c r="P346" s="956"/>
      <c r="Q346" s="956"/>
      <c r="R346" s="956"/>
      <c r="S346" s="956"/>
      <c r="T346" s="956"/>
      <c r="U346" s="956"/>
      <c r="V346" s="956"/>
      <c r="W346" s="956"/>
      <c r="X346" s="956"/>
      <c r="Y346" s="956"/>
      <c r="Z346" s="956"/>
      <c r="AA346" s="956"/>
      <c r="AB346" s="956"/>
      <c r="AC346" s="956"/>
      <c r="AD346" s="956"/>
      <c r="AE346" s="956"/>
      <c r="AF346" s="956"/>
      <c r="AG346" s="956"/>
      <c r="AH346" s="956"/>
      <c r="AI346" s="956"/>
      <c r="AJ346" s="956"/>
      <c r="AK346" s="956"/>
    </row>
    <row r="347" spans="2:37" s="741" customFormat="1">
      <c r="B347" s="5"/>
      <c r="E347" s="6"/>
      <c r="F347" s="956"/>
      <c r="G347" s="956"/>
      <c r="H347" s="956"/>
      <c r="I347" s="956"/>
      <c r="J347" s="956"/>
      <c r="K347" s="956"/>
      <c r="L347" s="956"/>
      <c r="M347" s="956"/>
      <c r="N347" s="956"/>
      <c r="O347" s="956"/>
      <c r="P347" s="956"/>
      <c r="Q347" s="956"/>
      <c r="R347" s="956"/>
      <c r="S347" s="956"/>
      <c r="T347" s="956"/>
      <c r="U347" s="956"/>
      <c r="V347" s="956"/>
      <c r="W347" s="956"/>
      <c r="X347" s="956"/>
      <c r="Y347" s="956"/>
      <c r="Z347" s="956"/>
      <c r="AA347" s="956"/>
      <c r="AB347" s="956"/>
      <c r="AC347" s="956"/>
      <c r="AD347" s="956"/>
      <c r="AE347" s="956"/>
      <c r="AF347" s="956"/>
      <c r="AG347" s="956"/>
      <c r="AH347" s="956"/>
      <c r="AI347" s="956"/>
      <c r="AJ347" s="956"/>
      <c r="AK347" s="956"/>
    </row>
    <row r="348" spans="2:37" s="741" customFormat="1">
      <c r="B348" s="5"/>
      <c r="E348" s="6"/>
      <c r="F348" s="956"/>
      <c r="G348" s="956"/>
      <c r="H348" s="956"/>
      <c r="I348" s="956"/>
      <c r="J348" s="956"/>
      <c r="K348" s="956"/>
      <c r="L348" s="956"/>
      <c r="M348" s="956"/>
      <c r="N348" s="956"/>
      <c r="O348" s="956"/>
      <c r="P348" s="956"/>
      <c r="Q348" s="956"/>
      <c r="R348" s="956"/>
      <c r="S348" s="956"/>
      <c r="T348" s="956"/>
      <c r="U348" s="956"/>
      <c r="V348" s="956"/>
      <c r="W348" s="956"/>
      <c r="X348" s="956"/>
      <c r="Y348" s="956"/>
      <c r="Z348" s="956"/>
      <c r="AA348" s="956"/>
      <c r="AB348" s="956"/>
      <c r="AC348" s="956"/>
      <c r="AD348" s="956"/>
      <c r="AE348" s="956"/>
      <c r="AF348" s="956"/>
      <c r="AG348" s="956"/>
      <c r="AH348" s="956"/>
      <c r="AI348" s="956"/>
      <c r="AJ348" s="956"/>
      <c r="AK348" s="956"/>
    </row>
    <row r="349" spans="2:37" s="741" customFormat="1">
      <c r="B349" s="5"/>
      <c r="E349" s="6"/>
      <c r="F349" s="956"/>
      <c r="G349" s="956"/>
      <c r="H349" s="956"/>
      <c r="I349" s="956"/>
      <c r="J349" s="956"/>
      <c r="K349" s="956"/>
      <c r="L349" s="956"/>
      <c r="M349" s="956"/>
      <c r="N349" s="956"/>
      <c r="O349" s="956"/>
      <c r="P349" s="956"/>
      <c r="Q349" s="956"/>
      <c r="R349" s="956"/>
      <c r="S349" s="956"/>
      <c r="T349" s="956"/>
      <c r="U349" s="956"/>
      <c r="V349" s="956"/>
      <c r="W349" s="956"/>
      <c r="X349" s="956"/>
      <c r="Y349" s="956"/>
      <c r="Z349" s="956"/>
      <c r="AA349" s="956"/>
      <c r="AB349" s="956"/>
      <c r="AC349" s="956"/>
      <c r="AD349" s="956"/>
      <c r="AE349" s="956"/>
      <c r="AF349" s="956"/>
      <c r="AG349" s="956"/>
      <c r="AH349" s="956"/>
      <c r="AI349" s="956"/>
      <c r="AJ349" s="956"/>
      <c r="AK349" s="956"/>
    </row>
    <row r="350" spans="2:37" s="741" customFormat="1">
      <c r="B350" s="5"/>
      <c r="E350" s="6" t="s">
        <v>120</v>
      </c>
      <c r="F350" s="956" t="s">
        <v>1504</v>
      </c>
      <c r="G350" s="956"/>
      <c r="H350" s="956"/>
      <c r="I350" s="956"/>
      <c r="J350" s="956"/>
      <c r="K350" s="956"/>
      <c r="L350" s="956"/>
      <c r="M350" s="956"/>
      <c r="N350" s="956"/>
      <c r="O350" s="956"/>
      <c r="P350" s="956"/>
      <c r="Q350" s="956"/>
      <c r="R350" s="956"/>
      <c r="S350" s="956"/>
      <c r="T350" s="956"/>
      <c r="U350" s="956"/>
      <c r="V350" s="956"/>
      <c r="W350" s="956"/>
      <c r="X350" s="956"/>
      <c r="Y350" s="956"/>
      <c r="Z350" s="956"/>
      <c r="AA350" s="956"/>
      <c r="AB350" s="956"/>
      <c r="AC350" s="956"/>
      <c r="AD350" s="956"/>
      <c r="AE350" s="956"/>
      <c r="AF350" s="956"/>
      <c r="AG350" s="956"/>
      <c r="AH350" s="956"/>
      <c r="AI350" s="956"/>
      <c r="AJ350" s="956"/>
      <c r="AK350" s="956"/>
    </row>
    <row r="351" spans="2:37" s="741" customFormat="1">
      <c r="B351" s="5"/>
      <c r="F351" s="956"/>
      <c r="G351" s="956"/>
      <c r="H351" s="956"/>
      <c r="I351" s="956"/>
      <c r="J351" s="956"/>
      <c r="K351" s="956"/>
      <c r="L351" s="956"/>
      <c r="M351" s="956"/>
      <c r="N351" s="956"/>
      <c r="O351" s="956"/>
      <c r="P351" s="956"/>
      <c r="Q351" s="956"/>
      <c r="R351" s="956"/>
      <c r="S351" s="956"/>
      <c r="T351" s="956"/>
      <c r="U351" s="956"/>
      <c r="V351" s="956"/>
      <c r="W351" s="956"/>
      <c r="X351" s="956"/>
      <c r="Y351" s="956"/>
      <c r="Z351" s="956"/>
      <c r="AA351" s="956"/>
      <c r="AB351" s="956"/>
      <c r="AC351" s="956"/>
      <c r="AD351" s="956"/>
      <c r="AE351" s="956"/>
      <c r="AF351" s="956"/>
      <c r="AG351" s="956"/>
      <c r="AH351" s="956"/>
      <c r="AI351" s="956"/>
      <c r="AJ351" s="956"/>
      <c r="AK351" s="956"/>
    </row>
    <row r="352" spans="2:37" s="741" customFormat="1">
      <c r="B352" s="5"/>
      <c r="F352" s="956"/>
      <c r="G352" s="956"/>
      <c r="H352" s="956"/>
      <c r="I352" s="956"/>
      <c r="J352" s="956"/>
      <c r="K352" s="956"/>
      <c r="L352" s="956"/>
      <c r="M352" s="956"/>
      <c r="N352" s="956"/>
      <c r="O352" s="956"/>
      <c r="P352" s="956"/>
      <c r="Q352" s="956"/>
      <c r="R352" s="956"/>
      <c r="S352" s="956"/>
      <c r="T352" s="956"/>
      <c r="U352" s="956"/>
      <c r="V352" s="956"/>
      <c r="W352" s="956"/>
      <c r="X352" s="956"/>
      <c r="Y352" s="956"/>
      <c r="Z352" s="956"/>
      <c r="AA352" s="956"/>
      <c r="AB352" s="956"/>
      <c r="AC352" s="956"/>
      <c r="AD352" s="956"/>
      <c r="AE352" s="956"/>
      <c r="AF352" s="956"/>
      <c r="AG352" s="956"/>
      <c r="AH352" s="956"/>
      <c r="AI352" s="956"/>
      <c r="AJ352" s="956"/>
      <c r="AK352" s="956"/>
    </row>
    <row r="353" spans="1:38" s="741" customFormat="1">
      <c r="B353" s="5"/>
      <c r="F353" s="152"/>
      <c r="H353" s="152"/>
      <c r="I353" s="152"/>
      <c r="J353" s="152"/>
      <c r="K353" s="152"/>
      <c r="L353" s="152"/>
      <c r="M353" s="152"/>
      <c r="N353" s="152"/>
      <c r="O353" s="152"/>
      <c r="P353" s="152"/>
      <c r="Q353" s="152"/>
      <c r="R353" s="152"/>
      <c r="S353" s="152"/>
    </row>
    <row r="354" spans="1:38">
      <c r="A354" s="8"/>
      <c r="B354" s="17" t="s">
        <v>813</v>
      </c>
      <c r="C354" s="17" t="s">
        <v>666</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804</v>
      </c>
      <c r="I359" s="152"/>
      <c r="J359" s="152"/>
      <c r="K359" s="152"/>
      <c r="L359" s="152"/>
      <c r="M359" s="152"/>
      <c r="N359" s="152"/>
      <c r="O359" s="152"/>
      <c r="P359" s="152"/>
      <c r="Q359" s="152"/>
      <c r="R359" s="152"/>
      <c r="S359" s="152"/>
    </row>
    <row r="360" spans="1:38">
      <c r="B360" s="5"/>
      <c r="F360" s="152" t="s">
        <v>805</v>
      </c>
      <c r="I360" s="152"/>
      <c r="J360" s="152"/>
      <c r="K360" s="152"/>
      <c r="L360" s="152"/>
      <c r="M360" s="152"/>
      <c r="N360" s="152"/>
      <c r="O360" s="152"/>
      <c r="P360" s="152"/>
      <c r="Q360" s="152"/>
      <c r="R360" s="152"/>
      <c r="S360" s="152"/>
    </row>
    <row r="361" spans="1:38">
      <c r="B361" s="5"/>
      <c r="F361" s="152" t="s">
        <v>964</v>
      </c>
      <c r="G361" s="152"/>
      <c r="K361" s="152"/>
      <c r="L361" s="152"/>
      <c r="M361" s="152"/>
      <c r="N361" s="152"/>
      <c r="O361" s="152"/>
      <c r="P361" s="152"/>
      <c r="Q361" s="152"/>
      <c r="R361" s="152"/>
      <c r="S361" s="152"/>
    </row>
    <row r="362" spans="1:38">
      <c r="B362" s="5"/>
      <c r="E362" t="s">
        <v>120</v>
      </c>
      <c r="F362" s="152" t="s">
        <v>963</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806</v>
      </c>
      <c r="I363" s="152"/>
      <c r="J363" s="152"/>
      <c r="K363" s="152"/>
      <c r="L363" s="152"/>
      <c r="M363" s="152"/>
      <c r="N363" s="152"/>
      <c r="O363" s="152"/>
      <c r="P363" s="152"/>
      <c r="Q363" s="152"/>
      <c r="R363" s="152"/>
      <c r="S363" s="152"/>
    </row>
    <row r="364" spans="1:38">
      <c r="B364" s="5"/>
      <c r="F364" s="152" t="s">
        <v>807</v>
      </c>
      <c r="J364" s="152"/>
      <c r="K364" s="152"/>
      <c r="L364" s="152"/>
      <c r="M364" s="152"/>
      <c r="N364" s="152"/>
      <c r="O364" s="152"/>
      <c r="P364" s="152"/>
      <c r="Q364" s="152"/>
      <c r="R364" s="152"/>
      <c r="S364" s="152"/>
    </row>
    <row r="365" spans="1:38" s="741" customFormat="1">
      <c r="B365" s="5"/>
      <c r="E365" s="965" t="s">
        <v>1494</v>
      </c>
      <c r="F365" s="965"/>
      <c r="G365" s="965"/>
      <c r="H365" s="965"/>
      <c r="I365" s="965"/>
      <c r="J365" s="965"/>
      <c r="K365" s="965"/>
      <c r="L365" s="965"/>
      <c r="M365" s="965"/>
      <c r="N365" s="965"/>
      <c r="O365" s="965"/>
      <c r="P365" s="965"/>
      <c r="Q365" s="965"/>
      <c r="R365" s="965"/>
      <c r="S365" s="965"/>
      <c r="T365" s="965"/>
      <c r="U365" s="965"/>
      <c r="V365" s="965"/>
      <c r="W365" s="965"/>
      <c r="X365" s="965"/>
      <c r="Y365" s="965"/>
      <c r="Z365" s="965"/>
      <c r="AA365" s="965"/>
      <c r="AB365" s="965"/>
      <c r="AC365" s="965"/>
      <c r="AD365" s="965"/>
      <c r="AE365" s="965"/>
      <c r="AF365" s="965"/>
      <c r="AG365" s="965"/>
      <c r="AH365" s="965"/>
      <c r="AI365" s="965"/>
      <c r="AJ365" s="965"/>
      <c r="AK365" s="965"/>
      <c r="AL365" s="965"/>
    </row>
    <row r="366" spans="1:38" s="741" customFormat="1">
      <c r="B366" s="5"/>
      <c r="E366" s="965"/>
      <c r="F366" s="965"/>
      <c r="G366" s="965"/>
      <c r="H366" s="965"/>
      <c r="I366" s="965"/>
      <c r="J366" s="965"/>
      <c r="K366" s="965"/>
      <c r="L366" s="965"/>
      <c r="M366" s="965"/>
      <c r="N366" s="965"/>
      <c r="O366" s="965"/>
      <c r="P366" s="965"/>
      <c r="Q366" s="965"/>
      <c r="R366" s="965"/>
      <c r="S366" s="965"/>
      <c r="T366" s="965"/>
      <c r="U366" s="965"/>
      <c r="V366" s="965"/>
      <c r="W366" s="965"/>
      <c r="X366" s="965"/>
      <c r="Y366" s="965"/>
      <c r="Z366" s="965"/>
      <c r="AA366" s="965"/>
      <c r="AB366" s="965"/>
      <c r="AC366" s="965"/>
      <c r="AD366" s="965"/>
      <c r="AE366" s="965"/>
      <c r="AF366" s="965"/>
      <c r="AG366" s="965"/>
      <c r="AH366" s="965"/>
      <c r="AI366" s="965"/>
      <c r="AJ366" s="965"/>
      <c r="AK366" s="965"/>
      <c r="AL366" s="965"/>
    </row>
    <row r="367" spans="1:38" s="967" customFormat="1">
      <c r="A367"/>
      <c r="B367" s="5"/>
      <c r="C367"/>
      <c r="D367"/>
      <c r="E367" s="966" t="s">
        <v>1546</v>
      </c>
    </row>
    <row r="368" spans="1:38" s="967"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616</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808</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809</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624</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1385</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560</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808</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1388</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1385</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58" t="s">
        <v>1561</v>
      </c>
      <c r="G386" s="958"/>
      <c r="H386" s="958"/>
      <c r="I386" s="958"/>
      <c r="J386" s="958"/>
      <c r="K386" s="958"/>
      <c r="L386" s="958"/>
      <c r="M386" s="958"/>
      <c r="N386" s="958"/>
      <c r="O386" s="958"/>
      <c r="P386" s="958"/>
      <c r="Q386" s="958"/>
      <c r="R386" s="958"/>
      <c r="S386" s="958"/>
      <c r="T386" s="958"/>
      <c r="U386" s="958"/>
      <c r="V386" s="958"/>
      <c r="W386" s="958"/>
      <c r="X386" s="958"/>
      <c r="Y386" s="958"/>
      <c r="Z386" s="958"/>
      <c r="AA386" s="958"/>
      <c r="AB386" s="958"/>
      <c r="AC386" s="958"/>
      <c r="AD386" s="958"/>
      <c r="AE386" s="958"/>
      <c r="AF386" s="958"/>
      <c r="AG386" s="958"/>
      <c r="AH386" s="958"/>
      <c r="AI386" s="958"/>
      <c r="AJ386" s="958"/>
      <c r="AK386" s="958"/>
      <c r="AL386" s="701"/>
    </row>
    <row r="387" spans="1:38" s="741" customFormat="1">
      <c r="A387" s="701"/>
      <c r="B387" s="188"/>
      <c r="C387" s="701"/>
      <c r="D387" s="701"/>
      <c r="E387" s="702"/>
      <c r="F387" s="958"/>
      <c r="G387" s="958"/>
      <c r="H387" s="958"/>
      <c r="I387" s="958"/>
      <c r="J387" s="958"/>
      <c r="K387" s="958"/>
      <c r="L387" s="958"/>
      <c r="M387" s="958"/>
      <c r="N387" s="958"/>
      <c r="O387" s="958"/>
      <c r="P387" s="958"/>
      <c r="Q387" s="958"/>
      <c r="R387" s="958"/>
      <c r="S387" s="958"/>
      <c r="T387" s="958"/>
      <c r="U387" s="958"/>
      <c r="V387" s="958"/>
      <c r="W387" s="958"/>
      <c r="X387" s="958"/>
      <c r="Y387" s="958"/>
      <c r="Z387" s="958"/>
      <c r="AA387" s="958"/>
      <c r="AB387" s="958"/>
      <c r="AC387" s="958"/>
      <c r="AD387" s="958"/>
      <c r="AE387" s="958"/>
      <c r="AF387" s="958"/>
      <c r="AG387" s="958"/>
      <c r="AH387" s="958"/>
      <c r="AI387" s="958"/>
      <c r="AJ387" s="958"/>
      <c r="AK387" s="958"/>
      <c r="AL387" s="701"/>
    </row>
    <row r="388" spans="1:38" s="741" customFormat="1">
      <c r="A388" s="701"/>
      <c r="B388" s="188"/>
      <c r="C388" s="701"/>
      <c r="D388" s="701"/>
      <c r="E388" s="702"/>
      <c r="F388" s="958"/>
      <c r="G388" s="958"/>
      <c r="H388" s="958"/>
      <c r="I388" s="958"/>
      <c r="J388" s="958"/>
      <c r="K388" s="958"/>
      <c r="L388" s="958"/>
      <c r="M388" s="958"/>
      <c r="N388" s="958"/>
      <c r="O388" s="958"/>
      <c r="P388" s="958"/>
      <c r="Q388" s="958"/>
      <c r="R388" s="958"/>
      <c r="S388" s="958"/>
      <c r="T388" s="958"/>
      <c r="U388" s="958"/>
      <c r="V388" s="958"/>
      <c r="W388" s="958"/>
      <c r="X388" s="958"/>
      <c r="Y388" s="958"/>
      <c r="Z388" s="958"/>
      <c r="AA388" s="958"/>
      <c r="AB388" s="958"/>
      <c r="AC388" s="958"/>
      <c r="AD388" s="958"/>
      <c r="AE388" s="958"/>
      <c r="AF388" s="958"/>
      <c r="AG388" s="958"/>
      <c r="AH388" s="958"/>
      <c r="AI388" s="958"/>
      <c r="AJ388" s="958"/>
      <c r="AK388" s="958"/>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1388</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xr:uid="{00000000-0004-0000-0000-000000000000}"/>
    <hyperlink ref="E31" r:id="rId3" display="https://www.treasurer.ca.gov/ctcac/2019/submittals/non_competitive.asp" xr:uid="{00000000-0004-0000-0000-000001000000}"/>
    <hyperlink ref="E35" r:id="rId4" xr:uid="{00000000-0004-0000-0000-000002000000}"/>
    <hyperlink ref="E35:AK35" r:id="rId5" display="http://www.treasurer.ca.gov/ctcac/assignments.asp" xr:uid="{00000000-0004-0000-0000-000003000000}"/>
    <hyperlink ref="E31:AK31" r:id="rId6" display="https://www.treasurer.ca.gov/ctcac/2019/submitals/non_competitive.asp" xr:uid="{00000000-0004-0000-0000-000004000000}"/>
    <hyperlink ref="E36:AK36"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28515625" style="489" hidden="1"/>
    <col min="16384" max="16384" width="0.28515625" style="489" customWidth="1"/>
  </cols>
  <sheetData>
    <row r="1" spans="1:11">
      <c r="A1" s="1692" t="s">
        <v>1009</v>
      </c>
      <c r="B1" s="1692"/>
      <c r="C1" s="1692"/>
      <c r="D1" s="1692"/>
      <c r="E1" s="1692"/>
      <c r="F1" s="1692"/>
      <c r="G1" s="1692"/>
      <c r="H1" s="1692"/>
      <c r="I1" s="1692"/>
      <c r="J1" s="335"/>
      <c r="K1" s="335"/>
    </row>
    <row r="2" spans="1:11">
      <c r="A2" s="679"/>
      <c r="B2" s="679"/>
      <c r="C2" s="679"/>
      <c r="D2" s="679"/>
      <c r="E2" s="679"/>
      <c r="F2" s="679"/>
      <c r="G2" s="679"/>
      <c r="H2" s="679"/>
      <c r="I2" s="679"/>
    </row>
    <row r="3" spans="1:11" ht="99.75">
      <c r="A3" s="680" t="s">
        <v>1010</v>
      </c>
      <c r="B3" s="680" t="s">
        <v>1011</v>
      </c>
      <c r="C3" s="491" t="s">
        <v>1012</v>
      </c>
      <c r="D3" s="400"/>
      <c r="E3" s="491" t="s">
        <v>1013</v>
      </c>
      <c r="F3" s="680" t="s">
        <v>1014</v>
      </c>
      <c r="G3" s="681"/>
      <c r="H3" s="680" t="s">
        <v>1015</v>
      </c>
      <c r="I3" s="680" t="s">
        <v>1016</v>
      </c>
      <c r="J3" s="335"/>
      <c r="K3" s="490"/>
    </row>
    <row r="4" spans="1:11">
      <c r="A4" s="682" t="str">
        <f>Application!B709</f>
        <v>1 Bedroom</v>
      </c>
      <c r="B4" s="691">
        <f>Application!G709</f>
        <v>26</v>
      </c>
      <c r="C4" s="682">
        <f>Application!K709</f>
        <v>1008</v>
      </c>
      <c r="D4" s="683"/>
      <c r="E4" s="493"/>
      <c r="F4" s="684">
        <f>E4*B4</f>
        <v>0</v>
      </c>
      <c r="G4" s="685"/>
      <c r="H4" s="682" t="str">
        <f>IF(E4=0," ",(E4-C4))</f>
        <v xml:space="preserve"> </v>
      </c>
      <c r="I4" s="684" t="str">
        <f>IF(E4=0," ",(H4*B4))</f>
        <v xml:space="preserve"> </v>
      </c>
      <c r="J4" s="335"/>
      <c r="K4" s="490"/>
    </row>
    <row r="5" spans="1:11">
      <c r="A5" s="682" t="str">
        <f>Application!B710</f>
        <v>1 Bedroom</v>
      </c>
      <c r="B5" s="691">
        <f>Application!G710</f>
        <v>58</v>
      </c>
      <c r="C5" s="682">
        <f>Application!K710</f>
        <v>1219</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2 Bedrooms</v>
      </c>
      <c r="B6" s="691">
        <f>Application!G711</f>
        <v>27</v>
      </c>
      <c r="C6" s="682">
        <f>Application!K711</f>
        <v>1207</v>
      </c>
      <c r="D6" s="683"/>
      <c r="E6" s="493"/>
      <c r="F6" s="684">
        <f t="shared" si="0"/>
        <v>0</v>
      </c>
      <c r="G6" s="685"/>
      <c r="H6" s="682" t="str">
        <f t="shared" si="1"/>
        <v xml:space="preserve"> </v>
      </c>
      <c r="I6" s="684" t="str">
        <f t="shared" si="2"/>
        <v xml:space="preserve"> </v>
      </c>
      <c r="J6" s="335"/>
      <c r="K6" s="490"/>
    </row>
    <row r="7" spans="1:11">
      <c r="A7" s="682" t="str">
        <f>Application!B712</f>
        <v>2 Bedrooms</v>
      </c>
      <c r="B7" s="691">
        <f>Application!G712</f>
        <v>63</v>
      </c>
      <c r="C7" s="682">
        <f>Application!K712</f>
        <v>1460</v>
      </c>
      <c r="D7" s="683"/>
      <c r="E7" s="493"/>
      <c r="F7" s="684">
        <f t="shared" si="0"/>
        <v>0</v>
      </c>
      <c r="G7" s="685"/>
      <c r="H7" s="682" t="str">
        <f t="shared" si="1"/>
        <v xml:space="preserve"> </v>
      </c>
      <c r="I7" s="684" t="str">
        <f t="shared" si="2"/>
        <v xml:space="preserve"> </v>
      </c>
      <c r="J7" s="335"/>
      <c r="K7" s="490"/>
    </row>
    <row r="8" spans="1:11">
      <c r="A8" s="682" t="str">
        <f>Application!B713</f>
        <v>3 Bedrooms</v>
      </c>
      <c r="B8" s="691">
        <f>Application!G713</f>
        <v>18</v>
      </c>
      <c r="C8" s="682">
        <f>Application!K713</f>
        <v>1391</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44</v>
      </c>
      <c r="C9" s="682">
        <f>Application!K714</f>
        <v>1391</v>
      </c>
      <c r="D9" s="683"/>
      <c r="E9" s="493"/>
      <c r="F9" s="684">
        <f t="shared" si="0"/>
        <v>0</v>
      </c>
      <c r="G9" s="685"/>
      <c r="H9" s="682" t="str">
        <f t="shared" si="1"/>
        <v xml:space="preserve"> </v>
      </c>
      <c r="I9" s="684" t="str">
        <f t="shared" si="2"/>
        <v xml:space="preserve"> </v>
      </c>
      <c r="J9" s="335"/>
      <c r="K9" s="490"/>
    </row>
    <row r="10" spans="1:11">
      <c r="A10" s="682" t="str">
        <f>Application!B715</f>
        <v>4 Bedrooms</v>
      </c>
      <c r="B10" s="691">
        <f>Application!G715</f>
        <v>7</v>
      </c>
      <c r="C10" s="682">
        <f>Application!K715</f>
        <v>1543</v>
      </c>
      <c r="D10" s="683"/>
      <c r="E10" s="493"/>
      <c r="F10" s="684">
        <f t="shared" si="0"/>
        <v>0</v>
      </c>
      <c r="G10" s="685"/>
      <c r="H10" s="682" t="str">
        <f t="shared" si="1"/>
        <v xml:space="preserve"> </v>
      </c>
      <c r="I10" s="684" t="str">
        <f t="shared" si="2"/>
        <v xml:space="preserve"> </v>
      </c>
      <c r="J10" s="335"/>
      <c r="K10" s="490"/>
    </row>
    <row r="11" spans="1:11">
      <c r="A11" s="682" t="str">
        <f>Application!B716</f>
        <v>4 Bedrooms</v>
      </c>
      <c r="B11" s="691">
        <f>Application!G716</f>
        <v>17</v>
      </c>
      <c r="C11" s="682">
        <f>Application!K716</f>
        <v>1543</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1017</v>
      </c>
      <c r="B30" s="687"/>
      <c r="C30" s="688">
        <f>Application!P734</f>
        <v>344753</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1018</v>
      </c>
      <c r="B32" s="679"/>
      <c r="C32" s="679"/>
      <c r="D32" s="679"/>
      <c r="E32" s="679"/>
      <c r="F32" s="679"/>
      <c r="G32" s="679"/>
      <c r="H32" s="679"/>
      <c r="I32" s="679"/>
    </row>
    <row r="33" spans="1:9">
      <c r="A33" s="690" t="s">
        <v>1019</v>
      </c>
      <c r="B33" s="679"/>
      <c r="C33" s="679"/>
      <c r="D33" s="679"/>
      <c r="E33" s="679"/>
      <c r="F33" s="679"/>
      <c r="G33" s="679"/>
      <c r="H33" s="679"/>
      <c r="I33" s="679"/>
    </row>
    <row r="34" spans="1:9">
      <c r="A34" s="679" t="s">
        <v>1183</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1080</v>
      </c>
    </row>
    <row r="2" spans="1:1" ht="15.75">
      <c r="A2" s="506"/>
    </row>
    <row r="3" spans="1:1" ht="15.75">
      <c r="A3" s="507" t="s">
        <v>1075</v>
      </c>
    </row>
    <row r="4" spans="1:1" ht="15.75">
      <c r="A4" s="507" t="s">
        <v>1076</v>
      </c>
    </row>
    <row r="5" spans="1:1" ht="15.75">
      <c r="A5" s="507" t="s">
        <v>1077</v>
      </c>
    </row>
    <row r="6" spans="1:1" ht="15.75">
      <c r="A6" s="507" t="s">
        <v>1079</v>
      </c>
    </row>
    <row r="7" spans="1:1" ht="15.75">
      <c r="A7" s="507" t="s">
        <v>1078</v>
      </c>
    </row>
    <row r="8" spans="1:1" ht="15.75">
      <c r="A8" s="562" t="s">
        <v>1175</v>
      </c>
    </row>
    <row r="9" spans="1:1" ht="15.75">
      <c r="A9" s="507" t="s">
        <v>1176</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28515625" style="335" customWidth="1"/>
    <col min="7" max="253" width="0" style="518" hidden="1" customWidth="1"/>
    <col min="254" max="16384" width="9.28515625" style="518" hidden="1"/>
  </cols>
  <sheetData>
    <row r="1" spans="1:253" s="449" customFormat="1" ht="18" customHeight="1">
      <c r="A1" s="897" t="s">
        <v>1479</v>
      </c>
      <c r="D1" s="454"/>
    </row>
    <row r="2" spans="1:253" s="449" customFormat="1">
      <c r="A2" s="431" t="s">
        <v>986</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987</v>
      </c>
      <c r="C3" s="435" t="s">
        <v>988</v>
      </c>
      <c r="D3" s="435" t="s">
        <v>989</v>
      </c>
      <c r="E3" s="432" t="s">
        <v>990</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2600000</v>
      </c>
      <c r="C5" s="438">
        <f>'Sources and Uses Budget'!$C4</f>
        <v>2600000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643</v>
      </c>
      <c r="B9" s="442">
        <f>SUM(B5:B8)</f>
        <v>2600000</v>
      </c>
      <c r="C9" s="442">
        <f>SUM(C5:C8)</f>
        <v>2600000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644</v>
      </c>
      <c r="B10" s="438">
        <f>'Sources and Uses Budget'!$C9</f>
        <v>0</v>
      </c>
      <c r="C10" s="438">
        <f>'Sources and Uses Budget'!$C9</f>
        <v>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645</v>
      </c>
      <c r="B11" s="438">
        <f>'Sources and Uses Budget'!$C10</f>
        <v>577785</v>
      </c>
      <c r="C11" s="438">
        <f>'Sources and Uses Budget'!$C10</f>
        <v>577785</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646</v>
      </c>
      <c r="B12" s="442">
        <f>SUM(B10:B11)</f>
        <v>577785</v>
      </c>
      <c r="C12" s="442">
        <f>SUM(C10:C11)</f>
        <v>577785</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3177785</v>
      </c>
      <c r="C13" s="442">
        <f>SUM(C9+C12)</f>
        <v>3177785</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1000</v>
      </c>
      <c r="B14" s="438">
        <f>'Sources and Uses Budget'!$C13</f>
        <v>0</v>
      </c>
      <c r="C14" s="438">
        <f>'Sources and Uses Budget'!$C13</f>
        <v>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1001</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1396</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647</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648</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649</v>
      </c>
      <c r="B19" s="438">
        <f>'Sources and Uses Budget'!$C18</f>
        <v>0</v>
      </c>
      <c r="C19" s="438">
        <f>'Sources and Uses Budget'!$C18</f>
        <v>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650</v>
      </c>
      <c r="B20" s="438">
        <f>'Sources and Uses Budget'!$C19</f>
        <v>0</v>
      </c>
      <c r="C20" s="438">
        <f>'Sources and Uses Budget'!$C19</f>
        <v>0</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0</v>
      </c>
      <c r="C21" s="438">
        <f>'Sources and Uses Budget'!$C20</f>
        <v>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0</v>
      </c>
      <c r="C24" s="438">
        <f>'Sources and Uses Budget'!$C23</f>
        <v>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0</v>
      </c>
      <c r="C26" s="442">
        <f>SUM(C18:C25)</f>
        <v>0</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0</v>
      </c>
      <c r="C27" s="438">
        <f>'Sources and Uses Budget'!$C$26</f>
        <v>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648</v>
      </c>
      <c r="B29" s="438">
        <f>'Sources and Uses Budget'!$C28</f>
        <v>6051954</v>
      </c>
      <c r="C29" s="438">
        <f>'Sources and Uses Budget'!$C28</f>
        <v>6051954</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649</v>
      </c>
      <c r="B30" s="438">
        <f>'Sources and Uses Budget'!$C29</f>
        <v>34652328</v>
      </c>
      <c r="C30" s="438">
        <f>'Sources and Uses Budget'!$C29</f>
        <v>34652328</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650</v>
      </c>
      <c r="B31" s="438">
        <f>'Sources and Uses Budget'!$C30</f>
        <v>2400000</v>
      </c>
      <c r="C31" s="438">
        <f>'Sources and Uses Budget'!$C30</f>
        <v>2400000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1746538</v>
      </c>
      <c r="C32" s="438">
        <f>'Sources and Uses Budget'!$C31</f>
        <v>1746538</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1746538</v>
      </c>
      <c r="C33" s="438">
        <f>'Sources and Uses Budget'!$C32</f>
        <v>1746538</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854790</v>
      </c>
      <c r="C35" s="438">
        <f>'Sources and Uses Budget'!$C34</f>
        <v>854790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47452148</v>
      </c>
      <c r="C37" s="442">
        <f>SUM(C29:C36)</f>
        <v>47452148</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1033000</v>
      </c>
      <c r="C39" s="438">
        <f>'Sources and Uses Budget'!$C38</f>
        <v>1033000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1033000</v>
      </c>
      <c r="C41" s="442">
        <f>SUM(C39:C40)</f>
        <v>1033000</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619518</v>
      </c>
      <c r="C42" s="438">
        <f>'Sources and Uses Budget'!$C41</f>
        <v>619518</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3582774</v>
      </c>
      <c r="C44" s="438">
        <f>'Sources and Uses Budget'!$C43</f>
        <v>3582774</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46118</v>
      </c>
      <c r="C45" s="438">
        <f>'Sources and Uses Budget'!$C44</f>
        <v>46118</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0</v>
      </c>
      <c r="C48" s="438">
        <f>'Sources and Uses Budget'!$C47</f>
        <v>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0</v>
      </c>
      <c r="C51" s="438">
        <f>'Sources and Uses Budget'!$C50</f>
        <v>0</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54000</v>
      </c>
      <c r="C52" s="438">
        <f>'Sources and Uses Budget'!$C51</f>
        <v>54000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3727892</v>
      </c>
      <c r="C54" s="445">
        <f>SUM(C44:C53)</f>
        <v>3727892</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445882</v>
      </c>
      <c r="C56" s="438">
        <f>'Sources and Uses Budget'!$C55</f>
        <v>445882</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275850</v>
      </c>
      <c r="C57" s="438">
        <f>'Sources and Uses Budget'!$C56</f>
        <v>275850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0</v>
      </c>
      <c r="C58" s="438">
        <f>'Sources and Uses Budget'!$C57</f>
        <v>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229309</v>
      </c>
      <c r="C59" s="438">
        <f>'Sources and Uses Budget'!$C58</f>
        <v>229309</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106360</v>
      </c>
      <c r="C61" s="438">
        <f>'Sources and Uses Budget'!$C60</f>
        <v>106360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1790111</v>
      </c>
      <c r="C62" s="438">
        <f>'Sources and Uses Budget'!$C61</f>
        <v>1790111</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320</v>
      </c>
      <c r="B63" s="442">
        <f>SUM(B56:B62)</f>
        <v>2847512</v>
      </c>
      <c r="C63" s="442">
        <f>SUM(C56:C62)</f>
        <v>2847512</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58857855</v>
      </c>
      <c r="C64" s="442">
        <f>SUM(C9+C12+C14+C15+C17+C26+C27+C37+C41+C42+C54+C63)</f>
        <v>58857855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0</v>
      </c>
      <c r="C66" s="438">
        <f>'Sources and Uses Budget'!$C65</f>
        <v>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0</v>
      </c>
      <c r="C67" s="438">
        <f>'Sources and Uses Budget'!$C66</f>
        <v>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651</v>
      </c>
      <c r="B68" s="442">
        <f>SUM(B66:B67)</f>
        <v>0</v>
      </c>
      <c r="C68" s="442">
        <f>SUM(C66:C67)</f>
        <v>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652</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653</v>
      </c>
      <c r="B70" s="438">
        <f>'Sources and Uses Budget'!$C69</f>
        <v>0</v>
      </c>
      <c r="C70" s="438">
        <f>'Sources and Uses Budget'!$C69</f>
        <v>0</v>
      </c>
      <c r="D70" s="442">
        <f t="shared" si="0"/>
        <v>0</v>
      </c>
      <c r="E70" s="440"/>
      <c r="F70" s="439"/>
      <c r="G70" s="577"/>
    </row>
    <row r="71" spans="1:253" s="571" customFormat="1">
      <c r="A71" s="441" t="s">
        <v>654</v>
      </c>
      <c r="B71" s="438">
        <f>'Sources and Uses Budget'!$C70</f>
        <v>0</v>
      </c>
      <c r="C71" s="438">
        <f>'Sources and Uses Budget'!$C70</f>
        <v>0</v>
      </c>
      <c r="D71" s="442">
        <f t="shared" si="0"/>
        <v>0</v>
      </c>
      <c r="E71" s="440"/>
      <c r="F71" s="439"/>
      <c r="G71" s="577"/>
    </row>
    <row r="72" spans="1:253" s="571" customFormat="1">
      <c r="A72" s="529" t="s">
        <v>1123</v>
      </c>
      <c r="B72" s="438">
        <f>'Sources and Uses Budget'!$C71</f>
        <v>0</v>
      </c>
      <c r="C72" s="438">
        <f>'Sources and Uses Budget'!$C71</f>
        <v>0</v>
      </c>
      <c r="D72" s="442">
        <f t="shared" si="0"/>
        <v>0</v>
      </c>
      <c r="E72" s="440"/>
      <c r="F72" s="439"/>
      <c r="G72" s="577"/>
    </row>
    <row r="73" spans="1:253" s="571" customFormat="1">
      <c r="A73" s="441" t="s">
        <v>655</v>
      </c>
      <c r="B73" s="438">
        <f>'Sources and Uses Budget'!$C72</f>
        <v>932968</v>
      </c>
      <c r="C73" s="438">
        <f>'Sources and Uses Budget'!$C72</f>
        <v>932968</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656</v>
      </c>
      <c r="B75" s="442">
        <f>SUM(B70:B74)</f>
        <v>932968</v>
      </c>
      <c r="C75" s="442">
        <f>SUM(C70:C74)</f>
        <v>932968</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3276155</v>
      </c>
      <c r="C77" s="438">
        <f>'Sources and Uses Budget'!$C76</f>
        <v>3276155</v>
      </c>
      <c r="D77" s="442">
        <f t="shared" si="1"/>
        <v>0</v>
      </c>
      <c r="E77" s="440"/>
      <c r="F77" s="439"/>
      <c r="G77" s="577"/>
    </row>
    <row r="78" spans="1:253" s="571" customFormat="1">
      <c r="A78" s="893" t="s">
        <v>63</v>
      </c>
      <c r="B78" s="438">
        <f>'Sources and Uses Budget'!$C77</f>
        <v>669492</v>
      </c>
      <c r="C78" s="438">
        <f>'Sources and Uses Budget'!$C77</f>
        <v>669492</v>
      </c>
      <c r="D78" s="442">
        <f t="shared" ref="D78" si="2">C78-B78</f>
        <v>0</v>
      </c>
      <c r="E78" s="440"/>
      <c r="F78" s="439"/>
      <c r="G78" s="577"/>
    </row>
    <row r="79" spans="1:253" s="571" customFormat="1">
      <c r="A79" s="443" t="s">
        <v>1468</v>
      </c>
      <c r="B79" s="442">
        <f>SUM(B77:B78)</f>
        <v>3945647</v>
      </c>
      <c r="C79" s="442">
        <f>SUM(C77:C78)</f>
        <v>3945647</v>
      </c>
      <c r="D79" s="442">
        <f t="shared" si="1"/>
        <v>0</v>
      </c>
      <c r="E79" s="440"/>
      <c r="F79" s="439"/>
      <c r="G79" s="577"/>
    </row>
    <row r="80" spans="1:253" s="571" customFormat="1">
      <c r="A80" s="436" t="s">
        <v>843</v>
      </c>
      <c r="B80" s="436"/>
      <c r="C80" s="436"/>
      <c r="D80" s="436"/>
      <c r="E80" s="456"/>
      <c r="F80" s="436"/>
      <c r="G80" s="577"/>
    </row>
    <row r="81" spans="1:7" s="571" customFormat="1" ht="13.9" customHeight="1">
      <c r="A81" s="441" t="s">
        <v>844</v>
      </c>
      <c r="B81" s="438">
        <f>'Sources and Uses Budget'!$C80</f>
        <v>139556</v>
      </c>
      <c r="C81" s="438">
        <f>'Sources and Uses Budget'!$C80</f>
        <v>139556</v>
      </c>
      <c r="D81" s="442">
        <f t="shared" si="1"/>
        <v>0</v>
      </c>
      <c r="E81" s="440"/>
      <c r="F81" s="439"/>
      <c r="G81" s="577"/>
    </row>
    <row r="82" spans="1:7" s="571" customFormat="1">
      <c r="A82" s="441" t="s">
        <v>845</v>
      </c>
      <c r="B82" s="438">
        <f>'Sources and Uses Budget'!$C81</f>
        <v>147449</v>
      </c>
      <c r="C82" s="438">
        <f>'Sources and Uses Budget'!$C81</f>
        <v>147449</v>
      </c>
      <c r="D82" s="442">
        <f t="shared" si="1"/>
        <v>0</v>
      </c>
      <c r="E82" s="440"/>
      <c r="F82" s="439"/>
      <c r="G82" s="577"/>
    </row>
    <row r="83" spans="1:7" s="571" customFormat="1">
      <c r="A83" s="441" t="s">
        <v>846</v>
      </c>
      <c r="B83" s="438">
        <f>'Sources and Uses Budget'!$C82</f>
        <v>6084424</v>
      </c>
      <c r="C83" s="438">
        <f>'Sources and Uses Budget'!$C82</f>
        <v>6084424</v>
      </c>
      <c r="D83" s="442">
        <f t="shared" si="1"/>
        <v>0</v>
      </c>
      <c r="E83" s="440"/>
      <c r="F83" s="439"/>
      <c r="G83" s="577"/>
    </row>
    <row r="84" spans="1:7" s="571" customFormat="1">
      <c r="A84" s="441" t="s">
        <v>847</v>
      </c>
      <c r="B84" s="438">
        <f>'Sources and Uses Budget'!$C83</f>
        <v>680120</v>
      </c>
      <c r="C84" s="438">
        <f>'Sources and Uses Budget'!$C83</f>
        <v>680120</v>
      </c>
      <c r="D84" s="442">
        <f t="shared" si="1"/>
        <v>0</v>
      </c>
      <c r="E84" s="440"/>
      <c r="F84" s="439"/>
      <c r="G84" s="577"/>
    </row>
    <row r="85" spans="1:7" s="571" customFormat="1">
      <c r="A85" s="441" t="s">
        <v>848</v>
      </c>
      <c r="B85" s="438">
        <f>'Sources and Uses Budget'!$C84</f>
        <v>0</v>
      </c>
      <c r="C85" s="438">
        <f>'Sources and Uses Budget'!$C84</f>
        <v>0</v>
      </c>
      <c r="D85" s="442">
        <f t="shared" si="1"/>
        <v>0</v>
      </c>
      <c r="E85" s="440"/>
      <c r="F85" s="439"/>
      <c r="G85" s="577"/>
    </row>
    <row r="86" spans="1:7" s="571" customFormat="1">
      <c r="A86" s="441" t="s">
        <v>849</v>
      </c>
      <c r="B86" s="438">
        <f>'Sources and Uses Budget'!$C85</f>
        <v>43000</v>
      </c>
      <c r="C86" s="438">
        <f>'Sources and Uses Budget'!$C85</f>
        <v>43000</v>
      </c>
      <c r="D86" s="442">
        <f t="shared" si="1"/>
        <v>0</v>
      </c>
      <c r="E86" s="440"/>
      <c r="F86" s="439"/>
      <c r="G86" s="577"/>
    </row>
    <row r="87" spans="1:7" s="571" customFormat="1">
      <c r="A87" s="441" t="s">
        <v>850</v>
      </c>
      <c r="B87" s="438">
        <f>'Sources and Uses Budget'!$C86</f>
        <v>439000</v>
      </c>
      <c r="C87" s="438">
        <f>'Sources and Uses Budget'!$C86</f>
        <v>439000</v>
      </c>
      <c r="D87" s="442">
        <f t="shared" si="1"/>
        <v>0</v>
      </c>
      <c r="E87" s="440"/>
      <c r="F87" s="439"/>
      <c r="G87" s="577"/>
    </row>
    <row r="88" spans="1:7" s="571" customFormat="1">
      <c r="A88" s="441" t="s">
        <v>851</v>
      </c>
      <c r="B88" s="438">
        <f>'Sources and Uses Budget'!$C87</f>
        <v>15000</v>
      </c>
      <c r="C88" s="438">
        <f>'Sources and Uses Budget'!$C87</f>
        <v>15000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1470</v>
      </c>
      <c r="B90" s="438">
        <f>'Sources and Uses Budget'!$C89</f>
        <v>5200</v>
      </c>
      <c r="C90" s="438">
        <f>'Sources and Uses Budget'!$C89</f>
        <v>5200</v>
      </c>
      <c r="D90" s="442">
        <f t="shared" si="1"/>
        <v>0</v>
      </c>
      <c r="E90" s="440"/>
      <c r="F90" s="439"/>
      <c r="G90" s="577"/>
    </row>
    <row r="91" spans="1:7" s="571" customFormat="1">
      <c r="A91" s="444" t="s">
        <v>37</v>
      </c>
      <c r="B91" s="438">
        <f>'Sources and Uses Budget'!$C90</f>
        <v>0</v>
      </c>
      <c r="C91" s="438">
        <f>'Sources and Uses Budget'!$C90</f>
        <v>0</v>
      </c>
      <c r="D91" s="442">
        <f t="shared" si="1"/>
        <v>0</v>
      </c>
      <c r="E91" s="440"/>
      <c r="F91" s="439"/>
      <c r="G91" s="577"/>
    </row>
    <row r="92" spans="1:7" s="571" customFormat="1">
      <c r="A92" s="444" t="s">
        <v>37</v>
      </c>
      <c r="B92" s="438">
        <f>'Sources and Uses Budget'!$C91</f>
        <v>0</v>
      </c>
      <c r="C92" s="438">
        <f>'Sources and Uses Budget'!$C91</f>
        <v>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852</v>
      </c>
      <c r="B96" s="442">
        <f>SUM(B81:B95)</f>
        <v>7578749</v>
      </c>
      <c r="C96" s="442">
        <f>SUM(C81:C95)</f>
        <v>7578749</v>
      </c>
      <c r="D96" s="442">
        <f t="shared" si="1"/>
        <v>0</v>
      </c>
      <c r="E96" s="440"/>
      <c r="F96" s="439"/>
      <c r="G96" s="577"/>
    </row>
    <row r="97" spans="1:7" s="571" customFormat="1">
      <c r="A97" s="443" t="s">
        <v>853</v>
      </c>
      <c r="B97" s="442">
        <f>SUM(B64+B68+B75+B79+B96)</f>
        <v>71315219</v>
      </c>
      <c r="C97" s="442">
        <f>SUM(C64+C68+C75+C79+C96)</f>
        <v>71315219</v>
      </c>
      <c r="D97" s="442">
        <f t="shared" si="1"/>
        <v>0</v>
      </c>
      <c r="E97" s="440"/>
      <c r="F97" s="439"/>
      <c r="G97" s="577"/>
    </row>
    <row r="98" spans="1:7" s="571" customFormat="1">
      <c r="A98" s="436" t="s">
        <v>854</v>
      </c>
      <c r="B98" s="436"/>
      <c r="C98" s="436"/>
      <c r="D98" s="436"/>
      <c r="E98" s="456"/>
      <c r="F98" s="436"/>
      <c r="G98" s="577"/>
    </row>
    <row r="99" spans="1:7" s="570" customFormat="1">
      <c r="A99" s="441" t="s">
        <v>855</v>
      </c>
      <c r="B99" s="438">
        <f>'Sources and Uses Budget'!$C98</f>
        <v>8741545</v>
      </c>
      <c r="C99" s="438">
        <f>'Sources and Uses Budget'!$C98</f>
        <v>8741545</v>
      </c>
      <c r="D99" s="442">
        <f t="shared" si="1"/>
        <v>0</v>
      </c>
      <c r="E99" s="440"/>
      <c r="F99" s="439"/>
      <c r="G99" s="575"/>
    </row>
    <row r="100" spans="1:7" s="570" customFormat="1">
      <c r="A100" s="441" t="s">
        <v>856</v>
      </c>
      <c r="B100" s="438">
        <f>'Sources and Uses Budget'!$C99</f>
        <v>0</v>
      </c>
      <c r="C100" s="438">
        <f>'Sources and Uses Budget'!$C99</f>
        <v>0</v>
      </c>
      <c r="D100" s="442">
        <f t="shared" si="1"/>
        <v>0</v>
      </c>
      <c r="E100" s="440"/>
      <c r="F100" s="439"/>
      <c r="G100" s="575"/>
    </row>
    <row r="101" spans="1:7" s="570" customFormat="1">
      <c r="A101" s="441" t="s">
        <v>857</v>
      </c>
      <c r="B101" s="438">
        <f>'Sources and Uses Budget'!$C100</f>
        <v>0</v>
      </c>
      <c r="C101" s="438">
        <f>'Sources and Uses Budget'!$C100</f>
        <v>0</v>
      </c>
      <c r="D101" s="442">
        <f t="shared" si="1"/>
        <v>0</v>
      </c>
      <c r="E101" s="440"/>
      <c r="F101" s="439"/>
      <c r="G101" s="575"/>
    </row>
    <row r="102" spans="1:7" s="570" customFormat="1" ht="12" customHeight="1">
      <c r="A102" s="441" t="s">
        <v>858</v>
      </c>
      <c r="B102" s="438">
        <f>'Sources and Uses Budget'!$C101</f>
        <v>0</v>
      </c>
      <c r="C102" s="438">
        <f>'Sources and Uses Budget'!$C101</f>
        <v>0</v>
      </c>
      <c r="D102" s="442">
        <f t="shared" si="1"/>
        <v>0</v>
      </c>
      <c r="E102" s="440"/>
      <c r="F102" s="439"/>
      <c r="G102" s="575"/>
    </row>
    <row r="103" spans="1:7" s="570" customFormat="1">
      <c r="A103" s="441" t="s">
        <v>859</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860</v>
      </c>
      <c r="B105" s="442">
        <f>SUM(B99:B104)</f>
        <v>8741545</v>
      </c>
      <c r="C105" s="442">
        <f>SUM(C99:C104)</f>
        <v>8741545</v>
      </c>
      <c r="D105" s="442">
        <f t="shared" si="1"/>
        <v>0</v>
      </c>
      <c r="E105" s="440"/>
      <c r="F105" s="439"/>
      <c r="G105" s="575"/>
    </row>
    <row r="106" spans="1:7" s="570" customFormat="1">
      <c r="A106" s="443" t="s">
        <v>861</v>
      </c>
      <c r="B106" s="445">
        <f>SUM(B97+B105)</f>
        <v>80056764</v>
      </c>
      <c r="C106" s="445">
        <f>SUM(C97+C105)</f>
        <v>80056764</v>
      </c>
      <c r="D106" s="442">
        <f t="shared" si="1"/>
        <v>0</v>
      </c>
      <c r="E106" s="440"/>
      <c r="F106" s="439"/>
      <c r="G106" s="575"/>
    </row>
    <row r="107" spans="1:7" s="570" customFormat="1">
      <c r="A107" s="451" t="s">
        <v>862</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06" t="s">
        <v>1198</v>
      </c>
      <c r="B2" s="1006"/>
      <c r="C2" s="1007"/>
      <c r="D2" s="1007"/>
      <c r="E2" s="1007"/>
      <c r="F2" s="1007"/>
      <c r="G2" s="1007"/>
    </row>
    <row r="3" spans="1:9" s="265" customFormat="1">
      <c r="A3" s="1006" t="s">
        <v>1125</v>
      </c>
      <c r="B3" s="1006"/>
      <c r="C3" s="1007"/>
      <c r="D3" s="1007"/>
      <c r="E3" s="1007"/>
      <c r="F3" s="1007"/>
      <c r="G3" s="1007"/>
      <c r="I3" s="701" t="s">
        <v>329</v>
      </c>
    </row>
    <row r="4" spans="1:9">
      <c r="I4" s="702" t="s">
        <v>1199</v>
      </c>
    </row>
    <row r="5" spans="1:9" s="39" customFormat="1">
      <c r="A5" s="1010" t="s">
        <v>1126</v>
      </c>
      <c r="B5" s="1010"/>
      <c r="C5" s="1011"/>
      <c r="D5" s="1011"/>
      <c r="E5" s="1011"/>
      <c r="F5" s="1011"/>
      <c r="G5" s="1011"/>
      <c r="I5" s="702" t="s">
        <v>1200</v>
      </c>
    </row>
    <row r="6" spans="1:9" s="39" customFormat="1">
      <c r="A6" s="1010" t="s">
        <v>903</v>
      </c>
      <c r="B6" s="1010"/>
      <c r="C6" s="1011"/>
      <c r="D6" s="1011"/>
      <c r="E6" s="1011"/>
      <c r="F6" s="1011"/>
      <c r="G6" s="1011"/>
      <c r="I6" s="701" t="s">
        <v>641</v>
      </c>
    </row>
    <row r="7" spans="1:9" ht="11.85" customHeight="1"/>
    <row r="8" spans="1:9" s="39" customFormat="1">
      <c r="A8" s="1008" t="s">
        <v>1295</v>
      </c>
      <c r="B8" s="1008"/>
      <c r="C8" s="1009"/>
      <c r="D8" s="1009"/>
      <c r="E8" s="1009"/>
      <c r="F8" s="1009"/>
      <c r="G8" s="1009"/>
    </row>
    <row r="9" spans="1:9" s="39" customFormat="1">
      <c r="A9" s="1008" t="s">
        <v>1296</v>
      </c>
      <c r="B9" s="1008"/>
      <c r="C9" s="1009"/>
      <c r="D9" s="1009"/>
      <c r="E9" s="1009"/>
      <c r="F9" s="1009"/>
      <c r="G9" s="1009"/>
    </row>
    <row r="10" spans="1:9">
      <c r="A10" s="267"/>
      <c r="B10" s="267"/>
      <c r="C10" s="264"/>
      <c r="D10" s="264"/>
      <c r="E10" s="264"/>
      <c r="F10" s="264"/>
    </row>
    <row r="11" spans="1:9">
      <c r="A11" s="1012" t="s">
        <v>1298</v>
      </c>
      <c r="B11" s="1012"/>
      <c r="C11" s="1012"/>
      <c r="D11" s="1012"/>
      <c r="E11" s="1012"/>
      <c r="F11" s="1012"/>
      <c r="G11" s="1012"/>
    </row>
    <row r="12" spans="1:9">
      <c r="A12" s="264"/>
      <c r="B12" s="697"/>
      <c r="E12" s="50"/>
    </row>
    <row r="13" spans="1:9" ht="13.15" customHeight="1">
      <c r="C13" s="264"/>
      <c r="D13" s="984" t="s">
        <v>1297</v>
      </c>
      <c r="E13" s="984"/>
      <c r="F13" s="984"/>
    </row>
    <row r="14" spans="1:9">
      <c r="C14" s="264"/>
      <c r="D14" s="984"/>
      <c r="E14" s="984"/>
      <c r="F14" s="984"/>
    </row>
    <row r="15" spans="1:9">
      <c r="A15" s="269"/>
      <c r="B15" s="269"/>
      <c r="C15" s="269"/>
      <c r="D15" s="981" t="s">
        <v>1280</v>
      </c>
      <c r="E15" s="981"/>
      <c r="F15" s="981"/>
    </row>
    <row r="16" spans="1:9">
      <c r="A16" s="269"/>
      <c r="B16" s="269"/>
      <c r="C16" s="269"/>
      <c r="D16" s="337"/>
    </row>
    <row r="17" spans="1:7" ht="14.25">
      <c r="A17" s="270"/>
      <c r="B17" s="703" t="s">
        <v>329</v>
      </c>
      <c r="C17" s="323"/>
      <c r="D17" s="956" t="s">
        <v>1281</v>
      </c>
      <c r="E17" s="956"/>
      <c r="F17" s="956"/>
    </row>
    <row r="18" spans="1:7">
      <c r="A18" s="269"/>
      <c r="B18" s="269"/>
      <c r="C18" s="323"/>
      <c r="D18" s="956"/>
      <c r="E18" s="956"/>
      <c r="F18" s="956"/>
    </row>
    <row r="19" spans="1:7">
      <c r="A19" s="269"/>
      <c r="B19" s="269"/>
      <c r="C19" s="323"/>
      <c r="D19" s="956"/>
      <c r="E19" s="956"/>
      <c r="F19" s="956"/>
    </row>
    <row r="20" spans="1:7">
      <c r="A20" s="269"/>
      <c r="B20" s="269"/>
      <c r="C20" s="269"/>
    </row>
    <row r="21" spans="1:7" ht="14.25">
      <c r="A21" s="270"/>
      <c r="B21" s="703" t="s">
        <v>329</v>
      </c>
      <c r="D21" s="985" t="s">
        <v>1282</v>
      </c>
      <c r="E21" s="985"/>
      <c r="F21" s="985"/>
    </row>
    <row r="22" spans="1:7" ht="14.25">
      <c r="A22" s="270"/>
      <c r="B22" s="270"/>
      <c r="D22" s="138"/>
    </row>
    <row r="23" spans="1:7" ht="14.25">
      <c r="A23" s="270"/>
      <c r="B23" s="703" t="s">
        <v>329</v>
      </c>
      <c r="D23" s="956" t="s">
        <v>1283</v>
      </c>
      <c r="E23" s="956"/>
      <c r="F23" s="956"/>
    </row>
    <row r="24" spans="1:7" ht="14.25">
      <c r="A24" s="270"/>
      <c r="B24" s="270"/>
      <c r="D24" s="956"/>
      <c r="E24" s="956"/>
      <c r="F24" s="956"/>
    </row>
    <row r="25" spans="1:7"/>
    <row r="26" spans="1:7" ht="14.25">
      <c r="A26" s="270"/>
      <c r="B26" s="703" t="s">
        <v>329</v>
      </c>
      <c r="D26" s="979" t="s">
        <v>1284</v>
      </c>
      <c r="E26" s="979"/>
      <c r="F26" s="979"/>
    </row>
    <row r="27" spans="1:7">
      <c r="D27" s="979"/>
      <c r="E27" s="979"/>
      <c r="F27" s="979"/>
    </row>
    <row r="28" spans="1:7">
      <c r="D28" s="979"/>
      <c r="E28" s="979"/>
      <c r="F28" s="979"/>
    </row>
    <row r="29" spans="1:7">
      <c r="A29" s="582"/>
      <c r="C29" s="582"/>
      <c r="D29" s="979"/>
      <c r="E29" s="979"/>
      <c r="F29" s="979"/>
    </row>
    <row r="30" spans="1:7">
      <c r="A30" s="582"/>
      <c r="C30" s="582"/>
      <c r="D30" s="979"/>
      <c r="E30" s="979"/>
      <c r="F30" s="979"/>
    </row>
    <row r="31" spans="1:7" s="39" customFormat="1">
      <c r="A31" s="282"/>
      <c r="B31" s="282"/>
      <c r="C31" s="282"/>
      <c r="D31" s="460"/>
      <c r="E31" s="133"/>
      <c r="F31" s="133"/>
      <c r="G31" s="133"/>
    </row>
    <row r="32" spans="1:7" s="39" customFormat="1">
      <c r="A32" s="282"/>
      <c r="B32" s="703" t="s">
        <v>329</v>
      </c>
      <c r="C32" s="282"/>
      <c r="D32" s="958" t="s">
        <v>1285</v>
      </c>
      <c r="E32" s="958"/>
      <c r="F32" s="958"/>
      <c r="G32" s="133"/>
    </row>
    <row r="33" spans="1:7" s="39" customFormat="1">
      <c r="A33" s="282"/>
      <c r="B33" s="282"/>
      <c r="C33" s="282"/>
      <c r="D33" s="958"/>
      <c r="E33" s="958"/>
      <c r="F33" s="958"/>
      <c r="G33" s="133"/>
    </row>
    <row r="34" spans="1:7" ht="14.25">
      <c r="A34" s="270"/>
      <c r="B34" s="270"/>
      <c r="D34" s="421"/>
    </row>
    <row r="35" spans="1:7" ht="14.65" customHeight="1">
      <c r="A35" s="270"/>
      <c r="B35" s="703" t="s">
        <v>329</v>
      </c>
      <c r="C35" s="578"/>
      <c r="D35" s="958" t="s">
        <v>1286</v>
      </c>
      <c r="E35" s="958"/>
      <c r="F35" s="958"/>
    </row>
    <row r="36" spans="1:7" ht="14.25">
      <c r="A36" s="270"/>
      <c r="B36" s="270"/>
      <c r="C36" s="578"/>
      <c r="D36" s="958"/>
      <c r="E36" s="958"/>
      <c r="F36" s="958"/>
    </row>
    <row r="37" spans="1:7" ht="14.25">
      <c r="A37" s="270"/>
      <c r="B37" s="270"/>
      <c r="C37" s="578"/>
      <c r="D37" s="958"/>
      <c r="E37" s="958"/>
      <c r="F37" s="958"/>
    </row>
    <row r="38" spans="1:7" ht="14.25">
      <c r="A38" s="270"/>
      <c r="B38" s="270"/>
      <c r="C38" s="578"/>
      <c r="D38" s="12"/>
    </row>
    <row r="39" spans="1:7" s="706" customFormat="1" ht="14.25">
      <c r="A39" s="270"/>
      <c r="B39" s="703" t="s">
        <v>329</v>
      </c>
      <c r="C39" s="723"/>
      <c r="D39" s="958" t="s">
        <v>1287</v>
      </c>
      <c r="E39" s="958"/>
      <c r="F39" s="958"/>
      <c r="G39" s="7"/>
    </row>
    <row r="40" spans="1:7" s="706" customFormat="1" ht="14.25">
      <c r="A40" s="270"/>
      <c r="B40" s="270"/>
      <c r="C40" s="723"/>
      <c r="D40" s="958"/>
      <c r="E40" s="958"/>
      <c r="F40" s="958"/>
      <c r="G40" s="7"/>
    </row>
    <row r="41" spans="1:7" s="706" customFormat="1" ht="14.25">
      <c r="A41" s="270"/>
      <c r="B41" s="270"/>
      <c r="C41" s="723"/>
      <c r="D41" s="958"/>
      <c r="E41" s="958"/>
      <c r="F41" s="958"/>
      <c r="G41" s="7"/>
    </row>
    <row r="42" spans="1:7" s="706" customFormat="1" ht="14.25">
      <c r="A42" s="270"/>
      <c r="B42" s="270"/>
      <c r="C42" s="723"/>
      <c r="D42" s="958"/>
      <c r="E42" s="958"/>
      <c r="F42" s="958"/>
      <c r="G42" s="7"/>
    </row>
    <row r="43" spans="1:7" s="706" customFormat="1" ht="14.25">
      <c r="A43" s="270"/>
      <c r="B43" s="270"/>
      <c r="C43" s="723"/>
      <c r="D43" s="958"/>
      <c r="E43" s="958"/>
      <c r="F43" s="958"/>
      <c r="G43" s="7"/>
    </row>
    <row r="44" spans="1:7" s="706" customFormat="1" ht="14.25">
      <c r="A44" s="270"/>
      <c r="B44" s="270"/>
      <c r="C44" s="723"/>
      <c r="D44" s="722"/>
      <c r="E44" s="722"/>
      <c r="F44" s="722"/>
      <c r="G44" s="7"/>
    </row>
    <row r="45" spans="1:7" ht="14.25">
      <c r="A45" s="270"/>
      <c r="B45" s="703" t="s">
        <v>329</v>
      </c>
      <c r="C45" s="578"/>
      <c r="D45" s="958" t="s">
        <v>1288</v>
      </c>
      <c r="E45" s="958"/>
      <c r="F45" s="958"/>
    </row>
    <row r="46" spans="1:7" ht="14.25">
      <c r="A46" s="270"/>
      <c r="B46" s="270"/>
      <c r="C46" s="578"/>
      <c r="D46" s="958"/>
      <c r="E46" s="958"/>
      <c r="F46" s="958"/>
    </row>
    <row r="47" spans="1:7" ht="14.25">
      <c r="A47" s="270"/>
      <c r="B47" s="270"/>
      <c r="C47" s="578"/>
      <c r="D47" s="958"/>
      <c r="E47" s="958"/>
      <c r="F47" s="958"/>
    </row>
    <row r="48" spans="1:7" ht="23.25" customHeight="1">
      <c r="A48" s="270"/>
      <c r="B48" s="270"/>
      <c r="C48" s="578"/>
      <c r="D48" s="958"/>
      <c r="E48" s="958"/>
      <c r="F48" s="958"/>
    </row>
    <row r="49" spans="1:7" ht="14.25">
      <c r="A49" s="270"/>
      <c r="B49" s="270"/>
      <c r="D49" s="154"/>
    </row>
    <row r="50" spans="1:7" ht="14.65" customHeight="1">
      <c r="A50" s="270"/>
      <c r="B50" s="703" t="s">
        <v>329</v>
      </c>
      <c r="D50" s="958" t="s">
        <v>1289</v>
      </c>
      <c r="E50" s="958"/>
      <c r="F50" s="958"/>
    </row>
    <row r="51" spans="1:7" ht="14.25">
      <c r="A51" s="270"/>
      <c r="B51" s="270"/>
      <c r="D51" s="958"/>
      <c r="E51" s="958"/>
      <c r="F51" s="958"/>
    </row>
    <row r="52" spans="1:7" ht="14.25">
      <c r="A52" s="270"/>
      <c r="B52" s="270"/>
      <c r="D52" s="958"/>
      <c r="E52" s="958"/>
      <c r="F52" s="958"/>
    </row>
    <row r="53" spans="1:7" s="2" customFormat="1" ht="14.25">
      <c r="A53" s="270"/>
      <c r="B53" s="270"/>
      <c r="C53" s="580"/>
      <c r="D53" s="247"/>
      <c r="E53" s="22"/>
      <c r="F53" s="22"/>
      <c r="G53" s="22"/>
    </row>
    <row r="54" spans="1:7" s="2" customFormat="1" ht="14.25">
      <c r="A54" s="420"/>
      <c r="B54" s="703" t="s">
        <v>329</v>
      </c>
      <c r="C54" s="581"/>
      <c r="D54" s="958" t="s">
        <v>1290</v>
      </c>
      <c r="E54" s="958"/>
      <c r="F54" s="958"/>
      <c r="G54" s="22"/>
    </row>
    <row r="55" spans="1:7" s="2" customFormat="1" ht="14.25">
      <c r="A55" s="420"/>
      <c r="B55" s="420"/>
      <c r="C55" s="581"/>
      <c r="D55" s="958"/>
      <c r="E55" s="958"/>
      <c r="F55" s="958"/>
      <c r="G55" s="22"/>
    </row>
    <row r="56" spans="1:7" s="39" customFormat="1">
      <c r="A56" s="282"/>
      <c r="B56" s="282"/>
      <c r="C56" s="282"/>
      <c r="D56" s="460"/>
      <c r="E56" s="133"/>
      <c r="F56" s="133"/>
      <c r="G56" s="133"/>
    </row>
    <row r="57" spans="1:7" ht="14.25">
      <c r="A57" s="270"/>
      <c r="B57" s="703" t="s">
        <v>329</v>
      </c>
      <c r="D57" s="958" t="s">
        <v>1291</v>
      </c>
      <c r="E57" s="958"/>
      <c r="F57" s="958"/>
    </row>
    <row r="58" spans="1:7">
      <c r="D58" s="958"/>
      <c r="E58" s="958"/>
      <c r="F58" s="958"/>
    </row>
    <row r="59" spans="1:7">
      <c r="D59" s="958"/>
      <c r="E59" s="958"/>
      <c r="F59" s="958"/>
    </row>
    <row r="60" spans="1:7" s="706" customFormat="1">
      <c r="A60" s="723"/>
      <c r="B60" s="723"/>
      <c r="C60" s="723"/>
      <c r="D60" s="702"/>
      <c r="E60" s="7"/>
      <c r="F60" s="7"/>
      <c r="G60" s="7"/>
    </row>
    <row r="61" spans="1:7" ht="14.25">
      <c r="A61" s="270"/>
      <c r="B61" s="703" t="s">
        <v>329</v>
      </c>
      <c r="D61" s="958" t="s">
        <v>1292</v>
      </c>
      <c r="E61" s="958"/>
      <c r="F61" s="958"/>
    </row>
    <row r="62" spans="1:7">
      <c r="D62" s="958"/>
      <c r="E62" s="958"/>
      <c r="F62" s="958"/>
    </row>
    <row r="63" spans="1:7"/>
    <row r="64" spans="1:7" ht="14.25">
      <c r="A64" s="270"/>
      <c r="B64" s="703" t="s">
        <v>329</v>
      </c>
      <c r="D64" s="958" t="s">
        <v>1293</v>
      </c>
      <c r="E64" s="958"/>
      <c r="F64" s="958"/>
    </row>
    <row r="65" spans="1:7">
      <c r="D65" s="958"/>
      <c r="E65" s="958"/>
      <c r="F65" s="958"/>
    </row>
    <row r="66" spans="1:7">
      <c r="A66" s="579"/>
      <c r="C66" s="579"/>
      <c r="D66" s="958"/>
      <c r="E66" s="958"/>
      <c r="F66" s="958"/>
    </row>
    <row r="67" spans="1:7">
      <c r="D67" s="12"/>
    </row>
    <row r="68" spans="1:7" ht="14.25">
      <c r="A68" s="270"/>
      <c r="B68" s="703" t="s">
        <v>329</v>
      </c>
      <c r="D68" s="956" t="s">
        <v>1294</v>
      </c>
      <c r="E68" s="956"/>
      <c r="F68" s="956"/>
    </row>
    <row r="69" spans="1:7">
      <c r="D69" s="956"/>
      <c r="E69" s="956"/>
      <c r="F69" s="956"/>
    </row>
    <row r="70" spans="1:7" ht="14.25">
      <c r="A70" s="270"/>
      <c r="B70" s="270"/>
      <c r="D70" s="138"/>
    </row>
    <row r="71" spans="1:7">
      <c r="A71" s="982" t="s">
        <v>1201</v>
      </c>
      <c r="B71" s="982"/>
      <c r="C71" s="982"/>
      <c r="D71" s="982"/>
      <c r="E71" s="982"/>
      <c r="F71" s="982"/>
      <c r="G71" s="982"/>
    </row>
    <row r="72" spans="1:7"/>
    <row r="73" spans="1:7">
      <c r="C73" s="271"/>
      <c r="D73" s="998" t="s">
        <v>1299</v>
      </c>
      <c r="E73" s="998"/>
      <c r="F73" s="998"/>
    </row>
    <row r="74" spans="1:7">
      <c r="A74" s="138"/>
      <c r="B74" s="138"/>
      <c r="D74" s="956" t="s">
        <v>1326</v>
      </c>
      <c r="E74" s="956"/>
      <c r="F74" s="956"/>
    </row>
    <row r="75" spans="1:7">
      <c r="A75" s="138"/>
      <c r="B75" s="138"/>
    </row>
    <row r="76" spans="1:7" ht="14.25">
      <c r="A76" s="270"/>
      <c r="B76" s="703" t="s">
        <v>329</v>
      </c>
      <c r="D76" s="956" t="s">
        <v>1300</v>
      </c>
      <c r="E76" s="956"/>
      <c r="F76" s="956"/>
    </row>
    <row r="77" spans="1:7" ht="14.25">
      <c r="A77" s="270"/>
      <c r="B77" s="270"/>
      <c r="D77" s="956"/>
      <c r="E77" s="956"/>
      <c r="F77" s="956"/>
    </row>
    <row r="78" spans="1:7" ht="14.25">
      <c r="A78" s="270"/>
      <c r="B78" s="270"/>
      <c r="D78" s="956"/>
      <c r="E78" s="956"/>
      <c r="F78" s="956"/>
    </row>
    <row r="79" spans="1:7" ht="14.25">
      <c r="A79" s="270"/>
      <c r="B79" s="270"/>
      <c r="D79" s="956"/>
      <c r="E79" s="956"/>
      <c r="F79" s="956"/>
    </row>
    <row r="80" spans="1:7" ht="14.25">
      <c r="A80" s="270"/>
      <c r="B80" s="270"/>
      <c r="D80" s="956"/>
      <c r="E80" s="956"/>
      <c r="F80" s="956"/>
    </row>
    <row r="81" spans="1:7" ht="14.25">
      <c r="A81" s="270"/>
      <c r="B81" s="270"/>
      <c r="D81" s="956"/>
      <c r="E81" s="956"/>
      <c r="F81" s="956"/>
    </row>
    <row r="82" spans="1:7" s="730" customFormat="1" ht="14.25">
      <c r="A82" s="731"/>
      <c r="B82" s="731"/>
      <c r="C82" s="729"/>
      <c r="D82" s="733"/>
      <c r="E82" s="733"/>
      <c r="F82" s="733"/>
      <c r="G82" s="7"/>
    </row>
    <row r="83" spans="1:7" s="730" customFormat="1" ht="14.65" customHeight="1">
      <c r="A83" s="731"/>
      <c r="B83" s="736" t="s">
        <v>329</v>
      </c>
      <c r="C83" s="729"/>
      <c r="D83" s="1013" t="s">
        <v>1399</v>
      </c>
      <c r="E83" s="1013"/>
      <c r="F83" s="1013"/>
      <c r="G83" s="7"/>
    </row>
    <row r="84" spans="1:7" s="730" customFormat="1" ht="14.25">
      <c r="A84" s="731"/>
      <c r="B84" s="731"/>
      <c r="C84" s="729"/>
      <c r="D84" s="1013"/>
      <c r="E84" s="1013"/>
      <c r="F84" s="1013"/>
      <c r="G84" s="7"/>
    </row>
    <row r="85" spans="1:7" s="730" customFormat="1" ht="14.25">
      <c r="A85" s="731"/>
      <c r="B85" s="731"/>
      <c r="C85" s="729"/>
      <c r="D85" s="1013"/>
      <c r="E85" s="1013"/>
      <c r="F85" s="1013"/>
      <c r="G85" s="7"/>
    </row>
    <row r="86" spans="1:7" s="730" customFormat="1" ht="14.25">
      <c r="A86" s="731"/>
      <c r="B86" s="731"/>
      <c r="C86" s="729"/>
      <c r="D86" s="1013"/>
      <c r="E86" s="1013"/>
      <c r="F86" s="1013"/>
      <c r="G86" s="7"/>
    </row>
    <row r="87" spans="1:7" s="730" customFormat="1" ht="14.25">
      <c r="A87" s="731"/>
      <c r="B87" s="731"/>
      <c r="C87" s="729"/>
      <c r="D87" s="1013"/>
      <c r="E87" s="1013"/>
      <c r="F87" s="1013"/>
      <c r="G87" s="7"/>
    </row>
    <row r="88" spans="1:7" s="743" customFormat="1" ht="14.25">
      <c r="A88" s="738"/>
      <c r="B88" s="738"/>
      <c r="C88" s="769"/>
      <c r="D88" s="1013"/>
      <c r="E88" s="1013"/>
      <c r="F88" s="1013"/>
      <c r="G88" s="7"/>
    </row>
    <row r="89" spans="1:7" s="743" customFormat="1" ht="14.25">
      <c r="A89" s="738"/>
      <c r="B89" s="738"/>
      <c r="C89" s="769"/>
      <c r="D89" s="1013"/>
      <c r="E89" s="1013"/>
      <c r="F89" s="1013"/>
      <c r="G89" s="7"/>
    </row>
    <row r="90" spans="1:7" s="743" customFormat="1" ht="14.25">
      <c r="A90" s="738"/>
      <c r="B90" s="738"/>
      <c r="C90" s="769"/>
      <c r="D90" s="1013"/>
      <c r="E90" s="1013"/>
      <c r="F90" s="1013"/>
      <c r="G90" s="7"/>
    </row>
    <row r="91" spans="1:7" ht="14.25">
      <c r="A91" s="270"/>
      <c r="B91" s="270"/>
      <c r="D91" s="1013"/>
      <c r="E91" s="1013"/>
      <c r="F91" s="1013"/>
    </row>
    <row r="92" spans="1:7" ht="14.25">
      <c r="A92" s="270"/>
      <c r="B92" s="270"/>
      <c r="D92" s="1013"/>
      <c r="E92" s="1013"/>
      <c r="F92" s="1013"/>
    </row>
    <row r="93" spans="1:7" ht="14.25">
      <c r="A93" s="270"/>
      <c r="B93" s="270"/>
      <c r="D93" s="1013"/>
      <c r="E93" s="1013"/>
      <c r="F93" s="1013"/>
    </row>
    <row r="94" spans="1:7" ht="14.25">
      <c r="A94" s="270"/>
      <c r="B94" s="270"/>
      <c r="D94" s="1013"/>
      <c r="E94" s="1013"/>
      <c r="F94" s="1013"/>
    </row>
    <row r="95" spans="1:7" ht="14.25">
      <c r="A95" s="270"/>
      <c r="B95" s="270"/>
      <c r="D95" s="1013"/>
      <c r="E95" s="1013"/>
      <c r="F95" s="1013"/>
    </row>
    <row r="96" spans="1:7" ht="14.25">
      <c r="A96" s="270"/>
      <c r="B96" s="270"/>
      <c r="D96" s="1013"/>
      <c r="E96" s="1013"/>
      <c r="F96" s="1013"/>
    </row>
    <row r="97" spans="1:11" s="734" customFormat="1" ht="14.25">
      <c r="A97" s="735"/>
      <c r="B97" s="739" t="s">
        <v>329</v>
      </c>
      <c r="C97" s="729"/>
      <c r="D97" s="956" t="s">
        <v>1301</v>
      </c>
      <c r="E97" s="956"/>
      <c r="F97" s="956"/>
      <c r="G97" s="7"/>
    </row>
    <row r="98" spans="1:11" s="734" customFormat="1" ht="14.25">
      <c r="A98" s="735"/>
      <c r="B98" s="735"/>
      <c r="C98" s="729"/>
      <c r="D98" s="956"/>
      <c r="E98" s="956"/>
      <c r="F98" s="956"/>
      <c r="G98" s="7"/>
    </row>
    <row r="99" spans="1:11" s="734" customFormat="1" ht="14.25">
      <c r="A99" s="735"/>
      <c r="B99" s="735"/>
      <c r="C99" s="729"/>
      <c r="D99" s="956"/>
      <c r="E99" s="956"/>
      <c r="F99" s="956"/>
      <c r="G99" s="7"/>
    </row>
    <row r="100" spans="1:11" s="734" customFormat="1" ht="14.25">
      <c r="A100" s="735"/>
      <c r="B100" s="735"/>
      <c r="C100" s="729"/>
      <c r="D100" s="956"/>
      <c r="E100" s="956"/>
      <c r="F100" s="956"/>
      <c r="G100" s="7"/>
    </row>
    <row r="101" spans="1:11" s="734" customFormat="1" ht="14.25">
      <c r="A101" s="735"/>
      <c r="B101" s="735"/>
      <c r="C101" s="729"/>
      <c r="D101" s="956"/>
      <c r="E101" s="956"/>
      <c r="F101" s="956"/>
      <c r="G101" s="7"/>
    </row>
    <row r="102" spans="1:11" s="734" customFormat="1" ht="14.25">
      <c r="A102" s="735"/>
      <c r="B102" s="735"/>
      <c r="C102" s="729"/>
      <c r="D102" s="956"/>
      <c r="E102" s="956"/>
      <c r="F102" s="956"/>
      <c r="G102" s="7"/>
    </row>
    <row r="103" spans="1:11" s="734" customFormat="1" ht="14.25">
      <c r="A103" s="735"/>
      <c r="B103" s="735"/>
      <c r="C103" s="729"/>
      <c r="D103" s="956"/>
      <c r="E103" s="956"/>
      <c r="F103" s="956"/>
      <c r="G103" s="7"/>
    </row>
    <row r="104" spans="1:11" s="734" customFormat="1" ht="14.25">
      <c r="A104" s="735"/>
      <c r="B104" s="735"/>
      <c r="C104" s="729"/>
      <c r="D104" s="956"/>
      <c r="E104" s="956"/>
      <c r="F104" s="956"/>
      <c r="G104" s="7"/>
    </row>
    <row r="105" spans="1:11" s="737" customFormat="1" ht="14.25">
      <c r="A105" s="738"/>
      <c r="B105" s="738"/>
      <c r="C105" s="729"/>
      <c r="D105" s="740"/>
      <c r="E105" s="740"/>
      <c r="F105" s="740"/>
      <c r="G105" s="7"/>
    </row>
    <row r="106" spans="1:11" ht="14.25">
      <c r="A106" s="420"/>
      <c r="B106" s="732" t="s">
        <v>329</v>
      </c>
      <c r="C106" s="486"/>
      <c r="D106" s="1014" t="s">
        <v>1302</v>
      </c>
      <c r="E106" s="1014"/>
      <c r="F106" s="1014"/>
      <c r="G106" s="487"/>
      <c r="H106" s="485"/>
      <c r="I106" s="485"/>
      <c r="J106" s="485"/>
      <c r="K106" s="485"/>
    </row>
    <row r="107" spans="1:11" ht="14.25">
      <c r="A107" s="270"/>
      <c r="B107" s="270"/>
      <c r="C107" s="325"/>
      <c r="D107" s="1014"/>
      <c r="E107" s="1014"/>
      <c r="F107" s="1014"/>
      <c r="G107" s="487"/>
      <c r="H107" s="485"/>
      <c r="I107" s="485"/>
      <c r="J107" s="485"/>
      <c r="K107" s="485"/>
    </row>
    <row r="108" spans="1:11" ht="14.25">
      <c r="A108" s="270"/>
      <c r="B108" s="270"/>
      <c r="C108" s="325"/>
      <c r="D108" s="1014"/>
      <c r="E108" s="1014"/>
      <c r="F108" s="1014"/>
      <c r="G108" s="487"/>
      <c r="H108" s="485"/>
      <c r="I108" s="485"/>
      <c r="J108" s="485"/>
      <c r="K108" s="485"/>
    </row>
    <row r="109" spans="1:11" ht="14.25">
      <c r="A109" s="270"/>
      <c r="B109" s="270"/>
      <c r="C109" s="325"/>
      <c r="D109" s="1014"/>
      <c r="E109" s="1014"/>
      <c r="F109" s="1014"/>
      <c r="G109" s="487"/>
      <c r="H109" s="485"/>
      <c r="I109" s="485"/>
      <c r="J109" s="485"/>
      <c r="K109" s="485"/>
    </row>
    <row r="110" spans="1:11" ht="14.25">
      <c r="A110" s="270"/>
      <c r="B110" s="270"/>
      <c r="C110" s="325"/>
      <c r="D110" s="1014"/>
      <c r="E110" s="1014"/>
      <c r="F110" s="1014"/>
      <c r="G110" s="487"/>
      <c r="H110" s="485"/>
      <c r="I110" s="485"/>
      <c r="J110" s="485"/>
      <c r="K110" s="485"/>
    </row>
    <row r="111" spans="1:11">
      <c r="C111"/>
      <c r="D111" s="1014"/>
      <c r="E111" s="1014"/>
      <c r="F111" s="1014"/>
      <c r="G111"/>
      <c r="H111"/>
      <c r="I111"/>
      <c r="J111"/>
      <c r="K111"/>
    </row>
    <row r="112" spans="1:11">
      <c r="C112"/>
      <c r="D112" s="1014"/>
      <c r="E112" s="1014"/>
      <c r="F112" s="1014"/>
      <c r="G112"/>
      <c r="H112"/>
      <c r="I112"/>
      <c r="J112"/>
      <c r="K112"/>
    </row>
    <row r="113" spans="1:11">
      <c r="C113"/>
      <c r="D113" s="494"/>
      <c r="E113"/>
      <c r="F113"/>
      <c r="G113"/>
      <c r="H113"/>
      <c r="I113"/>
      <c r="J113"/>
      <c r="K113"/>
    </row>
    <row r="114" spans="1:11" ht="14.25">
      <c r="A114" s="270"/>
      <c r="B114" s="703" t="s">
        <v>329</v>
      </c>
      <c r="C114"/>
      <c r="D114" s="1015" t="s">
        <v>1303</v>
      </c>
      <c r="E114" s="1015"/>
      <c r="F114" s="1015"/>
      <c r="G114"/>
      <c r="H114"/>
      <c r="I114"/>
      <c r="J114"/>
      <c r="K114"/>
    </row>
    <row r="115" spans="1:11" ht="14.25">
      <c r="A115" s="270"/>
      <c r="B115" s="270"/>
      <c r="C115"/>
      <c r="D115" s="1015"/>
      <c r="E115" s="1015"/>
      <c r="F115" s="1015"/>
      <c r="G115"/>
      <c r="H115"/>
      <c r="I115"/>
      <c r="J115"/>
      <c r="K115"/>
    </row>
    <row r="116" spans="1:11"/>
    <row r="117" spans="1:11" ht="14.25">
      <c r="A117" s="270"/>
      <c r="B117" s="703" t="s">
        <v>329</v>
      </c>
      <c r="C117" s="10"/>
      <c r="D117" s="956" t="s">
        <v>1304</v>
      </c>
      <c r="E117" s="956"/>
      <c r="F117" s="956"/>
    </row>
    <row r="118" spans="1:11">
      <c r="C118" s="10"/>
      <c r="D118" s="956"/>
      <c r="E118" s="956"/>
      <c r="F118" s="956"/>
    </row>
    <row r="119" spans="1:11">
      <c r="C119" s="10"/>
      <c r="D119" s="956"/>
      <c r="E119" s="956"/>
      <c r="F119" s="956"/>
    </row>
    <row r="120" spans="1:11">
      <c r="C120" s="10"/>
      <c r="D120" s="956"/>
      <c r="E120" s="956"/>
      <c r="F120" s="956"/>
    </row>
    <row r="121" spans="1:11">
      <c r="C121" s="10"/>
      <c r="D121" s="956"/>
      <c r="E121" s="956"/>
      <c r="F121" s="956"/>
    </row>
    <row r="122" spans="1:11">
      <c r="C122" s="10"/>
      <c r="D122" s="152"/>
      <c r="E122" s="152"/>
      <c r="F122" s="152"/>
    </row>
    <row r="123" spans="1:11" customFormat="1" ht="14.25">
      <c r="A123" s="270"/>
      <c r="B123" s="703" t="s">
        <v>329</v>
      </c>
      <c r="C123" s="10"/>
      <c r="D123" s="958" t="s">
        <v>1305</v>
      </c>
      <c r="E123" s="958"/>
      <c r="F123" s="958"/>
      <c r="G123" s="152"/>
    </row>
    <row r="124" spans="1:11" s="306" customFormat="1" ht="13.9" customHeight="1">
      <c r="A124" s="303"/>
      <c r="B124" s="303"/>
      <c r="C124" s="304"/>
      <c r="D124" s="958"/>
      <c r="E124" s="958"/>
      <c r="F124" s="958"/>
      <c r="G124" s="305"/>
    </row>
    <row r="125" spans="1:11" customFormat="1" ht="13.9" customHeight="1">
      <c r="A125" s="135"/>
      <c r="B125" s="700"/>
      <c r="C125" s="10"/>
      <c r="D125" s="958"/>
      <c r="E125" s="958"/>
      <c r="F125" s="958"/>
      <c r="G125" s="152"/>
    </row>
    <row r="126" spans="1:11" customFormat="1" ht="13.9" customHeight="1">
      <c r="A126" s="135"/>
      <c r="B126" s="700"/>
      <c r="C126" s="10"/>
      <c r="D126" s="958"/>
      <c r="E126" s="958"/>
      <c r="F126" s="958"/>
      <c r="G126" s="152"/>
    </row>
    <row r="127" spans="1:11" customFormat="1" ht="13.9" customHeight="1">
      <c r="A127" s="135"/>
      <c r="B127" s="700"/>
      <c r="C127" s="10"/>
      <c r="D127" s="958"/>
      <c r="E127" s="958"/>
      <c r="F127" s="958"/>
      <c r="G127" s="152"/>
    </row>
    <row r="128" spans="1:11" customFormat="1" ht="13.9" customHeight="1">
      <c r="A128" s="395"/>
      <c r="B128" s="395"/>
      <c r="C128" s="10"/>
      <c r="D128" s="958"/>
      <c r="E128" s="958"/>
      <c r="F128" s="958"/>
      <c r="G128" s="152"/>
    </row>
    <row r="129" spans="1:7" s="2" customFormat="1" ht="13.9" customHeight="1">
      <c r="A129" s="282"/>
      <c r="B129" s="282"/>
      <c r="C129" s="459"/>
      <c r="D129" s="958"/>
      <c r="E129" s="958"/>
      <c r="F129" s="958"/>
      <c r="G129" s="187"/>
    </row>
    <row r="130" spans="1:7" s="2" customFormat="1" ht="13.9" customHeight="1">
      <c r="A130" s="282"/>
      <c r="B130" s="282"/>
      <c r="C130" s="459"/>
      <c r="D130" s="958"/>
      <c r="E130" s="958"/>
      <c r="F130" s="958"/>
      <c r="G130" s="187"/>
    </row>
    <row r="131" spans="1:7" customFormat="1" ht="13.9" customHeight="1">
      <c r="A131" s="135"/>
      <c r="B131" s="700"/>
      <c r="C131" s="10"/>
      <c r="D131" s="958"/>
      <c r="E131" s="958"/>
      <c r="F131" s="958"/>
      <c r="G131" s="152"/>
    </row>
    <row r="132" spans="1:7" customFormat="1" ht="13.9" customHeight="1">
      <c r="A132" s="135"/>
      <c r="B132" s="700"/>
      <c r="C132" s="10"/>
      <c r="D132" s="958"/>
      <c r="E132" s="958"/>
      <c r="F132" s="958"/>
      <c r="G132" s="152"/>
    </row>
    <row r="133" spans="1:7" customFormat="1" ht="13.9" customHeight="1">
      <c r="A133" s="135"/>
      <c r="B133" s="700"/>
      <c r="C133" s="10"/>
      <c r="D133" s="958"/>
      <c r="E133" s="958"/>
      <c r="F133" s="958"/>
      <c r="G133" s="152"/>
    </row>
    <row r="134" spans="1:7" customFormat="1" ht="13.9" customHeight="1">
      <c r="A134" s="135"/>
      <c r="B134" s="700"/>
      <c r="C134" s="10"/>
      <c r="D134" s="958"/>
      <c r="E134" s="958"/>
      <c r="F134" s="958"/>
      <c r="G134" s="152"/>
    </row>
    <row r="135" spans="1:7" customFormat="1" ht="13.9" customHeight="1">
      <c r="A135" s="135"/>
      <c r="B135" s="700"/>
      <c r="C135" s="10"/>
      <c r="D135" s="337"/>
      <c r="E135" s="154"/>
      <c r="F135" s="154"/>
      <c r="G135" s="152"/>
    </row>
    <row r="136" spans="1:7" s="741" customFormat="1" ht="13.9" customHeight="1">
      <c r="A136" s="729"/>
      <c r="B136" s="742" t="s">
        <v>329</v>
      </c>
      <c r="C136" s="10"/>
      <c r="D136" s="956" t="s">
        <v>1413</v>
      </c>
      <c r="E136" s="956"/>
      <c r="F136" s="956"/>
      <c r="G136" s="152"/>
    </row>
    <row r="137" spans="1:7" s="741" customFormat="1" ht="13.9" customHeight="1">
      <c r="A137" s="729"/>
      <c r="B137" s="729"/>
      <c r="C137" s="10"/>
      <c r="D137" s="956"/>
      <c r="E137" s="956"/>
      <c r="F137" s="956"/>
      <c r="G137" s="152"/>
    </row>
    <row r="138" spans="1:7" s="741" customFormat="1" ht="13.9" customHeight="1">
      <c r="A138" s="729"/>
      <c r="B138" s="729"/>
      <c r="C138" s="10"/>
      <c r="D138" s="956"/>
      <c r="E138" s="956"/>
      <c r="F138" s="956"/>
      <c r="G138" s="152"/>
    </row>
    <row r="139" spans="1:7" s="741" customFormat="1" ht="13.9" customHeight="1">
      <c r="A139" s="729"/>
      <c r="B139" s="729"/>
      <c r="C139" s="10"/>
      <c r="D139" s="956"/>
      <c r="E139" s="956"/>
      <c r="F139" s="956"/>
      <c r="G139" s="152"/>
    </row>
    <row r="140" spans="1:7" s="741" customFormat="1" ht="13.9" customHeight="1">
      <c r="A140" s="729"/>
      <c r="B140" s="729"/>
      <c r="C140" s="10"/>
      <c r="D140" s="956"/>
      <c r="E140" s="956"/>
      <c r="F140" s="956"/>
      <c r="G140" s="152"/>
    </row>
    <row r="141" spans="1:7" s="741" customFormat="1" ht="13.9" customHeight="1">
      <c r="A141" s="729"/>
      <c r="B141" s="729"/>
      <c r="C141" s="10"/>
      <c r="D141" s="956"/>
      <c r="E141" s="956"/>
      <c r="F141" s="956"/>
      <c r="G141" s="152"/>
    </row>
    <row r="142" spans="1:7" s="741" customFormat="1" ht="13.9" customHeight="1">
      <c r="A142" s="729"/>
      <c r="B142" s="729"/>
      <c r="C142" s="10"/>
      <c r="D142" s="956"/>
      <c r="E142" s="956"/>
      <c r="F142" s="956"/>
      <c r="G142" s="152"/>
    </row>
    <row r="143" spans="1:7" s="741" customFormat="1" ht="13.9" customHeight="1">
      <c r="A143" s="729"/>
      <c r="B143" s="729"/>
      <c r="C143" s="10"/>
      <c r="D143" s="956"/>
      <c r="E143" s="956"/>
      <c r="F143" s="956"/>
      <c r="G143" s="152"/>
    </row>
    <row r="144" spans="1:7" s="741" customFormat="1" ht="13.9" customHeight="1">
      <c r="A144" s="729"/>
      <c r="B144" s="729"/>
      <c r="C144" s="10"/>
      <c r="D144" s="956"/>
      <c r="E144" s="956"/>
      <c r="F144" s="956"/>
      <c r="G144" s="152"/>
    </row>
    <row r="145" spans="1:7" s="741" customFormat="1" ht="13.9" customHeight="1">
      <c r="A145" s="729"/>
      <c r="B145" s="729"/>
      <c r="C145" s="10"/>
      <c r="D145" s="956"/>
      <c r="E145" s="956"/>
      <c r="F145" s="956"/>
      <c r="G145" s="152"/>
    </row>
    <row r="146" spans="1:7" s="741" customFormat="1" ht="13.9" customHeight="1">
      <c r="A146" s="771"/>
      <c r="B146" s="771"/>
      <c r="C146" s="10"/>
      <c r="D146" s="956"/>
      <c r="E146" s="956"/>
      <c r="F146" s="956"/>
      <c r="G146" s="152"/>
    </row>
    <row r="147" spans="1:7" s="741" customFormat="1" ht="13.9" customHeight="1">
      <c r="A147" s="771"/>
      <c r="B147" s="771"/>
      <c r="C147" s="10"/>
      <c r="D147" s="956"/>
      <c r="E147" s="956"/>
      <c r="F147" s="956"/>
      <c r="G147" s="152"/>
    </row>
    <row r="148" spans="1:7" s="741" customFormat="1" ht="13.9" customHeight="1">
      <c r="A148" s="729"/>
      <c r="B148" s="729"/>
      <c r="C148" s="10"/>
      <c r="D148" s="956"/>
      <c r="E148" s="956"/>
      <c r="F148" s="956"/>
      <c r="G148" s="152"/>
    </row>
    <row r="149" spans="1:7" s="741" customFormat="1" ht="13.9" customHeight="1">
      <c r="A149" s="729"/>
      <c r="B149" s="729"/>
      <c r="C149" s="10"/>
      <c r="D149" s="956"/>
      <c r="E149" s="956"/>
      <c r="F149" s="956"/>
      <c r="G149" s="152"/>
    </row>
    <row r="150" spans="1:7" s="741" customFormat="1" ht="13.9" customHeight="1">
      <c r="A150" s="729"/>
      <c r="B150" s="729"/>
      <c r="C150" s="10"/>
      <c r="D150" s="956"/>
      <c r="E150" s="956"/>
      <c r="F150" s="956"/>
      <c r="G150" s="152"/>
    </row>
    <row r="151" spans="1:7" s="741" customFormat="1" ht="13.9" customHeight="1">
      <c r="A151" s="729"/>
      <c r="B151" s="729"/>
      <c r="C151" s="10"/>
      <c r="D151" s="956"/>
      <c r="E151" s="956"/>
      <c r="F151" s="956"/>
      <c r="G151" s="152"/>
    </row>
    <row r="152" spans="1:7" s="741" customFormat="1" ht="13.9" customHeight="1">
      <c r="A152" s="729"/>
      <c r="B152" s="729"/>
      <c r="C152" s="10"/>
      <c r="D152" s="956"/>
      <c r="E152" s="956"/>
      <c r="F152" s="956"/>
      <c r="G152" s="152"/>
    </row>
    <row r="153" spans="1:7" s="741" customFormat="1" ht="13.9" customHeight="1">
      <c r="A153" s="729"/>
      <c r="B153" s="729"/>
      <c r="C153" s="10"/>
      <c r="D153" s="956"/>
      <c r="E153" s="956"/>
      <c r="F153" s="956"/>
      <c r="G153" s="152"/>
    </row>
    <row r="154" spans="1:7" s="741" customFormat="1" ht="13.9" customHeight="1">
      <c r="A154" s="729"/>
      <c r="B154" s="729"/>
      <c r="C154" s="10"/>
      <c r="D154" s="956"/>
      <c r="E154" s="956"/>
      <c r="F154" s="956"/>
      <c r="G154" s="152"/>
    </row>
    <row r="155" spans="1:7" s="741" customFormat="1" ht="13.9" customHeight="1">
      <c r="A155" s="729"/>
      <c r="B155" s="729"/>
      <c r="C155" s="10"/>
      <c r="D155" s="337"/>
      <c r="E155" s="154"/>
      <c r="F155" s="154"/>
      <c r="G155" s="152"/>
    </row>
    <row r="156" spans="1:7" customFormat="1" ht="13.9" customHeight="1">
      <c r="A156" s="395"/>
      <c r="B156" s="703" t="s">
        <v>329</v>
      </c>
      <c r="C156" s="335"/>
      <c r="D156" s="1016" t="s">
        <v>1306</v>
      </c>
      <c r="E156" s="1016"/>
      <c r="F156" s="1016"/>
      <c r="G156" s="461"/>
    </row>
    <row r="157" spans="1:7" customFormat="1" ht="13.9" customHeight="1">
      <c r="A157" s="395"/>
      <c r="B157" s="395"/>
      <c r="C157" s="335"/>
      <c r="D157" s="1016"/>
      <c r="E157" s="1016"/>
      <c r="F157" s="1016"/>
      <c r="G157" s="461"/>
    </row>
    <row r="158" spans="1:7" customFormat="1" ht="13.9" customHeight="1">
      <c r="A158" s="395"/>
      <c r="B158" s="395"/>
      <c r="C158" s="335"/>
      <c r="D158" s="337"/>
      <c r="E158" s="335"/>
      <c r="F158" s="335"/>
      <c r="G158" s="461"/>
    </row>
    <row r="159" spans="1:7" customFormat="1" ht="13.9" customHeight="1">
      <c r="A159" s="395"/>
      <c r="B159" s="703" t="s">
        <v>329</v>
      </c>
      <c r="C159" s="335"/>
      <c r="D159" s="959" t="s">
        <v>1307</v>
      </c>
      <c r="E159" s="959"/>
      <c r="F159" s="959"/>
      <c r="G159" s="461"/>
    </row>
    <row r="160" spans="1:7" customFormat="1" ht="13.9" customHeight="1">
      <c r="A160" s="395"/>
      <c r="B160" s="395"/>
      <c r="C160" s="335"/>
      <c r="D160" s="959"/>
      <c r="E160" s="959"/>
      <c r="F160" s="959"/>
      <c r="G160" s="461"/>
    </row>
    <row r="161" spans="1:7" customFormat="1" ht="13.9" customHeight="1">
      <c r="A161" s="395"/>
      <c r="B161" s="395"/>
      <c r="C161" s="335"/>
      <c r="D161" s="959"/>
      <c r="E161" s="959"/>
      <c r="F161" s="959"/>
      <c r="G161" s="461"/>
    </row>
    <row r="162" spans="1:7" customFormat="1" ht="13.9" customHeight="1">
      <c r="A162" s="395"/>
      <c r="B162" s="395"/>
      <c r="C162" s="335"/>
      <c r="D162" s="959"/>
      <c r="E162" s="959"/>
      <c r="F162" s="959"/>
      <c r="G162" s="461"/>
    </row>
    <row r="163" spans="1:7" customFormat="1" ht="13.9" customHeight="1">
      <c r="A163" s="135"/>
      <c r="B163" s="700"/>
      <c r="C163" s="10"/>
      <c r="D163" s="154"/>
      <c r="E163" s="154"/>
      <c r="F163" s="154"/>
      <c r="G163" s="152"/>
    </row>
    <row r="164" spans="1:7" customFormat="1" ht="13.9" customHeight="1">
      <c r="A164" s="135"/>
      <c r="B164" s="703" t="s">
        <v>329</v>
      </c>
      <c r="C164" s="10"/>
      <c r="D164" s="1004" t="s">
        <v>1308</v>
      </c>
      <c r="E164" s="1004"/>
      <c r="F164" s="1004"/>
      <c r="G164" s="152"/>
    </row>
    <row r="165" spans="1:7" customFormat="1" ht="13.9" customHeight="1">
      <c r="A165" s="135"/>
      <c r="B165" s="700"/>
      <c r="C165" s="10"/>
      <c r="D165" s="1004"/>
      <c r="E165" s="1004"/>
      <c r="F165" s="1004"/>
      <c r="G165" s="152"/>
    </row>
    <row r="166" spans="1:7" customFormat="1" ht="13.9" customHeight="1">
      <c r="A166" s="135"/>
      <c r="B166" s="700"/>
      <c r="C166" s="10"/>
      <c r="D166" s="1004"/>
      <c r="E166" s="1004"/>
      <c r="F166" s="1004"/>
      <c r="G166" s="152"/>
    </row>
    <row r="167" spans="1:7" customFormat="1" ht="13.9" customHeight="1">
      <c r="A167" s="23"/>
      <c r="B167" s="699"/>
      <c r="C167" s="10"/>
      <c r="D167" s="7"/>
      <c r="E167" s="154"/>
      <c r="F167" s="154"/>
      <c r="G167" s="152"/>
    </row>
    <row r="168" spans="1:7">
      <c r="A168" s="982" t="s">
        <v>1202</v>
      </c>
      <c r="B168" s="982"/>
      <c r="C168" s="982"/>
      <c r="D168" s="982"/>
      <c r="E168" s="982"/>
      <c r="F168" s="982"/>
      <c r="G168" s="982"/>
    </row>
    <row r="169" spans="1:7" ht="12" customHeight="1">
      <c r="D169" s="138"/>
      <c r="E169" s="138"/>
      <c r="F169" s="138"/>
    </row>
    <row r="170" spans="1:7">
      <c r="B170" s="978" t="s">
        <v>483</v>
      </c>
      <c r="C170" s="978"/>
      <c r="D170" s="978"/>
      <c r="E170" s="978"/>
      <c r="F170" s="978"/>
    </row>
    <row r="171" spans="1:7" ht="12" customHeight="1">
      <c r="A171" s="264"/>
      <c r="B171" s="697"/>
      <c r="C171" s="264"/>
    </row>
    <row r="172" spans="1:7">
      <c r="A172" s="982" t="s">
        <v>1203</v>
      </c>
      <c r="B172" s="982"/>
      <c r="C172" s="982"/>
      <c r="D172" s="982"/>
      <c r="E172" s="982"/>
      <c r="F172" s="982"/>
      <c r="G172" s="982"/>
    </row>
    <row r="173" spans="1:7" ht="12" customHeight="1">
      <c r="A173" s="273"/>
      <c r="B173" s="273"/>
      <c r="C173" s="274"/>
      <c r="D173" s="57"/>
      <c r="E173" s="49"/>
      <c r="F173" s="57"/>
      <c r="G173" s="57"/>
    </row>
    <row r="174" spans="1:7" ht="13.15" customHeight="1">
      <c r="A174" s="273"/>
      <c r="B174" s="273"/>
      <c r="C174" s="274"/>
      <c r="D174" s="1018" t="s">
        <v>1311</v>
      </c>
      <c r="E174" s="1018"/>
      <c r="F174" s="1018"/>
      <c r="G174" s="57"/>
    </row>
    <row r="175" spans="1:7">
      <c r="A175" s="273"/>
      <c r="B175" s="273"/>
      <c r="C175" s="274"/>
      <c r="D175" s="1018"/>
      <c r="E175" s="1018"/>
      <c r="F175" s="1018"/>
      <c r="G175" s="57"/>
    </row>
    <row r="176" spans="1:7" s="743" customFormat="1">
      <c r="A176" s="745"/>
      <c r="B176" s="745"/>
      <c r="C176" s="274"/>
      <c r="D176" s="1019" t="s">
        <v>1312</v>
      </c>
      <c r="E176" s="1019"/>
      <c r="F176" s="1019"/>
      <c r="G176" s="57"/>
    </row>
    <row r="177" spans="1:7" ht="12" customHeight="1">
      <c r="A177" s="273"/>
      <c r="B177" s="273"/>
      <c r="C177" s="274"/>
      <c r="D177" s="57"/>
      <c r="E177" s="49"/>
      <c r="F177" s="57"/>
      <c r="G177" s="57"/>
    </row>
    <row r="178" spans="1:7" ht="14.25">
      <c r="A178" s="270"/>
      <c r="B178" s="703" t="s">
        <v>329</v>
      </c>
      <c r="C178" s="274"/>
      <c r="D178" s="1017" t="s">
        <v>1310</v>
      </c>
      <c r="E178" s="1017"/>
      <c r="F178" s="1017"/>
      <c r="G178" s="57"/>
    </row>
    <row r="179" spans="1:7" ht="14.25">
      <c r="A179" s="270"/>
      <c r="B179" s="270"/>
      <c r="C179" s="274"/>
      <c r="D179" s="1017"/>
      <c r="E179" s="1017"/>
      <c r="F179" s="1017"/>
      <c r="G179" s="57"/>
    </row>
    <row r="180" spans="1:7" ht="14.25">
      <c r="A180" s="270"/>
      <c r="B180" s="270"/>
      <c r="C180" s="274"/>
      <c r="D180" s="1017"/>
      <c r="E180" s="1017"/>
      <c r="F180" s="1017"/>
      <c r="G180" s="57"/>
    </row>
    <row r="181" spans="1:7">
      <c r="A181" s="274"/>
      <c r="B181" s="274"/>
      <c r="C181" s="274"/>
      <c r="D181" s="1017"/>
      <c r="E181" s="1017"/>
      <c r="F181" s="1017"/>
    </row>
    <row r="182" spans="1:7">
      <c r="A182" s="274"/>
      <c r="B182" s="274"/>
      <c r="C182" s="274"/>
      <c r="D182" s="421"/>
      <c r="E182" s="57"/>
      <c r="F182" s="57"/>
    </row>
    <row r="183" spans="1:7">
      <c r="A183" s="274"/>
      <c r="B183" s="274"/>
      <c r="C183" s="274"/>
      <c r="D183" s="1021" t="s">
        <v>1219</v>
      </c>
      <c r="E183" s="1021"/>
      <c r="F183" s="1021"/>
    </row>
    <row r="184" spans="1:7">
      <c r="A184" s="274"/>
      <c r="B184" s="274"/>
      <c r="C184" s="274"/>
      <c r="D184" s="1021"/>
      <c r="E184" s="1021"/>
      <c r="F184" s="1021"/>
    </row>
    <row r="185" spans="1:7" s="706" customFormat="1">
      <c r="A185" s="274"/>
      <c r="B185" s="274"/>
      <c r="C185" s="274"/>
      <c r="D185" s="720"/>
      <c r="E185" s="720"/>
      <c r="F185" s="720"/>
      <c r="G185" s="7"/>
    </row>
    <row r="186" spans="1:7" s="701" customFormat="1" ht="14.25">
      <c r="A186" s="270"/>
      <c r="B186" s="703" t="s">
        <v>329</v>
      </c>
      <c r="C186" s="581"/>
      <c r="D186" s="956" t="s">
        <v>1309</v>
      </c>
      <c r="E186" s="956"/>
      <c r="F186" s="956"/>
      <c r="G186" s="702"/>
    </row>
    <row r="187" spans="1:7" s="701" customFormat="1" ht="14.65" customHeight="1">
      <c r="A187" s="270"/>
      <c r="C187" s="581"/>
      <c r="D187" s="956"/>
      <c r="E187" s="956"/>
      <c r="F187" s="956"/>
      <c r="G187" s="702"/>
    </row>
    <row r="188" spans="1:7" s="701" customFormat="1" ht="14.25">
      <c r="A188" s="270"/>
      <c r="B188" s="721"/>
      <c r="C188" s="581"/>
      <c r="D188" s="956"/>
      <c r="E188" s="956"/>
      <c r="F188" s="956"/>
      <c r="G188" s="702"/>
    </row>
    <row r="189" spans="1:7" s="701" customFormat="1" ht="14.25">
      <c r="A189" s="270"/>
      <c r="B189" s="721"/>
      <c r="C189" s="581"/>
      <c r="D189" s="956"/>
      <c r="E189" s="956"/>
      <c r="F189" s="956"/>
      <c r="G189" s="702"/>
    </row>
    <row r="190" spans="1:7" s="706" customFormat="1">
      <c r="A190" s="274"/>
      <c r="B190" s="274"/>
      <c r="C190" s="274"/>
      <c r="D190" s="720"/>
      <c r="E190" s="720"/>
      <c r="F190" s="720"/>
      <c r="G190" s="7"/>
    </row>
    <row r="191" spans="1:7">
      <c r="A191" s="982" t="s">
        <v>1204</v>
      </c>
      <c r="B191" s="982"/>
      <c r="C191" s="982"/>
      <c r="D191" s="982"/>
      <c r="E191" s="982"/>
      <c r="F191" s="982"/>
      <c r="G191" s="982"/>
    </row>
    <row r="192" spans="1:7" ht="12" customHeight="1">
      <c r="D192" s="138"/>
      <c r="E192" s="138"/>
      <c r="F192" s="138"/>
    </row>
    <row r="193" spans="1:6">
      <c r="C193" s="271"/>
      <c r="D193" s="1020" t="s">
        <v>222</v>
      </c>
      <c r="E193" s="1020"/>
      <c r="F193" s="1020"/>
    </row>
    <row r="194" spans="1:6">
      <c r="A194" s="264"/>
      <c r="B194" s="697"/>
      <c r="C194" s="264"/>
      <c r="D194" s="988" t="s">
        <v>1333</v>
      </c>
      <c r="E194" s="989"/>
      <c r="F194" s="989"/>
    </row>
    <row r="195" spans="1:6" ht="12" customHeight="1">
      <c r="A195" s="23"/>
      <c r="B195" s="699"/>
      <c r="C195" s="23"/>
    </row>
    <row r="196" spans="1:6" ht="13.15" customHeight="1">
      <c r="A196" s="23"/>
      <c r="C196" s="23"/>
      <c r="D196" s="980" t="s">
        <v>592</v>
      </c>
      <c r="E196" s="980"/>
      <c r="F196" s="980"/>
    </row>
    <row r="197" spans="1:6" ht="14.25">
      <c r="A197" s="270"/>
      <c r="B197" s="703" t="s">
        <v>329</v>
      </c>
      <c r="D197" s="956" t="s">
        <v>1327</v>
      </c>
      <c r="E197" s="956"/>
      <c r="F197" s="956"/>
    </row>
    <row r="198" spans="1:6" ht="14.25">
      <c r="A198" s="270"/>
      <c r="B198" s="270"/>
      <c r="D198" s="956"/>
      <c r="E198" s="956"/>
      <c r="F198" s="956"/>
    </row>
    <row r="199" spans="1:6"/>
    <row r="200" spans="1:6" ht="14.25">
      <c r="A200" s="270"/>
      <c r="B200" s="703" t="s">
        <v>329</v>
      </c>
      <c r="D200" s="956" t="s">
        <v>1328</v>
      </c>
      <c r="E200" s="956"/>
      <c r="F200" s="956"/>
    </row>
    <row r="201" spans="1:6" ht="14.25">
      <c r="A201" s="270"/>
      <c r="B201" s="270"/>
      <c r="D201" s="956"/>
      <c r="E201" s="956"/>
      <c r="F201" s="956"/>
    </row>
    <row r="202" spans="1:6" ht="14.25">
      <c r="A202" s="270"/>
      <c r="B202" s="270"/>
      <c r="D202" s="956"/>
      <c r="E202" s="956"/>
      <c r="F202" s="956"/>
    </row>
    <row r="203" spans="1:6" ht="5.0999999999999996" customHeight="1">
      <c r="A203" s="270"/>
      <c r="B203" s="270"/>
      <c r="D203" s="154"/>
      <c r="E203" s="138"/>
      <c r="F203" s="138"/>
    </row>
    <row r="204" spans="1:6" ht="14.25">
      <c r="A204" s="270"/>
      <c r="B204" s="270"/>
      <c r="D204" s="956" t="s">
        <v>1329</v>
      </c>
      <c r="E204" s="956"/>
      <c r="F204" s="956"/>
    </row>
    <row r="205" spans="1:6" ht="14.25">
      <c r="A205" s="270"/>
      <c r="B205" s="270"/>
      <c r="D205" s="956"/>
      <c r="E205" s="956"/>
      <c r="F205" s="956"/>
    </row>
    <row r="206" spans="1:6" ht="14.25">
      <c r="A206" s="270"/>
      <c r="B206" s="270"/>
      <c r="D206" s="956"/>
      <c r="E206" s="956"/>
      <c r="F206" s="956"/>
    </row>
    <row r="207" spans="1:6" ht="14.25">
      <c r="A207" s="270"/>
      <c r="B207" s="270"/>
      <c r="D207" s="956"/>
      <c r="E207" s="956"/>
      <c r="F207" s="956"/>
    </row>
    <row r="208" spans="1:6" ht="14.25">
      <c r="A208" s="270"/>
      <c r="B208" s="270"/>
      <c r="D208" s="956"/>
      <c r="E208" s="956"/>
      <c r="F208" s="956"/>
    </row>
    <row r="209" spans="1:7" ht="14.25">
      <c r="A209" s="270"/>
      <c r="B209" s="270"/>
      <c r="D209" s="138"/>
      <c r="E209" s="138"/>
      <c r="F209" s="138"/>
    </row>
    <row r="210" spans="1:7" ht="14.25">
      <c r="A210" s="270"/>
      <c r="B210" s="703" t="s">
        <v>329</v>
      </c>
      <c r="D210" s="977" t="s">
        <v>1330</v>
      </c>
      <c r="E210" s="977"/>
      <c r="F210" s="977"/>
    </row>
    <row r="211" spans="1:7" ht="14.25">
      <c r="A211" s="270"/>
      <c r="B211" s="270"/>
      <c r="D211" s="977"/>
      <c r="E211" s="977"/>
      <c r="F211" s="977"/>
    </row>
    <row r="212" spans="1:7" ht="14.25">
      <c r="A212" s="270"/>
      <c r="B212" s="270"/>
      <c r="D212" s="978" t="s">
        <v>992</v>
      </c>
      <c r="E212" s="978"/>
      <c r="F212" s="978"/>
    </row>
    <row r="213" spans="1:7" ht="14.25">
      <c r="A213" s="270"/>
      <c r="B213" s="270"/>
      <c r="D213" s="138"/>
      <c r="E213" s="138"/>
      <c r="F213" s="138"/>
    </row>
    <row r="214" spans="1:7" ht="14.65" customHeight="1">
      <c r="A214" s="270"/>
      <c r="B214" s="703" t="s">
        <v>329</v>
      </c>
      <c r="D214" s="977" t="s">
        <v>1332</v>
      </c>
      <c r="E214" s="977"/>
      <c r="F214" s="977"/>
    </row>
    <row r="215" spans="1:7" ht="14.25">
      <c r="A215" s="270"/>
      <c r="B215" s="270"/>
      <c r="D215" s="977"/>
      <c r="E215" s="977"/>
      <c r="F215" s="977"/>
    </row>
    <row r="216" spans="1:7" ht="14.25">
      <c r="A216" s="270"/>
      <c r="B216" s="270"/>
      <c r="D216" s="977"/>
      <c r="E216" s="977"/>
      <c r="F216" s="977"/>
    </row>
    <row r="217" spans="1:7" ht="14.25">
      <c r="A217" s="270"/>
      <c r="B217" s="270"/>
      <c r="D217" s="977"/>
      <c r="E217" s="977"/>
      <c r="F217" s="977"/>
    </row>
    <row r="218" spans="1:7" ht="14.25">
      <c r="A218" s="270"/>
      <c r="B218" s="270"/>
      <c r="D218" s="977"/>
      <c r="E218" s="977"/>
      <c r="F218" s="977"/>
    </row>
    <row r="219" spans="1:7">
      <c r="D219" s="138"/>
      <c r="E219" s="138"/>
      <c r="F219" s="138"/>
    </row>
    <row r="220" spans="1:7" ht="14.25">
      <c r="A220" s="270"/>
      <c r="B220" s="703" t="s">
        <v>329</v>
      </c>
      <c r="D220" s="956" t="s">
        <v>1331</v>
      </c>
      <c r="E220" s="956"/>
      <c r="F220" s="956"/>
    </row>
    <row r="221" spans="1:7" ht="14.25">
      <c r="A221" s="270"/>
      <c r="B221" s="270"/>
      <c r="D221" s="956"/>
      <c r="E221" s="956"/>
      <c r="F221" s="956"/>
    </row>
    <row r="222" spans="1:7">
      <c r="D222" s="29"/>
    </row>
    <row r="223" spans="1:7">
      <c r="A223" s="982" t="s">
        <v>1205</v>
      </c>
      <c r="B223" s="982"/>
      <c r="C223" s="982"/>
      <c r="D223" s="982"/>
      <c r="E223" s="982"/>
      <c r="F223" s="982"/>
      <c r="G223" s="982"/>
    </row>
    <row r="224" spans="1:7">
      <c r="D224" s="29"/>
    </row>
    <row r="225" spans="1:6">
      <c r="C225" s="271"/>
      <c r="D225" s="980" t="s">
        <v>1334</v>
      </c>
      <c r="E225" s="980"/>
      <c r="F225" s="980"/>
    </row>
    <row r="226" spans="1:6">
      <c r="A226" s="264"/>
      <c r="B226" s="697"/>
      <c r="C226" s="264"/>
      <c r="D226" s="138"/>
      <c r="E226" s="138"/>
      <c r="F226" s="138"/>
    </row>
    <row r="227" spans="1:6">
      <c r="A227" s="269"/>
      <c r="B227" s="269"/>
      <c r="C227" s="269"/>
      <c r="D227" s="980" t="s">
        <v>285</v>
      </c>
      <c r="E227" s="980"/>
      <c r="F227" s="980"/>
    </row>
    <row r="228" spans="1:6" ht="14.25">
      <c r="A228" s="270"/>
      <c r="B228" s="703" t="s">
        <v>329</v>
      </c>
      <c r="D228" s="1030" t="s">
        <v>1335</v>
      </c>
      <c r="E228" s="1030"/>
      <c r="F228" s="1030"/>
    </row>
    <row r="229" spans="1:6" ht="14.25">
      <c r="A229" s="270"/>
      <c r="B229" s="270"/>
      <c r="D229" s="1030"/>
      <c r="E229" s="1030"/>
      <c r="F229" s="1030"/>
    </row>
    <row r="230" spans="1:6">
      <c r="D230" s="138"/>
      <c r="E230" s="138"/>
      <c r="F230" s="138"/>
    </row>
    <row r="231" spans="1:6" ht="14.65" customHeight="1">
      <c r="A231" s="270"/>
      <c r="B231" s="703" t="s">
        <v>329</v>
      </c>
      <c r="D231" s="977" t="s">
        <v>1336</v>
      </c>
      <c r="E231" s="977"/>
      <c r="F231" s="977"/>
    </row>
    <row r="232" spans="1:6">
      <c r="D232" s="977"/>
      <c r="E232" s="977"/>
      <c r="F232" s="977"/>
    </row>
    <row r="233" spans="1:6">
      <c r="D233" s="989" t="s">
        <v>983</v>
      </c>
      <c r="E233" s="989"/>
      <c r="F233" s="989"/>
    </row>
    <row r="234" spans="1:6">
      <c r="D234" s="138"/>
      <c r="E234" s="138"/>
      <c r="F234" s="138"/>
    </row>
    <row r="235" spans="1:6" ht="14.65" customHeight="1">
      <c r="A235" s="270"/>
      <c r="B235" s="703" t="s">
        <v>329</v>
      </c>
      <c r="D235" s="977" t="s">
        <v>1338</v>
      </c>
      <c r="E235" s="977"/>
      <c r="F235" s="977"/>
    </row>
    <row r="236" spans="1:6">
      <c r="D236" s="977"/>
      <c r="E236" s="977"/>
      <c r="F236" s="977"/>
    </row>
    <row r="237" spans="1:6">
      <c r="D237" s="977"/>
      <c r="E237" s="977"/>
      <c r="F237" s="977"/>
    </row>
    <row r="238" spans="1:6">
      <c r="D238" s="977"/>
      <c r="E238" s="977"/>
      <c r="F238" s="977"/>
    </row>
    <row r="239" spans="1:6">
      <c r="D239" s="977"/>
      <c r="E239" s="977"/>
      <c r="F239" s="977"/>
    </row>
    <row r="240" spans="1:6">
      <c r="D240" s="138"/>
      <c r="E240" s="138"/>
      <c r="F240" s="138"/>
    </row>
    <row r="241" spans="1:7" ht="14.25">
      <c r="A241" s="270"/>
      <c r="B241" s="703" t="s">
        <v>329</v>
      </c>
      <c r="D241" s="956" t="s">
        <v>1337</v>
      </c>
      <c r="E241" s="956"/>
      <c r="F241" s="956"/>
    </row>
    <row r="242" spans="1:7">
      <c r="D242" s="956"/>
      <c r="E242" s="956"/>
      <c r="F242" s="956"/>
    </row>
    <row r="243" spans="1:7">
      <c r="D243" s="956"/>
      <c r="E243" s="956"/>
      <c r="F243" s="956"/>
    </row>
    <row r="244" spans="1:7">
      <c r="D244" s="272"/>
      <c r="E244" s="138"/>
      <c r="F244" s="138"/>
    </row>
    <row r="245" spans="1:7">
      <c r="A245" s="982" t="s">
        <v>1206</v>
      </c>
      <c r="B245" s="982"/>
      <c r="C245" s="982"/>
      <c r="D245" s="982"/>
      <c r="E245" s="982"/>
      <c r="F245" s="982"/>
      <c r="G245" s="982"/>
    </row>
    <row r="246" spans="1:7">
      <c r="D246" s="272"/>
      <c r="E246" s="138"/>
      <c r="F246" s="138"/>
    </row>
    <row r="247" spans="1:7">
      <c r="C247" s="264"/>
      <c r="D247" s="998" t="s">
        <v>1339</v>
      </c>
      <c r="E247" s="998"/>
      <c r="F247" s="998"/>
    </row>
    <row r="248" spans="1:7">
      <c r="C248" s="264"/>
      <c r="D248" s="998"/>
      <c r="E248" s="998"/>
      <c r="F248" s="998"/>
    </row>
    <row r="249" spans="1:7">
      <c r="A249" s="269"/>
      <c r="B249" s="269"/>
      <c r="C249" s="269"/>
      <c r="D249" s="5"/>
      <c r="E249" s="6"/>
      <c r="F249" s="6"/>
    </row>
    <row r="250" spans="1:7">
      <c r="C250" s="269"/>
      <c r="D250" s="980" t="s">
        <v>223</v>
      </c>
      <c r="E250" s="980"/>
      <c r="F250" s="980"/>
    </row>
    <row r="251" spans="1:7" ht="15.75" customHeight="1">
      <c r="A251" s="270"/>
      <c r="B251" s="270"/>
      <c r="D251" s="986" t="s">
        <v>1340</v>
      </c>
      <c r="E251" s="986"/>
      <c r="F251" s="986"/>
    </row>
    <row r="252" spans="1:7">
      <c r="E252" s="138"/>
      <c r="F252" s="138"/>
    </row>
    <row r="253" spans="1:7" ht="14.25">
      <c r="A253" s="270"/>
      <c r="B253" s="703" t="s">
        <v>329</v>
      </c>
      <c r="D253" s="956" t="s">
        <v>1341</v>
      </c>
      <c r="E253" s="956"/>
      <c r="F253" s="956"/>
    </row>
    <row r="254" spans="1:7" ht="14.25">
      <c r="A254" s="270"/>
      <c r="B254" s="270"/>
      <c r="D254" s="956"/>
      <c r="E254" s="956"/>
      <c r="F254" s="956"/>
    </row>
    <row r="255" spans="1:7">
      <c r="D255" s="138"/>
      <c r="E255" s="138"/>
      <c r="F255" s="138"/>
    </row>
    <row r="256" spans="1:7" ht="14.25">
      <c r="A256" s="270"/>
      <c r="B256" s="703" t="s">
        <v>329</v>
      </c>
      <c r="D256" s="977" t="s">
        <v>1342</v>
      </c>
      <c r="E256" s="977"/>
      <c r="F256" s="977"/>
    </row>
    <row r="257" spans="1:7" ht="14.25">
      <c r="A257" s="270"/>
      <c r="B257" s="270"/>
      <c r="D257" s="977"/>
      <c r="E257" s="977"/>
      <c r="F257" s="977"/>
    </row>
    <row r="258" spans="1:7" ht="14.25">
      <c r="A258" s="270"/>
      <c r="B258" s="270"/>
      <c r="D258" s="977"/>
      <c r="E258" s="977"/>
      <c r="F258" s="977"/>
    </row>
    <row r="259" spans="1:7">
      <c r="D259" s="138"/>
      <c r="E259" s="138"/>
      <c r="F259" s="138"/>
    </row>
    <row r="260" spans="1:7" ht="14.25">
      <c r="A260" s="270"/>
      <c r="B260" s="703" t="s">
        <v>329</v>
      </c>
      <c r="D260" s="956" t="s">
        <v>1343</v>
      </c>
      <c r="E260" s="956"/>
      <c r="F260" s="956"/>
    </row>
    <row r="261" spans="1:7" ht="14.25">
      <c r="A261" s="270"/>
      <c r="B261" s="270"/>
      <c r="D261" s="956"/>
      <c r="E261" s="956"/>
      <c r="F261" s="956"/>
    </row>
    <row r="262" spans="1:7">
      <c r="A262" s="23"/>
      <c r="B262" s="699"/>
      <c r="E262" s="138"/>
      <c r="F262" s="138"/>
    </row>
    <row r="263" spans="1:7">
      <c r="A263" s="982" t="s">
        <v>1207</v>
      </c>
      <c r="B263" s="982"/>
      <c r="C263" s="982"/>
      <c r="D263" s="982"/>
      <c r="E263" s="982"/>
      <c r="F263" s="982"/>
      <c r="G263" s="982"/>
    </row>
    <row r="264" spans="1:7">
      <c r="A264" s="23"/>
      <c r="B264" s="699"/>
      <c r="D264" s="138"/>
      <c r="E264" s="138"/>
      <c r="F264" s="138"/>
    </row>
    <row r="265" spans="1:7">
      <c r="C265" s="23"/>
      <c r="D265" s="980" t="s">
        <v>735</v>
      </c>
      <c r="E265" s="980"/>
      <c r="F265" s="980"/>
    </row>
    <row r="266" spans="1:7">
      <c r="C266" s="23"/>
      <c r="D266" s="981" t="s">
        <v>1344</v>
      </c>
      <c r="E266" s="981"/>
      <c r="F266" s="981"/>
    </row>
    <row r="267" spans="1:7">
      <c r="C267" s="23"/>
      <c r="D267" s="268"/>
    </row>
    <row r="268" spans="1:7">
      <c r="A268" s="282"/>
      <c r="B268" s="703" t="s">
        <v>329</v>
      </c>
      <c r="D268" s="981" t="s">
        <v>1345</v>
      </c>
      <c r="E268" s="981"/>
      <c r="F268" s="981"/>
    </row>
    <row r="269" spans="1:7" s="39" customFormat="1" ht="14.25">
      <c r="A269" s="420"/>
      <c r="B269" s="420"/>
      <c r="C269" s="282"/>
      <c r="D269" s="514"/>
      <c r="E269" s="515"/>
      <c r="F269" s="515"/>
      <c r="G269" s="133"/>
    </row>
    <row r="270" spans="1:7" s="39" customFormat="1" ht="13.15" customHeight="1">
      <c r="A270" s="282"/>
      <c r="B270" s="703" t="s">
        <v>329</v>
      </c>
      <c r="C270" s="282"/>
      <c r="D270" s="1031" t="s">
        <v>1346</v>
      </c>
      <c r="E270" s="1031"/>
      <c r="F270" s="1031"/>
      <c r="G270" s="133"/>
    </row>
    <row r="271" spans="1:7" s="39" customFormat="1" ht="14.25">
      <c r="A271" s="420"/>
      <c r="B271" s="420"/>
      <c r="C271" s="282"/>
      <c r="D271" s="1031"/>
      <c r="E271" s="1031"/>
      <c r="F271" s="1031"/>
      <c r="G271" s="133"/>
    </row>
    <row r="272" spans="1:7" s="39" customFormat="1" ht="14.25">
      <c r="A272" s="420"/>
      <c r="B272" s="420"/>
      <c r="C272" s="282"/>
      <c r="D272" s="1031"/>
      <c r="E272" s="1031"/>
      <c r="F272" s="1031"/>
      <c r="G272" s="133"/>
    </row>
    <row r="273" spans="1:7" s="39" customFormat="1" ht="14.25">
      <c r="A273" s="420"/>
      <c r="B273" s="420"/>
      <c r="C273" s="282"/>
      <c r="D273" s="1031"/>
      <c r="E273" s="1031"/>
      <c r="F273" s="1031"/>
      <c r="G273" s="133"/>
    </row>
    <row r="274" spans="1:7" s="39" customFormat="1" ht="14.25">
      <c r="A274" s="420"/>
      <c r="B274" s="420"/>
      <c r="C274" s="282"/>
      <c r="D274" s="1031"/>
      <c r="E274" s="1031"/>
      <c r="F274" s="1031"/>
      <c r="G274" s="133"/>
    </row>
    <row r="275" spans="1:7" s="39" customFormat="1" ht="14.25">
      <c r="A275" s="420"/>
      <c r="B275" s="420"/>
      <c r="C275" s="282"/>
      <c r="D275" s="514"/>
      <c r="E275" s="515"/>
      <c r="F275" s="515"/>
      <c r="G275" s="133"/>
    </row>
    <row r="276" spans="1:7" s="39" customFormat="1" ht="13.15" customHeight="1">
      <c r="A276" s="282"/>
      <c r="B276" s="703" t="s">
        <v>329</v>
      </c>
      <c r="C276" s="282"/>
      <c r="D276" s="1031" t="s">
        <v>1347</v>
      </c>
      <c r="E276" s="1031"/>
      <c r="F276" s="1031"/>
      <c r="G276" s="133"/>
    </row>
    <row r="277" spans="1:7" s="39" customFormat="1">
      <c r="A277" s="282"/>
      <c r="B277" s="282"/>
      <c r="C277" s="282"/>
      <c r="D277" s="1031"/>
      <c r="E277" s="1031"/>
      <c r="F277" s="1031"/>
      <c r="G277" s="133"/>
    </row>
    <row r="278" spans="1:7" s="39" customFormat="1" ht="14.25">
      <c r="A278" s="420"/>
      <c r="B278" s="420"/>
      <c r="C278" s="282"/>
      <c r="D278" s="514"/>
      <c r="E278" s="515"/>
      <c r="F278" s="515"/>
      <c r="G278" s="133"/>
    </row>
    <row r="279" spans="1:7">
      <c r="A279" s="282"/>
      <c r="B279" s="703" t="s">
        <v>329</v>
      </c>
      <c r="D279" s="981" t="s">
        <v>1348</v>
      </c>
      <c r="E279" s="981"/>
      <c r="F279" s="981"/>
    </row>
    <row r="280" spans="1:7">
      <c r="E280" s="138"/>
      <c r="F280" s="138"/>
    </row>
    <row r="281" spans="1:7" ht="14.25">
      <c r="A281" s="270"/>
      <c r="B281" s="703" t="s">
        <v>329</v>
      </c>
      <c r="D281" s="977" t="s">
        <v>1349</v>
      </c>
      <c r="E281" s="977"/>
      <c r="F281" s="977"/>
    </row>
    <row r="282" spans="1:7" ht="14.25">
      <c r="A282" s="270"/>
      <c r="B282" s="270"/>
      <c r="D282" s="977"/>
      <c r="E282" s="977"/>
      <c r="F282" s="977"/>
    </row>
    <row r="283" spans="1:7" s="743" customFormat="1" ht="14.25">
      <c r="A283" s="738"/>
      <c r="B283" s="738"/>
      <c r="C283" s="755"/>
      <c r="D283" s="977"/>
      <c r="E283" s="977"/>
      <c r="F283" s="977"/>
      <c r="G283" s="7"/>
    </row>
    <row r="284" spans="1:7" s="743" customFormat="1" ht="14.25">
      <c r="A284" s="738"/>
      <c r="B284" s="738"/>
      <c r="C284" s="755"/>
      <c r="D284" s="977"/>
      <c r="E284" s="977"/>
      <c r="F284" s="977"/>
      <c r="G284" s="7"/>
    </row>
    <row r="285" spans="1:7" s="743" customFormat="1" ht="14.25">
      <c r="A285" s="738"/>
      <c r="B285" s="738"/>
      <c r="C285" s="755"/>
      <c r="D285" s="977"/>
      <c r="E285" s="977"/>
      <c r="F285" s="977"/>
      <c r="G285" s="7"/>
    </row>
    <row r="286" spans="1:7" s="743" customFormat="1" ht="14.25">
      <c r="A286" s="738"/>
      <c r="B286" s="738"/>
      <c r="C286" s="755"/>
      <c r="D286" s="977"/>
      <c r="E286" s="977"/>
      <c r="F286" s="977"/>
      <c r="G286" s="7"/>
    </row>
    <row r="287" spans="1:7" s="743" customFormat="1" ht="14.25">
      <c r="A287" s="738"/>
      <c r="B287" s="738"/>
      <c r="C287" s="755"/>
      <c r="D287" s="977"/>
      <c r="E287" s="977"/>
      <c r="F287" s="977"/>
      <c r="G287" s="7"/>
    </row>
    <row r="288" spans="1:7" s="743" customFormat="1" ht="14.25">
      <c r="A288" s="738"/>
      <c r="B288" s="738"/>
      <c r="C288" s="755"/>
      <c r="D288" s="977"/>
      <c r="E288" s="977"/>
      <c r="F288" s="977"/>
      <c r="G288" s="7"/>
    </row>
    <row r="289" spans="1:7" s="743" customFormat="1" ht="14.25">
      <c r="A289" s="738"/>
      <c r="B289" s="738"/>
      <c r="C289" s="755"/>
      <c r="D289" s="977"/>
      <c r="E289" s="977"/>
      <c r="F289" s="977"/>
      <c r="G289" s="7"/>
    </row>
    <row r="290" spans="1:7" s="743" customFormat="1" ht="14.25">
      <c r="A290" s="738"/>
      <c r="B290" s="738"/>
      <c r="C290" s="755"/>
      <c r="D290" s="977"/>
      <c r="E290" s="977"/>
      <c r="F290" s="977"/>
      <c r="G290" s="7"/>
    </row>
    <row r="291" spans="1:7" s="743" customFormat="1" ht="14.25">
      <c r="A291" s="738"/>
      <c r="B291" s="738"/>
      <c r="C291" s="755"/>
      <c r="D291" s="977"/>
      <c r="E291" s="977"/>
      <c r="F291" s="977"/>
      <c r="G291" s="7"/>
    </row>
    <row r="292" spans="1:7" s="743" customFormat="1" ht="14.25">
      <c r="A292" s="738"/>
      <c r="B292" s="738"/>
      <c r="C292" s="755"/>
      <c r="D292" s="977"/>
      <c r="E292" s="977"/>
      <c r="F292" s="977"/>
      <c r="G292" s="7"/>
    </row>
    <row r="293" spans="1:7" ht="14.25">
      <c r="A293" s="270"/>
      <c r="B293" s="270"/>
      <c r="D293" s="977"/>
      <c r="E293" s="977"/>
      <c r="F293" s="977"/>
    </row>
    <row r="294" spans="1:7" ht="14.25">
      <c r="A294" s="270"/>
      <c r="B294" s="270"/>
      <c r="D294" s="977"/>
      <c r="E294" s="977"/>
      <c r="F294" s="977"/>
    </row>
    <row r="295" spans="1:7" ht="14.25">
      <c r="A295" s="270"/>
      <c r="B295" s="270"/>
      <c r="D295" s="977"/>
      <c r="E295" s="977"/>
      <c r="F295" s="977"/>
    </row>
    <row r="296" spans="1:7">
      <c r="D296" s="138"/>
      <c r="E296" s="138"/>
      <c r="F296" s="138"/>
    </row>
    <row r="297" spans="1:7" ht="14.25">
      <c r="A297" s="270"/>
      <c r="B297" s="703" t="s">
        <v>329</v>
      </c>
      <c r="D297" s="977" t="s">
        <v>1350</v>
      </c>
      <c r="E297" s="977"/>
      <c r="F297" s="977"/>
    </row>
    <row r="298" spans="1:7">
      <c r="D298" s="977"/>
      <c r="E298" s="977"/>
      <c r="F298" s="977"/>
    </row>
    <row r="299" spans="1:7">
      <c r="D299" s="977"/>
      <c r="E299" s="977"/>
      <c r="F299" s="977"/>
    </row>
    <row r="300" spans="1:7">
      <c r="D300" s="977"/>
      <c r="E300" s="977"/>
      <c r="F300" s="977"/>
    </row>
    <row r="301" spans="1:7">
      <c r="D301" s="977"/>
      <c r="E301" s="977"/>
      <c r="F301" s="977"/>
    </row>
    <row r="302" spans="1:7">
      <c r="D302" s="977"/>
      <c r="E302" s="977"/>
      <c r="F302" s="977"/>
    </row>
    <row r="303" spans="1:7">
      <c r="D303" s="977"/>
      <c r="E303" s="977"/>
      <c r="F303" s="977"/>
    </row>
    <row r="304" spans="1:7">
      <c r="D304" s="977"/>
      <c r="E304" s="977"/>
      <c r="F304" s="977"/>
    </row>
    <row r="305" spans="1:7">
      <c r="D305" s="977"/>
      <c r="E305" s="977"/>
      <c r="F305" s="977"/>
    </row>
    <row r="306" spans="1:7">
      <c r="D306" s="138"/>
      <c r="E306" s="138"/>
      <c r="F306" s="138"/>
    </row>
    <row r="307" spans="1:7" ht="14.25">
      <c r="A307" s="270"/>
      <c r="B307" s="703" t="s">
        <v>329</v>
      </c>
      <c r="D307" s="956" t="s">
        <v>1351</v>
      </c>
      <c r="E307" s="956"/>
      <c r="F307" s="956"/>
    </row>
    <row r="308" spans="1:7">
      <c r="D308" s="956"/>
      <c r="E308" s="956"/>
      <c r="F308" s="956"/>
      <c r="G308" s="12"/>
    </row>
    <row r="309" spans="1:7">
      <c r="D309" s="956"/>
      <c r="E309" s="956"/>
      <c r="F309" s="956"/>
      <c r="G309" s="12"/>
    </row>
    <row r="310" spans="1:7">
      <c r="D310" s="956"/>
      <c r="E310" s="956"/>
      <c r="F310" s="956"/>
      <c r="G310" s="12"/>
    </row>
    <row r="311" spans="1:7">
      <c r="D311" s="956"/>
      <c r="E311" s="956"/>
      <c r="F311" s="956"/>
      <c r="G311" s="12"/>
    </row>
    <row r="312" spans="1:7">
      <c r="D312" s="956"/>
      <c r="E312" s="956"/>
      <c r="F312" s="956"/>
      <c r="G312" s="12"/>
    </row>
    <row r="313" spans="1:7" s="743" customFormat="1">
      <c r="A313" s="755"/>
      <c r="B313" s="755"/>
      <c r="C313" s="755"/>
      <c r="D313" s="752"/>
      <c r="E313" s="752"/>
      <c r="F313" s="752"/>
    </row>
    <row r="314" spans="1:7" ht="13.5" thickBot="1">
      <c r="D314" s="1027" t="s">
        <v>1093</v>
      </c>
      <c r="E314" s="1027"/>
      <c r="F314" s="1027"/>
      <c r="G314" s="12"/>
    </row>
    <row r="315" spans="1:7" s="743" customFormat="1" ht="13.5" thickTop="1">
      <c r="A315" s="755"/>
      <c r="B315" s="755"/>
      <c r="C315" s="755"/>
      <c r="D315" s="1028" t="s">
        <v>1352</v>
      </c>
      <c r="E315" s="1028"/>
      <c r="F315" s="1028"/>
    </row>
    <row r="316" spans="1:7">
      <c r="A316" s="335"/>
      <c r="B316" s="335"/>
      <c r="C316" s="335"/>
      <c r="D316" s="484"/>
      <c r="E316" s="484"/>
      <c r="F316" s="138"/>
      <c r="G316" s="12"/>
    </row>
    <row r="317" spans="1:7" ht="14.25">
      <c r="A317" s="270"/>
      <c r="B317" s="703" t="s">
        <v>329</v>
      </c>
      <c r="C317" s="335"/>
      <c r="D317" s="1029" t="s">
        <v>1353</v>
      </c>
      <c r="E317" s="1029"/>
      <c r="F317" s="1029"/>
      <c r="G317" s="12"/>
    </row>
    <row r="318" spans="1:7">
      <c r="A318" s="335"/>
      <c r="B318" s="335"/>
      <c r="C318" s="335"/>
      <c r="D318" s="484"/>
      <c r="E318" s="484"/>
      <c r="F318" s="138"/>
      <c r="G318" s="12"/>
    </row>
    <row r="319" spans="1:7">
      <c r="A319" s="335"/>
      <c r="B319" s="703" t="s">
        <v>329</v>
      </c>
      <c r="C319" s="335"/>
      <c r="D319" s="1013" t="s">
        <v>1354</v>
      </c>
      <c r="E319" s="1013"/>
      <c r="F319" s="1013"/>
      <c r="G319" s="12"/>
    </row>
    <row r="320" spans="1:7">
      <c r="A320" s="335"/>
      <c r="B320" s="335"/>
      <c r="C320" s="335"/>
      <c r="D320" s="1013"/>
      <c r="E320" s="1013"/>
      <c r="F320" s="1013"/>
      <c r="G320" s="12"/>
    </row>
    <row r="321" spans="1:7">
      <c r="A321" s="335"/>
      <c r="B321" s="335"/>
      <c r="C321" s="335"/>
      <c r="D321" s="1013"/>
      <c r="E321" s="1013"/>
      <c r="F321" s="1013"/>
      <c r="G321" s="12"/>
    </row>
    <row r="322" spans="1:7">
      <c r="A322" s="335"/>
      <c r="B322" s="335"/>
      <c r="C322" s="335"/>
      <c r="D322" s="1013"/>
      <c r="E322" s="1013"/>
      <c r="F322" s="1013"/>
      <c r="G322" s="12"/>
    </row>
    <row r="323" spans="1:7" s="743" customFormat="1">
      <c r="A323" s="335"/>
      <c r="B323" s="335"/>
      <c r="C323" s="335"/>
      <c r="D323" s="1013"/>
      <c r="E323" s="1013"/>
      <c r="F323" s="1013"/>
    </row>
    <row r="324" spans="1:7" s="743" customFormat="1">
      <c r="A324" s="335"/>
      <c r="B324" s="335"/>
      <c r="C324" s="335"/>
      <c r="D324" s="1013"/>
      <c r="E324" s="1013"/>
      <c r="F324" s="1013"/>
    </row>
    <row r="325" spans="1:7" s="743" customFormat="1">
      <c r="A325" s="335"/>
      <c r="B325" s="335"/>
      <c r="C325" s="335"/>
      <c r="D325" s="1013"/>
      <c r="E325" s="1013"/>
      <c r="F325" s="1013"/>
    </row>
    <row r="326" spans="1:7" s="743" customFormat="1">
      <c r="A326" s="335"/>
      <c r="B326" s="335"/>
      <c r="C326" s="335"/>
      <c r="D326" s="1013"/>
      <c r="E326" s="1013"/>
      <c r="F326" s="1013"/>
    </row>
    <row r="327" spans="1:7">
      <c r="A327" s="335"/>
      <c r="B327" s="335"/>
      <c r="C327" s="335"/>
      <c r="D327" s="1013"/>
      <c r="E327" s="1013"/>
      <c r="F327" s="1013"/>
      <c r="G327" s="12"/>
    </row>
    <row r="328" spans="1:7">
      <c r="A328" s="335"/>
      <c r="B328" s="335"/>
      <c r="C328" s="335"/>
      <c r="D328" s="1013"/>
      <c r="E328" s="1013"/>
      <c r="F328" s="1013"/>
      <c r="G328" s="12"/>
    </row>
    <row r="329" spans="1:7">
      <c r="A329" s="335"/>
      <c r="B329" s="335"/>
      <c r="C329" s="335"/>
      <c r="D329" s="1013"/>
      <c r="E329" s="1013"/>
      <c r="F329" s="1013"/>
      <c r="G329" s="12"/>
    </row>
    <row r="330" spans="1:7">
      <c r="A330" s="335"/>
      <c r="B330" s="335"/>
      <c r="C330" s="335"/>
      <c r="D330" s="12"/>
      <c r="E330" s="484"/>
      <c r="F330" s="138"/>
      <c r="G330" s="12"/>
    </row>
    <row r="331" spans="1:7" ht="14.25">
      <c r="A331" s="270"/>
      <c r="B331" s="703" t="s">
        <v>329</v>
      </c>
      <c r="C331" s="335"/>
      <c r="D331" s="1032" t="s">
        <v>1355</v>
      </c>
      <c r="E331" s="1032"/>
      <c r="F331" s="1032"/>
      <c r="G331" s="12"/>
    </row>
    <row r="332" spans="1:7">
      <c r="A332" s="335"/>
      <c r="B332" s="335"/>
      <c r="C332" s="335"/>
      <c r="D332" s="1032"/>
      <c r="E332" s="1032"/>
      <c r="F332" s="1032"/>
      <c r="G332" s="12"/>
    </row>
    <row r="333" spans="1:7">
      <c r="A333" s="335"/>
      <c r="B333" s="335"/>
      <c r="C333" s="335"/>
      <c r="D333" s="1032"/>
      <c r="E333" s="1032"/>
      <c r="F333" s="1032"/>
      <c r="G333" s="12"/>
    </row>
    <row r="334" spans="1:7">
      <c r="A334" s="335"/>
      <c r="B334" s="335"/>
      <c r="C334" s="335"/>
      <c r="D334" s="1032"/>
      <c r="E334" s="1032"/>
      <c r="F334" s="1032"/>
      <c r="G334" s="12"/>
    </row>
    <row r="335" spans="1:7">
      <c r="A335" s="335"/>
      <c r="B335" s="335"/>
      <c r="C335" s="335"/>
      <c r="D335" s="526"/>
      <c r="E335" s="484"/>
      <c r="F335" s="138"/>
      <c r="G335" s="12"/>
    </row>
    <row r="336" spans="1:7">
      <c r="A336" s="335"/>
      <c r="B336" s="335"/>
      <c r="C336" s="335"/>
      <c r="D336" s="1032" t="s">
        <v>1356</v>
      </c>
      <c r="E336" s="1032"/>
      <c r="F336" s="1032"/>
      <c r="G336" s="12"/>
    </row>
    <row r="337" spans="1:7">
      <c r="A337" s="335"/>
      <c r="B337" s="335"/>
      <c r="C337" s="335"/>
      <c r="D337" s="1032"/>
      <c r="E337" s="1032"/>
      <c r="F337" s="1032"/>
      <c r="G337" s="12"/>
    </row>
    <row r="338" spans="1:7">
      <c r="A338" s="335"/>
      <c r="B338" s="335"/>
      <c r="C338" s="335"/>
      <c r="D338" s="1032"/>
      <c r="E338" s="1032"/>
      <c r="F338" s="1032"/>
      <c r="G338" s="12"/>
    </row>
    <row r="339" spans="1:7">
      <c r="A339" s="335"/>
      <c r="B339" s="335"/>
      <c r="C339" s="335"/>
      <c r="D339" s="1032"/>
      <c r="E339" s="1032"/>
      <c r="F339" s="1032"/>
      <c r="G339" s="12"/>
    </row>
    <row r="340" spans="1:7" ht="18" customHeight="1">
      <c r="A340" s="335"/>
      <c r="B340" s="335"/>
      <c r="C340" s="335"/>
      <c r="D340" s="1032"/>
      <c r="E340" s="1032"/>
      <c r="F340" s="1032"/>
      <c r="G340" s="12"/>
    </row>
    <row r="341" spans="1:7">
      <c r="A341" s="335"/>
      <c r="B341" s="335"/>
      <c r="C341" s="335"/>
      <c r="D341" s="1032"/>
      <c r="E341" s="1032"/>
      <c r="F341" s="1032"/>
      <c r="G341" s="12"/>
    </row>
    <row r="342" spans="1:7">
      <c r="A342" s="335"/>
      <c r="B342" s="335"/>
      <c r="C342" s="335"/>
      <c r="D342" s="1032"/>
      <c r="E342" s="1032"/>
      <c r="F342" s="1032"/>
      <c r="G342" s="12"/>
    </row>
    <row r="343" spans="1:7">
      <c r="A343" s="335"/>
      <c r="B343" s="335"/>
      <c r="C343" s="335"/>
      <c r="D343" s="1032"/>
      <c r="E343" s="1032"/>
      <c r="F343" s="1032"/>
      <c r="G343" s="12"/>
    </row>
    <row r="344" spans="1:7" ht="8.25" customHeight="1">
      <c r="A344" s="335"/>
      <c r="B344" s="335"/>
      <c r="C344" s="335"/>
      <c r="D344" s="1032"/>
      <c r="E344" s="1032"/>
      <c r="F344" s="1032"/>
      <c r="G344" s="12"/>
    </row>
    <row r="345" spans="1:7" ht="13.15" customHeight="1">
      <c r="A345" s="335"/>
      <c r="B345" s="335"/>
      <c r="C345" s="335"/>
      <c r="D345" s="1025" t="s">
        <v>1357</v>
      </c>
      <c r="E345" s="1025"/>
      <c r="F345" s="1025"/>
      <c r="G345" s="12"/>
    </row>
    <row r="346" spans="1:7">
      <c r="A346" s="335"/>
      <c r="B346" s="335"/>
      <c r="C346" s="335"/>
      <c r="D346" s="1025"/>
      <c r="E346" s="1025"/>
      <c r="F346" s="1025"/>
      <c r="G346" s="12"/>
    </row>
    <row r="347" spans="1:7">
      <c r="A347" s="335"/>
      <c r="B347" s="335"/>
      <c r="C347" s="335"/>
      <c r="D347" s="1025"/>
      <c r="E347" s="1025"/>
      <c r="F347" s="1025"/>
      <c r="G347" s="12"/>
    </row>
    <row r="348" spans="1:7" s="743" customFormat="1">
      <c r="A348" s="335"/>
      <c r="B348" s="335"/>
      <c r="C348" s="335"/>
      <c r="D348" s="1025"/>
      <c r="E348" s="1025"/>
      <c r="F348" s="1025"/>
    </row>
    <row r="349" spans="1:7" s="743" customFormat="1">
      <c r="A349" s="335"/>
      <c r="B349" s="335"/>
      <c r="C349" s="335"/>
      <c r="D349" s="1025"/>
      <c r="E349" s="1025"/>
      <c r="F349" s="1025"/>
    </row>
    <row r="350" spans="1:7" s="743" customFormat="1">
      <c r="A350" s="335"/>
      <c r="B350" s="335"/>
      <c r="C350" s="335"/>
      <c r="D350" s="1025"/>
      <c r="E350" s="1025"/>
      <c r="F350" s="1025"/>
    </row>
    <row r="351" spans="1:7" s="743" customFormat="1">
      <c r="A351" s="335"/>
      <c r="B351" s="335"/>
      <c r="C351" s="335"/>
      <c r="D351" s="1025"/>
      <c r="E351" s="1025"/>
      <c r="F351" s="1025"/>
    </row>
    <row r="352" spans="1:7" s="743" customFormat="1">
      <c r="A352" s="335"/>
      <c r="B352" s="335"/>
      <c r="C352" s="335"/>
      <c r="D352" s="1025"/>
      <c r="E352" s="1025"/>
      <c r="F352" s="1025"/>
    </row>
    <row r="353" spans="1:7">
      <c r="A353" s="335"/>
      <c r="B353" s="335"/>
      <c r="C353" s="335"/>
      <c r="D353" s="1025"/>
      <c r="E353" s="1025"/>
      <c r="F353" s="1025"/>
      <c r="G353" s="12"/>
    </row>
    <row r="354" spans="1:7">
      <c r="A354" s="335"/>
      <c r="B354" s="335"/>
      <c r="C354" s="335"/>
      <c r="D354" s="1025"/>
      <c r="E354" s="1025"/>
      <c r="F354" s="1025"/>
      <c r="G354" s="12"/>
    </row>
    <row r="355" spans="1:7">
      <c r="A355" s="335"/>
      <c r="B355" s="335"/>
      <c r="C355" s="335"/>
      <c r="D355" s="1025"/>
      <c r="E355" s="1025"/>
      <c r="F355" s="1025"/>
      <c r="G355" s="12"/>
    </row>
    <row r="356" spans="1:7">
      <c r="A356" s="335"/>
      <c r="B356" s="335"/>
      <c r="C356" s="335"/>
      <c r="D356" s="1025"/>
      <c r="E356" s="1025"/>
      <c r="F356" s="1025"/>
      <c r="G356" s="12"/>
    </row>
    <row r="357" spans="1:7">
      <c r="A357" s="335"/>
      <c r="B357" s="335"/>
      <c r="C357" s="528"/>
      <c r="D357" s="1025"/>
      <c r="E357" s="1025"/>
      <c r="F357" s="1025"/>
      <c r="G357" s="12"/>
    </row>
    <row r="358" spans="1:7">
      <c r="A358" s="335"/>
      <c r="B358" s="335"/>
      <c r="C358" s="528"/>
      <c r="D358" s="1025"/>
      <c r="E358" s="1025"/>
      <c r="F358" s="1025"/>
      <c r="G358" s="12"/>
    </row>
    <row r="359" spans="1:7">
      <c r="A359" s="335"/>
      <c r="B359" s="335"/>
      <c r="C359" s="335"/>
      <c r="D359" s="1025"/>
      <c r="E359" s="1025"/>
      <c r="F359" s="1025"/>
      <c r="G359" s="12"/>
    </row>
    <row r="360" spans="1:7">
      <c r="A360" s="335"/>
      <c r="B360" s="335"/>
      <c r="C360" s="528"/>
      <c r="D360" s="1025"/>
      <c r="E360" s="1025"/>
      <c r="F360" s="1025"/>
      <c r="G360" s="12"/>
    </row>
    <row r="361" spans="1:7">
      <c r="A361" s="335"/>
      <c r="B361" s="335"/>
      <c r="C361" s="528"/>
      <c r="D361" s="1025"/>
      <c r="E361" s="1025"/>
      <c r="F361" s="1025"/>
      <c r="G361" s="12"/>
    </row>
    <row r="362" spans="1:7">
      <c r="A362" s="335"/>
      <c r="B362" s="335"/>
      <c r="C362" s="528"/>
      <c r="D362" s="1025"/>
      <c r="E362" s="1025"/>
      <c r="F362" s="1025"/>
      <c r="G362" s="12"/>
    </row>
    <row r="363" spans="1:7">
      <c r="A363" s="335"/>
      <c r="B363" s="335"/>
      <c r="C363" s="335"/>
      <c r="D363" s="526"/>
      <c r="E363" s="484"/>
      <c r="F363" s="138"/>
      <c r="G363" s="12"/>
    </row>
    <row r="364" spans="1:7">
      <c r="A364" s="335"/>
      <c r="B364" s="703" t="s">
        <v>329</v>
      </c>
      <c r="C364" s="335"/>
      <c r="D364" s="1025" t="s">
        <v>1358</v>
      </c>
      <c r="E364" s="1025"/>
      <c r="F364" s="1025"/>
      <c r="G364" s="12"/>
    </row>
    <row r="365" spans="1:7">
      <c r="A365" s="335"/>
      <c r="B365" s="335"/>
      <c r="C365" s="335"/>
      <c r="D365" s="1025"/>
      <c r="E365" s="1025"/>
      <c r="F365" s="1025"/>
      <c r="G365" s="12"/>
    </row>
    <row r="366" spans="1:7">
      <c r="A366" s="335"/>
      <c r="B366" s="335"/>
      <c r="C366" s="335"/>
      <c r="D366" s="484"/>
      <c r="E366" s="484"/>
      <c r="F366" s="138"/>
      <c r="G366" s="12"/>
    </row>
    <row r="367" spans="1:7" ht="14.25">
      <c r="A367" s="270"/>
      <c r="B367" s="703" t="s">
        <v>329</v>
      </c>
      <c r="C367" s="335"/>
      <c r="D367" s="1013" t="s">
        <v>1359</v>
      </c>
      <c r="E367" s="1013"/>
      <c r="F367" s="1013"/>
      <c r="G367" s="12"/>
    </row>
    <row r="368" spans="1:7" ht="14.25">
      <c r="A368" s="527"/>
      <c r="B368" s="527"/>
      <c r="C368" s="335"/>
      <c r="D368" s="1013"/>
      <c r="E368" s="1013"/>
      <c r="F368" s="1013"/>
      <c r="G368" s="12"/>
    </row>
    <row r="369" spans="1:7" ht="14.25">
      <c r="A369" s="527"/>
      <c r="B369" s="527"/>
      <c r="C369" s="335"/>
      <c r="D369" s="1013"/>
      <c r="E369" s="1013"/>
      <c r="F369" s="1013"/>
      <c r="G369" s="12"/>
    </row>
    <row r="370" spans="1:7" ht="14.25">
      <c r="A370" s="527"/>
      <c r="B370" s="527"/>
      <c r="C370" s="335"/>
      <c r="D370" s="1013"/>
      <c r="E370" s="1013"/>
      <c r="F370" s="1013"/>
      <c r="G370" s="12"/>
    </row>
    <row r="371" spans="1:7" ht="14.25">
      <c r="A371" s="527"/>
      <c r="B371" s="527"/>
      <c r="C371" s="335"/>
      <c r="D371" s="1013"/>
      <c r="E371" s="1013"/>
      <c r="F371" s="1013"/>
      <c r="G371" s="12"/>
    </row>
    <row r="372" spans="1:7">
      <c r="D372" s="138"/>
      <c r="E372" s="138"/>
      <c r="F372" s="138"/>
      <c r="G372" s="12"/>
    </row>
    <row r="373" spans="1:7" ht="14.25">
      <c r="A373" s="270"/>
      <c r="B373" s="703" t="s">
        <v>329</v>
      </c>
      <c r="C373" s="275"/>
      <c r="D373" s="956" t="s">
        <v>1360</v>
      </c>
      <c r="E373" s="956"/>
      <c r="F373" s="956"/>
      <c r="G373" s="12"/>
    </row>
    <row r="374" spans="1:7" ht="14.25">
      <c r="A374" s="270"/>
      <c r="B374" s="270"/>
      <c r="D374" s="956"/>
      <c r="E374" s="956"/>
      <c r="F374" s="956"/>
      <c r="G374" s="12"/>
    </row>
    <row r="375" spans="1:7">
      <c r="D375" s="956"/>
      <c r="E375" s="956"/>
      <c r="F375" s="956"/>
      <c r="G375" s="12"/>
    </row>
    <row r="376" spans="1:7">
      <c r="D376" s="956"/>
      <c r="E376" s="956"/>
      <c r="F376" s="956"/>
      <c r="G376" s="12"/>
    </row>
    <row r="377" spans="1:7">
      <c r="D377" s="956"/>
      <c r="E377" s="956"/>
      <c r="F377" s="956"/>
      <c r="G377" s="12"/>
    </row>
    <row r="378" spans="1:7">
      <c r="D378" s="956"/>
      <c r="E378" s="956"/>
      <c r="F378" s="956"/>
      <c r="G378" s="12"/>
    </row>
    <row r="379" spans="1:7">
      <c r="D379" s="956"/>
      <c r="E379" s="956"/>
      <c r="F379" s="956"/>
      <c r="G379" s="12"/>
    </row>
    <row r="380" spans="1:7">
      <c r="D380" s="956"/>
      <c r="E380" s="956"/>
      <c r="F380" s="956"/>
      <c r="G380" s="12"/>
    </row>
    <row r="381" spans="1:7">
      <c r="D381" s="956"/>
      <c r="E381" s="956"/>
      <c r="F381" s="956"/>
      <c r="G381" s="12"/>
    </row>
    <row r="382" spans="1:7">
      <c r="D382" s="956"/>
      <c r="E382" s="956"/>
      <c r="F382" s="956"/>
      <c r="G382" s="12"/>
    </row>
    <row r="383" spans="1:7">
      <c r="D383" s="956"/>
      <c r="E383" s="956"/>
      <c r="F383" s="956"/>
      <c r="G383" s="12"/>
    </row>
    <row r="384" spans="1:7">
      <c r="D384" s="956"/>
      <c r="E384" s="956"/>
      <c r="F384" s="956"/>
      <c r="G384" s="12"/>
    </row>
    <row r="385" spans="1:7">
      <c r="D385" s="956"/>
      <c r="E385" s="956"/>
      <c r="F385" s="956"/>
      <c r="G385" s="12"/>
    </row>
    <row r="386" spans="1:7">
      <c r="A386" s="12"/>
      <c r="B386" s="12"/>
      <c r="C386" s="12"/>
      <c r="D386" s="956"/>
      <c r="E386" s="956"/>
      <c r="F386" s="956"/>
      <c r="G386" s="12"/>
    </row>
    <row r="387" spans="1:7">
      <c r="A387" s="12"/>
      <c r="B387" s="12"/>
      <c r="C387" s="12"/>
      <c r="D387" s="956"/>
      <c r="E387" s="956"/>
      <c r="F387" s="956"/>
      <c r="G387" s="12"/>
    </row>
    <row r="388" spans="1:7">
      <c r="A388" s="12"/>
      <c r="B388" s="12"/>
      <c r="C388" s="12"/>
      <c r="D388" s="956"/>
      <c r="E388" s="956"/>
      <c r="F388" s="956"/>
      <c r="G388" s="12"/>
    </row>
    <row r="389" spans="1:7">
      <c r="A389" s="12"/>
      <c r="B389" s="12"/>
      <c r="C389" s="12"/>
      <c r="D389" s="956"/>
      <c r="E389" s="956"/>
      <c r="F389" s="956"/>
      <c r="G389" s="12"/>
    </row>
    <row r="390" spans="1:7">
      <c r="A390" s="12"/>
      <c r="B390" s="12"/>
      <c r="C390" s="12"/>
      <c r="D390" s="956"/>
      <c r="E390" s="956"/>
      <c r="F390" s="956"/>
      <c r="G390" s="12"/>
    </row>
    <row r="391" spans="1:7">
      <c r="A391" s="12"/>
      <c r="B391" s="12"/>
      <c r="C391" s="12"/>
      <c r="D391" s="956"/>
      <c r="E391" s="956"/>
      <c r="F391" s="956"/>
      <c r="G391" s="12"/>
    </row>
    <row r="392" spans="1:7">
      <c r="A392" s="12"/>
      <c r="B392" s="12"/>
      <c r="C392" s="12"/>
      <c r="D392" s="956"/>
      <c r="E392" s="956"/>
      <c r="F392" s="956"/>
      <c r="G392" s="12"/>
    </row>
    <row r="393" spans="1:7">
      <c r="A393" s="12"/>
      <c r="B393" s="12"/>
      <c r="C393" s="12"/>
      <c r="D393" s="956"/>
      <c r="E393" s="956"/>
      <c r="F393" s="956"/>
      <c r="G393" s="12"/>
    </row>
    <row r="394" spans="1:7">
      <c r="A394" s="12"/>
      <c r="B394" s="12"/>
      <c r="C394" s="12"/>
      <c r="D394" s="956"/>
      <c r="E394" s="956"/>
      <c r="F394" s="956"/>
      <c r="G394" s="12"/>
    </row>
    <row r="395" spans="1:7">
      <c r="A395" s="12"/>
      <c r="B395" s="12"/>
      <c r="C395" s="12"/>
      <c r="D395" s="956"/>
      <c r="E395" s="956"/>
      <c r="F395" s="956"/>
      <c r="G395" s="12"/>
    </row>
    <row r="396" spans="1:7">
      <c r="A396" s="12"/>
      <c r="B396" s="12"/>
      <c r="C396" s="12"/>
      <c r="D396" s="956"/>
      <c r="E396" s="956"/>
      <c r="F396" s="956"/>
      <c r="G396" s="12"/>
    </row>
    <row r="397" spans="1:7">
      <c r="A397" s="12"/>
      <c r="B397" s="12"/>
      <c r="C397" s="12"/>
      <c r="D397" s="956"/>
      <c r="E397" s="956"/>
      <c r="F397" s="956"/>
      <c r="G397" s="12"/>
    </row>
    <row r="398" spans="1:7">
      <c r="A398" s="12"/>
      <c r="B398" s="12"/>
      <c r="C398" s="12"/>
      <c r="D398" s="956"/>
      <c r="E398" s="956"/>
      <c r="F398" s="956"/>
      <c r="G398" s="12"/>
    </row>
    <row r="399" spans="1:7">
      <c r="A399" s="12"/>
      <c r="B399" s="12"/>
      <c r="C399" s="12"/>
      <c r="D399" s="956"/>
      <c r="E399" s="956"/>
      <c r="F399" s="956"/>
      <c r="G399" s="12"/>
    </row>
    <row r="400" spans="1:7">
      <c r="A400" s="12"/>
      <c r="B400" s="12"/>
      <c r="C400" s="12"/>
      <c r="D400" s="956"/>
      <c r="E400" s="956"/>
      <c r="F400" s="956"/>
      <c r="G400" s="12"/>
    </row>
    <row r="401" spans="1:7">
      <c r="A401" s="12"/>
      <c r="B401" s="12"/>
      <c r="C401" s="12"/>
      <c r="D401" s="956"/>
      <c r="E401" s="956"/>
      <c r="F401" s="956"/>
      <c r="G401" s="12"/>
    </row>
    <row r="402" spans="1:7" s="32" customFormat="1">
      <c r="A402" s="135"/>
      <c r="B402" s="700"/>
      <c r="C402" s="135"/>
      <c r="D402" s="956"/>
      <c r="E402" s="956"/>
      <c r="F402" s="956"/>
      <c r="G402" s="30"/>
    </row>
    <row r="403" spans="1:7" s="32" customFormat="1" ht="40.9" customHeight="1">
      <c r="A403" s="135"/>
      <c r="B403" s="700"/>
      <c r="C403" s="135"/>
      <c r="D403" s="956"/>
      <c r="E403" s="956"/>
      <c r="F403" s="956"/>
      <c r="G403" s="30"/>
    </row>
    <row r="404" spans="1:7" s="32" customFormat="1">
      <c r="A404" s="135"/>
      <c r="B404" s="700"/>
      <c r="C404" s="135"/>
      <c r="D404" s="138"/>
      <c r="E404" s="138"/>
      <c r="F404" s="138"/>
      <c r="G404" s="30"/>
    </row>
    <row r="405" spans="1:7" ht="14.25">
      <c r="A405" s="270"/>
      <c r="B405" s="703" t="s">
        <v>329</v>
      </c>
      <c r="C405" s="275"/>
      <c r="D405" s="981" t="s">
        <v>1361</v>
      </c>
      <c r="E405" s="981"/>
      <c r="F405" s="981"/>
    </row>
    <row r="406" spans="1:7">
      <c r="D406" s="1026" t="s">
        <v>1118</v>
      </c>
      <c r="E406" s="1026"/>
      <c r="F406" s="1026"/>
    </row>
    <row r="407" spans="1:7">
      <c r="D407" s="977" t="s">
        <v>1362</v>
      </c>
      <c r="E407" s="977"/>
      <c r="F407" s="977"/>
    </row>
    <row r="408" spans="1:7">
      <c r="D408" s="977"/>
      <c r="E408" s="977"/>
      <c r="F408" s="977"/>
    </row>
    <row r="409" spans="1:7">
      <c r="D409" s="977"/>
      <c r="E409" s="977"/>
      <c r="F409" s="977"/>
    </row>
    <row r="410" spans="1:7">
      <c r="D410" s="977"/>
      <c r="E410" s="977"/>
      <c r="F410" s="977"/>
    </row>
    <row r="411" spans="1:7">
      <c r="D411" s="138"/>
      <c r="E411" s="138"/>
      <c r="F411" s="138"/>
      <c r="G411" s="12"/>
    </row>
    <row r="412" spans="1:7" ht="14.25">
      <c r="A412" s="270"/>
      <c r="B412" s="703" t="s">
        <v>329</v>
      </c>
      <c r="C412" s="275"/>
      <c r="D412" s="956" t="s">
        <v>1363</v>
      </c>
      <c r="E412" s="956"/>
      <c r="F412" s="956"/>
      <c r="G412" s="12"/>
    </row>
    <row r="413" spans="1:7">
      <c r="D413" s="956"/>
      <c r="E413" s="956"/>
      <c r="F413" s="956"/>
      <c r="G413" s="12"/>
    </row>
    <row r="414" spans="1:7">
      <c r="D414" s="956"/>
      <c r="E414" s="956"/>
      <c r="F414" s="956"/>
      <c r="G414" s="12"/>
    </row>
    <row r="415" spans="1:7" s="743" customFormat="1">
      <c r="A415" s="755"/>
      <c r="B415" s="755"/>
      <c r="C415" s="755"/>
      <c r="D415" s="752"/>
      <c r="E415" s="752"/>
      <c r="F415" s="752"/>
    </row>
    <row r="416" spans="1:7" ht="14.25">
      <c r="B416" s="703" t="s">
        <v>329</v>
      </c>
      <c r="C416" s="270"/>
      <c r="D416" s="977" t="s">
        <v>1364</v>
      </c>
      <c r="E416" s="977"/>
      <c r="F416" s="977"/>
      <c r="G416" s="12"/>
    </row>
    <row r="417" spans="1:7">
      <c r="D417" s="977"/>
      <c r="E417" s="977"/>
      <c r="F417" s="977"/>
      <c r="G417" s="12"/>
    </row>
    <row r="418" spans="1:7">
      <c r="D418" s="138"/>
      <c r="E418" s="138"/>
      <c r="F418" s="138"/>
      <c r="G418" s="12"/>
    </row>
    <row r="419" spans="1:7" ht="14.25">
      <c r="B419" s="703" t="s">
        <v>329</v>
      </c>
      <c r="C419" s="270"/>
      <c r="D419" s="977" t="s">
        <v>1365</v>
      </c>
      <c r="E419" s="977"/>
      <c r="F419" s="977"/>
      <c r="G419" s="12"/>
    </row>
    <row r="420" spans="1:7">
      <c r="D420" s="977"/>
      <c r="E420" s="977"/>
      <c r="F420" s="977"/>
      <c r="G420" s="12"/>
    </row>
    <row r="421" spans="1:7">
      <c r="D421" s="977"/>
      <c r="E421" s="977"/>
      <c r="F421" s="977"/>
      <c r="G421" s="12"/>
    </row>
    <row r="422" spans="1:7">
      <c r="D422" s="977"/>
      <c r="E422" s="977"/>
      <c r="F422" s="977"/>
      <c r="G422" s="12"/>
    </row>
    <row r="423" spans="1:7">
      <c r="B423" s="703" t="s">
        <v>329</v>
      </c>
      <c r="D423" s="977"/>
      <c r="E423" s="977"/>
      <c r="F423" s="977"/>
      <c r="G423" s="12"/>
    </row>
    <row r="424" spans="1:7">
      <c r="A424" s="12"/>
      <c r="B424" s="12"/>
      <c r="C424" s="12"/>
      <c r="D424" s="977"/>
      <c r="E424" s="977"/>
      <c r="F424" s="977"/>
      <c r="G424" s="12"/>
    </row>
    <row r="425" spans="1:7">
      <c r="A425" s="12"/>
      <c r="C425" s="12"/>
      <c r="D425" s="977"/>
      <c r="E425" s="977"/>
      <c r="F425" s="977"/>
      <c r="G425" s="12"/>
    </row>
    <row r="426" spans="1:7">
      <c r="A426" s="12"/>
      <c r="B426" s="703" t="s">
        <v>329</v>
      </c>
      <c r="C426" s="12"/>
      <c r="D426" s="977"/>
      <c r="E426" s="977"/>
      <c r="F426" s="977"/>
      <c r="G426" s="12"/>
    </row>
    <row r="427" spans="1:7">
      <c r="A427" s="12"/>
      <c r="B427" s="12"/>
      <c r="C427" s="12"/>
      <c r="D427" s="977"/>
      <c r="E427" s="977"/>
      <c r="F427" s="977"/>
      <c r="G427" s="12"/>
    </row>
    <row r="428" spans="1:7">
      <c r="A428" s="12"/>
      <c r="C428" s="12"/>
      <c r="D428" s="977"/>
      <c r="E428" s="977"/>
      <c r="F428" s="977"/>
      <c r="G428" s="12"/>
    </row>
    <row r="429" spans="1:7">
      <c r="A429" s="12"/>
      <c r="C429" s="12"/>
      <c r="D429" s="977"/>
      <c r="E429" s="977"/>
      <c r="F429" s="977"/>
      <c r="G429" s="12"/>
    </row>
    <row r="430" spans="1:7">
      <c r="A430" s="12"/>
      <c r="B430" s="703" t="s">
        <v>329</v>
      </c>
      <c r="C430" s="12"/>
      <c r="D430" s="977"/>
      <c r="E430" s="977"/>
      <c r="F430" s="977"/>
      <c r="G430" s="12"/>
    </row>
    <row r="431" spans="1:7">
      <c r="A431" s="12"/>
      <c r="B431" s="12"/>
      <c r="C431" s="12"/>
      <c r="D431" s="977"/>
      <c r="E431" s="977"/>
      <c r="F431" s="977"/>
      <c r="G431" s="12"/>
    </row>
    <row r="432" spans="1:7">
      <c r="A432" s="12"/>
      <c r="B432" s="703" t="s">
        <v>329</v>
      </c>
      <c r="C432" s="12"/>
      <c r="D432" s="977"/>
      <c r="E432" s="977"/>
      <c r="F432" s="977"/>
      <c r="G432" s="12"/>
    </row>
    <row r="433" spans="1:7" s="743" customFormat="1">
      <c r="D433" s="753"/>
      <c r="E433" s="753"/>
      <c r="F433" s="753"/>
    </row>
    <row r="434" spans="1:7">
      <c r="A434" s="12"/>
      <c r="B434" s="742" t="s">
        <v>329</v>
      </c>
      <c r="C434" s="12"/>
      <c r="D434" s="977" t="s">
        <v>1366</v>
      </c>
      <c r="E434" s="977"/>
      <c r="F434" s="977"/>
      <c r="G434" s="12"/>
    </row>
    <row r="435" spans="1:7">
      <c r="A435" s="12"/>
      <c r="B435" s="12"/>
      <c r="C435" s="12"/>
      <c r="D435" s="977"/>
      <c r="E435" s="977"/>
      <c r="F435" s="977"/>
      <c r="G435" s="12"/>
    </row>
    <row r="436" spans="1:7">
      <c r="A436" s="12"/>
      <c r="B436" s="12"/>
      <c r="C436" s="12"/>
      <c r="D436" s="977"/>
      <c r="E436" s="977"/>
      <c r="F436" s="977"/>
      <c r="G436" s="12"/>
    </row>
    <row r="437" spans="1:7">
      <c r="A437" s="12"/>
      <c r="B437" s="12"/>
      <c r="C437" s="12"/>
      <c r="D437" s="977"/>
      <c r="E437" s="977"/>
      <c r="F437" s="977"/>
      <c r="G437" s="12"/>
    </row>
    <row r="438" spans="1:7">
      <c r="D438" s="977"/>
      <c r="E438" s="977"/>
      <c r="F438" s="977"/>
    </row>
    <row r="439" spans="1:7">
      <c r="D439" s="138"/>
      <c r="E439" s="138"/>
      <c r="F439" s="138"/>
    </row>
    <row r="440" spans="1:7">
      <c r="B440" s="703" t="s">
        <v>329</v>
      </c>
      <c r="D440" s="988" t="s">
        <v>1367</v>
      </c>
      <c r="E440" s="988"/>
      <c r="F440" s="988"/>
    </row>
    <row r="441" spans="1:7">
      <c r="A441" s="138"/>
      <c r="B441" s="138"/>
    </row>
    <row r="442" spans="1:7">
      <c r="A442" s="982" t="s">
        <v>1208</v>
      </c>
      <c r="B442" s="982"/>
      <c r="C442" s="982"/>
      <c r="D442" s="982"/>
      <c r="E442" s="982"/>
      <c r="F442" s="982"/>
      <c r="G442" s="982"/>
    </row>
    <row r="443" spans="1:7">
      <c r="A443" s="138"/>
      <c r="B443" s="138"/>
    </row>
    <row r="444" spans="1:7">
      <c r="D444" s="1033" t="s">
        <v>977</v>
      </c>
      <c r="E444" s="1033"/>
      <c r="F444" s="1033"/>
    </row>
    <row r="445" spans="1:7" s="39" customFormat="1" ht="14.25">
      <c r="A445" s="420"/>
      <c r="B445" s="420"/>
      <c r="C445" s="282"/>
      <c r="D445" s="1034" t="s">
        <v>1368</v>
      </c>
      <c r="E445" s="1034"/>
      <c r="F445" s="1034"/>
      <c r="G445" s="133"/>
    </row>
    <row r="446" spans="1:7" s="39" customFormat="1" ht="14.25">
      <c r="A446" s="420"/>
      <c r="B446" s="420"/>
      <c r="C446" s="282"/>
      <c r="D446" s="756"/>
      <c r="E446" s="6"/>
      <c r="F446" s="6"/>
      <c r="G446" s="133"/>
    </row>
    <row r="447" spans="1:7" s="39" customFormat="1" ht="14.25">
      <c r="A447" s="270"/>
      <c r="B447" s="703" t="s">
        <v>329</v>
      </c>
      <c r="C447" s="282"/>
      <c r="D447" s="1035" t="s">
        <v>1369</v>
      </c>
      <c r="E447" s="1035"/>
      <c r="F447" s="1035"/>
      <c r="G447" s="133"/>
    </row>
    <row r="448" spans="1:7" s="39" customFormat="1" ht="14.25">
      <c r="A448" s="270"/>
      <c r="B448" s="270"/>
      <c r="C448" s="282"/>
      <c r="D448" s="1035"/>
      <c r="E448" s="1035"/>
      <c r="F448" s="1035"/>
      <c r="G448" s="133"/>
    </row>
    <row r="449" spans="1:7" s="39" customFormat="1" ht="14.25">
      <c r="A449" s="270"/>
      <c r="B449" s="270"/>
      <c r="C449" s="282"/>
      <c r="D449" s="754"/>
      <c r="E449" s="6"/>
      <c r="F449" s="6"/>
      <c r="G449" s="133"/>
    </row>
    <row r="450" spans="1:7">
      <c r="B450" s="703" t="s">
        <v>329</v>
      </c>
      <c r="D450" s="1005" t="s">
        <v>1370</v>
      </c>
      <c r="E450" s="1005"/>
      <c r="F450" s="1005"/>
    </row>
    <row r="451" spans="1:7" ht="14.25">
      <c r="A451" s="270"/>
      <c r="D451" s="1005"/>
      <c r="E451" s="1005"/>
      <c r="F451" s="1005"/>
    </row>
    <row r="452" spans="1:7" ht="14.25">
      <c r="A452" s="270"/>
      <c r="B452" s="270"/>
      <c r="D452" s="1005"/>
      <c r="E452" s="1005"/>
      <c r="F452" s="1005"/>
    </row>
    <row r="453" spans="1:7" ht="14.25">
      <c r="A453" s="270"/>
      <c r="B453" s="270"/>
      <c r="D453" s="1005"/>
      <c r="E453" s="1005"/>
      <c r="F453" s="1005"/>
    </row>
    <row r="454" spans="1:7">
      <c r="D454" s="702"/>
      <c r="E454" s="702"/>
      <c r="F454" s="702"/>
      <c r="G454" s="12"/>
    </row>
    <row r="455" spans="1:7" ht="14.25">
      <c r="A455" s="270"/>
      <c r="B455" s="703" t="s">
        <v>329</v>
      </c>
      <c r="D455" s="958" t="s">
        <v>1371</v>
      </c>
      <c r="E455" s="958"/>
      <c r="F455" s="958"/>
      <c r="G455" s="12"/>
    </row>
    <row r="456" spans="1:7" ht="14.25">
      <c r="A456" s="270"/>
      <c r="B456" s="270"/>
      <c r="D456" s="958"/>
      <c r="E456" s="958"/>
      <c r="F456" s="958"/>
      <c r="G456" s="12"/>
    </row>
    <row r="457" spans="1:7" ht="14.25">
      <c r="A457" s="270"/>
      <c r="D457" s="958"/>
      <c r="E457" s="958"/>
      <c r="F457" s="958"/>
      <c r="G457" s="12"/>
    </row>
    <row r="458" spans="1:7" ht="14.25">
      <c r="A458" s="270"/>
      <c r="B458" s="270"/>
      <c r="D458" s="702"/>
      <c r="E458" s="702"/>
      <c r="F458" s="702"/>
      <c r="G458" s="12"/>
    </row>
    <row r="459" spans="1:7" ht="14.25">
      <c r="A459" s="270"/>
      <c r="B459" s="742" t="s">
        <v>329</v>
      </c>
      <c r="D459" s="981" t="s">
        <v>1372</v>
      </c>
      <c r="E459" s="981"/>
      <c r="F459" s="981"/>
      <c r="G459" s="12"/>
    </row>
    <row r="460" spans="1:7" ht="14.25">
      <c r="A460" s="270"/>
      <c r="B460" s="270"/>
      <c r="D460" s="754"/>
      <c r="E460" s="6"/>
      <c r="F460" s="6"/>
      <c r="G460" s="12"/>
    </row>
    <row r="461" spans="1:7" ht="14.25">
      <c r="A461" s="270"/>
      <c r="B461" s="703" t="s">
        <v>329</v>
      </c>
      <c r="D461" s="956" t="s">
        <v>1373</v>
      </c>
      <c r="E461" s="956"/>
      <c r="F461" s="956"/>
      <c r="G461" s="12"/>
    </row>
    <row r="462" spans="1:7" ht="14.25">
      <c r="A462" s="270"/>
      <c r="D462" s="956"/>
      <c r="E462" s="956"/>
      <c r="F462" s="956"/>
      <c r="G462" s="12"/>
    </row>
    <row r="463" spans="1:7">
      <c r="A463" s="23"/>
      <c r="B463" s="699"/>
      <c r="D463" s="757"/>
      <c r="E463" s="6"/>
      <c r="F463" s="6"/>
      <c r="G463" s="12"/>
    </row>
    <row r="464" spans="1:7">
      <c r="A464" s="23"/>
      <c r="B464" s="742" t="s">
        <v>329</v>
      </c>
      <c r="D464" s="981" t="s">
        <v>1374</v>
      </c>
      <c r="E464" s="981"/>
      <c r="F464" s="981"/>
      <c r="G464" s="12"/>
    </row>
    <row r="465" spans="1:7" ht="14.25">
      <c r="A465" s="270"/>
      <c r="B465" s="270"/>
      <c r="D465" s="138"/>
    </row>
    <row r="466" spans="1:7">
      <c r="A466" s="982" t="s">
        <v>1209</v>
      </c>
      <c r="B466" s="982"/>
      <c r="C466" s="982"/>
      <c r="D466" s="982"/>
      <c r="E466" s="982"/>
      <c r="F466" s="982"/>
      <c r="G466" s="982"/>
    </row>
    <row r="467" spans="1:7" customFormat="1" ht="12" customHeight="1">
      <c r="A467" s="270"/>
      <c r="B467" s="270"/>
      <c r="C467" s="10"/>
      <c r="D467" s="154"/>
      <c r="E467" s="152"/>
      <c r="F467" s="152"/>
      <c r="G467" s="152"/>
    </row>
    <row r="468" spans="1:7" customFormat="1">
      <c r="A468" s="282"/>
      <c r="B468" s="282"/>
      <c r="C468" s="322"/>
      <c r="D468" s="1036" t="s">
        <v>874</v>
      </c>
      <c r="E468" s="1036"/>
      <c r="F468" s="1036"/>
      <c r="G468" s="187"/>
    </row>
    <row r="469" spans="1:7" customFormat="1" ht="13.15" customHeight="1">
      <c r="A469" s="269"/>
      <c r="B469" s="269"/>
      <c r="C469" s="323"/>
      <c r="D469" s="1037" t="s">
        <v>1252</v>
      </c>
      <c r="E469" s="1037"/>
      <c r="F469" s="1037"/>
      <c r="G469" s="152"/>
    </row>
    <row r="470" spans="1:7" customFormat="1">
      <c r="A470" s="269"/>
      <c r="B470" s="269"/>
      <c r="C470" s="323"/>
      <c r="D470" s="1037"/>
      <c r="E470" s="1037"/>
      <c r="F470" s="1037"/>
      <c r="G470" s="152"/>
    </row>
    <row r="471" spans="1:7" customFormat="1">
      <c r="A471" s="269"/>
      <c r="B471" s="269"/>
      <c r="C471" s="323"/>
      <c r="D471" s="1037"/>
      <c r="E471" s="1037"/>
      <c r="F471" s="1037"/>
      <c r="G471" s="152"/>
    </row>
    <row r="472" spans="1:7" customFormat="1">
      <c r="A472" s="269"/>
      <c r="B472" s="269"/>
      <c r="C472" s="323"/>
      <c r="D472" s="1037"/>
      <c r="E472" s="1037"/>
      <c r="F472" s="1037"/>
      <c r="G472" s="152"/>
    </row>
    <row r="473" spans="1:7" customFormat="1">
      <c r="A473" s="269"/>
      <c r="B473" s="269"/>
      <c r="C473" s="323"/>
      <c r="D473" s="1037"/>
      <c r="E473" s="1037"/>
      <c r="F473" s="1037"/>
      <c r="G473" s="152"/>
    </row>
    <row r="474" spans="1:7" customFormat="1">
      <c r="A474" s="269"/>
      <c r="B474" s="269"/>
      <c r="C474" s="323"/>
      <c r="D474" s="488"/>
      <c r="E474" s="152"/>
      <c r="F474" s="154"/>
      <c r="G474" s="152"/>
    </row>
    <row r="475" spans="1:7" customFormat="1" ht="14.65" customHeight="1">
      <c r="A475" s="270"/>
      <c r="B475" s="703" t="s">
        <v>329</v>
      </c>
      <c r="C475" s="323"/>
      <c r="D475" s="1003" t="s">
        <v>1243</v>
      </c>
      <c r="E475" s="1003"/>
      <c r="F475" s="1003"/>
      <c r="G475" s="152"/>
    </row>
    <row r="476" spans="1:7" customFormat="1">
      <c r="A476" s="269"/>
      <c r="B476" s="269"/>
      <c r="C476" s="323"/>
      <c r="D476" s="1003"/>
      <c r="E476" s="1003"/>
      <c r="F476" s="1003"/>
      <c r="G476" s="152"/>
    </row>
    <row r="477" spans="1:7" s="704" customFormat="1">
      <c r="A477" s="269"/>
      <c r="B477" s="269"/>
      <c r="C477" s="323"/>
      <c r="D477" s="1003"/>
      <c r="E477" s="1003"/>
      <c r="F477" s="1003"/>
      <c r="G477" s="152"/>
    </row>
    <row r="478" spans="1:7" s="704" customFormat="1">
      <c r="A478" s="269"/>
      <c r="B478" s="269"/>
      <c r="C478" s="323"/>
      <c r="D478" s="1003"/>
      <c r="E478" s="1003"/>
      <c r="F478" s="1003"/>
      <c r="G478" s="152"/>
    </row>
    <row r="479" spans="1:7" customFormat="1">
      <c r="A479" s="269"/>
      <c r="B479" s="269"/>
      <c r="C479" s="323"/>
      <c r="D479" s="1003"/>
      <c r="E479" s="1003"/>
      <c r="F479" s="1003"/>
      <c r="G479" s="152"/>
    </row>
    <row r="480" spans="1:7" customFormat="1">
      <c r="A480" s="269"/>
      <c r="B480" s="269"/>
      <c r="C480" s="323"/>
      <c r="D480" s="460"/>
      <c r="E480" s="152"/>
      <c r="F480" s="154"/>
      <c r="G480" s="152"/>
    </row>
    <row r="481" spans="1:7" customFormat="1" ht="14.65" customHeight="1">
      <c r="A481" s="270"/>
      <c r="B481" s="703" t="s">
        <v>329</v>
      </c>
      <c r="C481" s="323"/>
      <c r="D481" s="1003" t="s">
        <v>1246</v>
      </c>
      <c r="E481" s="1003"/>
      <c r="F481" s="1003"/>
      <c r="G481" s="152"/>
    </row>
    <row r="482" spans="1:7" customFormat="1">
      <c r="A482" s="269"/>
      <c r="B482" s="269"/>
      <c r="C482" s="323"/>
      <c r="D482" s="1003"/>
      <c r="E482" s="1003"/>
      <c r="F482" s="1003"/>
      <c r="G482" s="152"/>
    </row>
    <row r="483" spans="1:7" s="704" customFormat="1">
      <c r="A483" s="269"/>
      <c r="B483" s="269"/>
      <c r="C483" s="323"/>
      <c r="D483" s="1003"/>
      <c r="E483" s="1003"/>
      <c r="F483" s="1003"/>
      <c r="G483" s="152"/>
    </row>
    <row r="484" spans="1:7" customFormat="1">
      <c r="A484" s="269"/>
      <c r="B484" s="269"/>
      <c r="C484" s="323"/>
      <c r="D484" s="1003"/>
      <c r="E484" s="1003"/>
      <c r="F484" s="1003"/>
      <c r="G484" s="152"/>
    </row>
    <row r="485" spans="1:7" customFormat="1" ht="10.15" customHeight="1">
      <c r="A485" s="269"/>
      <c r="B485" s="269"/>
      <c r="C485" s="323"/>
      <c r="D485" s="460"/>
      <c r="E485" s="152"/>
      <c r="F485" s="154"/>
      <c r="G485" s="152"/>
    </row>
    <row r="486" spans="1:7" customFormat="1" ht="14.65" customHeight="1">
      <c r="A486" s="270"/>
      <c r="B486" s="703" t="s">
        <v>329</v>
      </c>
      <c r="C486" s="323"/>
      <c r="D486" s="1003" t="s">
        <v>1244</v>
      </c>
      <c r="E486" s="1003"/>
      <c r="F486" s="1003"/>
      <c r="G486" s="152"/>
    </row>
    <row r="487" spans="1:7" customFormat="1">
      <c r="A487" s="269"/>
      <c r="B487" s="269"/>
      <c r="C487" s="323"/>
      <c r="D487" s="1003"/>
      <c r="E487" s="1003"/>
      <c r="F487" s="1003"/>
      <c r="G487" s="152"/>
    </row>
    <row r="488" spans="1:7" customFormat="1">
      <c r="A488" s="269"/>
      <c r="B488" s="269"/>
      <c r="C488" s="323"/>
      <c r="D488" s="1003"/>
      <c r="E488" s="1003"/>
      <c r="F488" s="1003"/>
      <c r="G488" s="152"/>
    </row>
    <row r="489" spans="1:7" s="704" customFormat="1">
      <c r="A489" s="269"/>
      <c r="B489" s="269"/>
      <c r="C489" s="323"/>
      <c r="D489" s="724"/>
      <c r="E489" s="724"/>
      <c r="F489" s="724"/>
      <c r="G489" s="152"/>
    </row>
    <row r="490" spans="1:7" customFormat="1" ht="14.65" customHeight="1">
      <c r="A490" s="270"/>
      <c r="B490" s="703" t="s">
        <v>329</v>
      </c>
      <c r="C490" s="323"/>
      <c r="D490" s="1003" t="s">
        <v>1245</v>
      </c>
      <c r="E490" s="1003"/>
      <c r="F490" s="1003"/>
      <c r="G490" s="152"/>
    </row>
    <row r="491" spans="1:7" customFormat="1">
      <c r="A491" s="269"/>
      <c r="B491" s="269"/>
      <c r="C491" s="323"/>
      <c r="D491" s="1003"/>
      <c r="E491" s="1003"/>
      <c r="F491" s="1003"/>
      <c r="G491" s="152"/>
    </row>
    <row r="492" spans="1:7" customFormat="1">
      <c r="A492" s="269"/>
      <c r="B492" s="269"/>
      <c r="C492" s="323"/>
      <c r="D492" s="1003"/>
      <c r="E492" s="1003"/>
      <c r="F492" s="1003"/>
      <c r="G492" s="152"/>
    </row>
    <row r="493" spans="1:7" customFormat="1">
      <c r="A493" s="269"/>
      <c r="B493" s="269"/>
      <c r="C493" s="323"/>
      <c r="D493" s="1003"/>
      <c r="E493" s="1003"/>
      <c r="F493" s="1003"/>
      <c r="G493" s="152"/>
    </row>
    <row r="494" spans="1:7" customFormat="1">
      <c r="A494" s="269"/>
      <c r="B494" s="269"/>
      <c r="C494" s="323"/>
      <c r="D494" s="1003"/>
      <c r="E494" s="1003"/>
      <c r="F494" s="1003"/>
      <c r="G494" s="152"/>
    </row>
    <row r="495" spans="1:7" customFormat="1">
      <c r="A495" s="269"/>
      <c r="B495" s="269"/>
      <c r="C495" s="323"/>
      <c r="D495" s="1003"/>
      <c r="E495" s="1003"/>
      <c r="F495" s="1003"/>
      <c r="G495" s="152"/>
    </row>
    <row r="496" spans="1:7" customFormat="1">
      <c r="A496" s="269"/>
      <c r="B496" s="269"/>
      <c r="C496" s="323"/>
      <c r="D496" s="1003"/>
      <c r="E496" s="1003"/>
      <c r="F496" s="1003"/>
      <c r="G496" s="152"/>
    </row>
    <row r="497" spans="1:7" customFormat="1">
      <c r="A497" s="504"/>
      <c r="B497" s="504"/>
      <c r="C497" s="503"/>
      <c r="D497" s="1003"/>
      <c r="E497" s="1003"/>
      <c r="F497" s="1003"/>
      <c r="G497" s="152"/>
    </row>
    <row r="498" spans="1:7" customFormat="1">
      <c r="A498" s="504"/>
      <c r="B498" s="504"/>
      <c r="C498" s="503"/>
      <c r="D498" s="1003"/>
      <c r="E498" s="1003"/>
      <c r="F498" s="1003"/>
      <c r="G498" s="152"/>
    </row>
    <row r="499" spans="1:7" customFormat="1">
      <c r="A499" s="504"/>
      <c r="B499" s="504"/>
      <c r="C499" s="503"/>
      <c r="D499" s="460"/>
      <c r="E499" s="152"/>
      <c r="F499" s="154"/>
      <c r="G499" s="152"/>
    </row>
    <row r="500" spans="1:7" customFormat="1" ht="13.15" customHeight="1">
      <c r="A500" s="504"/>
      <c r="B500" s="703" t="s">
        <v>329</v>
      </c>
      <c r="C500" s="503"/>
      <c r="D500" s="1016" t="s">
        <v>1389</v>
      </c>
      <c r="E500" s="1016"/>
      <c r="F500" s="1016"/>
      <c r="G500" s="152"/>
    </row>
    <row r="501" spans="1:7" customFormat="1">
      <c r="A501" s="504"/>
      <c r="B501" s="504"/>
      <c r="C501" s="503"/>
      <c r="D501" s="1016"/>
      <c r="E501" s="1016"/>
      <c r="F501" s="1016"/>
      <c r="G501" s="152"/>
    </row>
    <row r="502" spans="1:7" customFormat="1">
      <c r="A502" s="504"/>
      <c r="B502" s="504"/>
      <c r="C502" s="503"/>
      <c r="D502" s="1016"/>
      <c r="E502" s="1016"/>
      <c r="F502" s="1016"/>
      <c r="G502" s="152"/>
    </row>
    <row r="503" spans="1:7" customFormat="1">
      <c r="A503" s="504"/>
      <c r="B503" s="504"/>
      <c r="C503" s="503"/>
      <c r="D503" s="1016"/>
      <c r="E503" s="1016"/>
      <c r="F503" s="1016"/>
      <c r="G503" s="152"/>
    </row>
    <row r="504" spans="1:7" customFormat="1">
      <c r="A504" s="269"/>
      <c r="B504" s="269"/>
      <c r="C504" s="323"/>
      <c r="D504" s="1016"/>
      <c r="E504" s="1016"/>
      <c r="F504" s="1016"/>
      <c r="G504" s="152"/>
    </row>
    <row r="505" spans="1:7" s="741" customFormat="1">
      <c r="A505" s="744"/>
      <c r="B505" s="744"/>
      <c r="C505" s="323"/>
      <c r="D505" s="765"/>
      <c r="E505" s="765"/>
      <c r="F505" s="765"/>
      <c r="G505" s="152"/>
    </row>
    <row r="506" spans="1:7" customFormat="1" ht="14.65" customHeight="1">
      <c r="A506" s="270"/>
      <c r="B506" s="703" t="s">
        <v>329</v>
      </c>
      <c r="C506" s="10"/>
      <c r="D506" s="1003" t="s">
        <v>1247</v>
      </c>
      <c r="E506" s="1003"/>
      <c r="F506" s="1003"/>
      <c r="G506" s="152"/>
    </row>
    <row r="507" spans="1:7" customFormat="1">
      <c r="A507" s="135"/>
      <c r="B507" s="700"/>
      <c r="C507" s="10"/>
      <c r="D507" s="1003"/>
      <c r="E507" s="1003"/>
      <c r="F507" s="1003"/>
      <c r="G507" s="152"/>
    </row>
    <row r="508" spans="1:7" customFormat="1">
      <c r="A508" s="135"/>
      <c r="B508" s="700"/>
      <c r="C508" s="10"/>
      <c r="D508" s="1003"/>
      <c r="E508" s="1003"/>
      <c r="F508" s="1003"/>
      <c r="G508" s="152"/>
    </row>
    <row r="509" spans="1:7" customFormat="1" ht="12" customHeight="1">
      <c r="A509" s="138"/>
      <c r="B509" s="138"/>
      <c r="C509" s="325"/>
      <c r="D509" s="138"/>
      <c r="E509" s="152"/>
      <c r="F509" s="324"/>
      <c r="G509" s="152"/>
    </row>
    <row r="510" spans="1:7">
      <c r="A510" s="982" t="s">
        <v>1210</v>
      </c>
      <c r="B510" s="982"/>
      <c r="C510" s="982"/>
      <c r="D510" s="982"/>
      <c r="E510" s="982"/>
      <c r="F510" s="982"/>
      <c r="G510" s="982"/>
    </row>
    <row r="511" spans="1:7">
      <c r="A511" s="138"/>
      <c r="B511" s="138"/>
      <c r="C511" s="275"/>
      <c r="F511" s="137"/>
    </row>
    <row r="512" spans="1:7">
      <c r="B512" s="978" t="s">
        <v>483</v>
      </c>
      <c r="C512" s="978"/>
      <c r="D512" s="978"/>
      <c r="E512" s="978"/>
      <c r="F512" s="978"/>
    </row>
    <row r="513" spans="1:7">
      <c r="A513" s="138"/>
      <c r="B513" s="138"/>
      <c r="C513" s="275"/>
      <c r="D513" s="138"/>
      <c r="F513" s="138"/>
    </row>
    <row r="514" spans="1:7">
      <c r="A514" s="983" t="s">
        <v>1211</v>
      </c>
      <c r="B514" s="983"/>
      <c r="C514" s="983"/>
      <c r="D514" s="983"/>
      <c r="E514" s="983"/>
      <c r="F514" s="983"/>
      <c r="G514" s="983"/>
    </row>
    <row r="515" spans="1:7">
      <c r="A515" s="138"/>
      <c r="B515" s="138"/>
      <c r="C515" s="275"/>
      <c r="D515" s="138"/>
      <c r="F515" s="138"/>
    </row>
    <row r="516" spans="1:7">
      <c r="C516" s="275"/>
      <c r="D516" s="980" t="s">
        <v>736</v>
      </c>
      <c r="E516" s="980"/>
      <c r="F516" s="980"/>
    </row>
    <row r="517" spans="1:7" s="706" customFormat="1">
      <c r="A517" s="723"/>
      <c r="B517" s="723"/>
      <c r="C517" s="275"/>
      <c r="D517" s="981" t="s">
        <v>1268</v>
      </c>
      <c r="E517" s="981"/>
      <c r="F517" s="981"/>
      <c r="G517" s="7"/>
    </row>
    <row r="518" spans="1:7" s="706" customFormat="1">
      <c r="A518" s="723"/>
      <c r="B518" s="723"/>
      <c r="C518" s="275"/>
      <c r="D518" s="728"/>
      <c r="E518" s="728"/>
      <c r="F518" s="728"/>
      <c r="G518" s="7"/>
    </row>
    <row r="519" spans="1:7" ht="13.15" customHeight="1">
      <c r="A519" s="270"/>
      <c r="B519" s="703" t="s">
        <v>329</v>
      </c>
      <c r="C519" s="275"/>
      <c r="D519" s="981" t="s">
        <v>978</v>
      </c>
      <c r="E519" s="981"/>
      <c r="F519" s="981"/>
      <c r="G519" s="12"/>
    </row>
    <row r="520" spans="1:7" ht="13.15" customHeight="1">
      <c r="A520" s="275"/>
      <c r="B520" s="275"/>
      <c r="C520" s="275"/>
      <c r="D520" s="728"/>
      <c r="E520" s="701"/>
      <c r="F520" s="701"/>
      <c r="G520" s="12"/>
    </row>
    <row r="521" spans="1:7" ht="14.25">
      <c r="A521" s="270"/>
      <c r="B521" s="703" t="s">
        <v>329</v>
      </c>
      <c r="C521" s="275"/>
      <c r="D521" s="956" t="s">
        <v>1269</v>
      </c>
      <c r="E521" s="956"/>
      <c r="F521" s="956"/>
      <c r="G521" s="12"/>
    </row>
    <row r="522" spans="1:7">
      <c r="A522" s="275"/>
      <c r="B522" s="275"/>
      <c r="C522" s="275"/>
      <c r="D522" s="956"/>
      <c r="E522" s="956"/>
      <c r="F522" s="956"/>
      <c r="G522" s="12"/>
    </row>
    <row r="523" spans="1:7">
      <c r="A523" s="275"/>
      <c r="B523" s="275"/>
      <c r="C523" s="275"/>
      <c r="D523" s="138"/>
      <c r="E523" s="138"/>
      <c r="F523" s="138"/>
      <c r="G523" s="12"/>
    </row>
    <row r="524" spans="1:7" ht="14.25">
      <c r="A524" s="270"/>
      <c r="B524" s="703" t="s">
        <v>329</v>
      </c>
      <c r="C524" s="275"/>
      <c r="D524" s="956" t="s">
        <v>1270</v>
      </c>
      <c r="E524" s="956"/>
      <c r="F524" s="956"/>
      <c r="G524" s="12"/>
    </row>
    <row r="525" spans="1:7">
      <c r="A525" s="275"/>
      <c r="B525" s="275"/>
      <c r="C525" s="275"/>
      <c r="D525" s="956"/>
      <c r="E525" s="956"/>
      <c r="F525" s="956"/>
      <c r="G525" s="12"/>
    </row>
    <row r="526" spans="1:7">
      <c r="A526" s="275"/>
      <c r="B526" s="275"/>
      <c r="C526" s="275"/>
      <c r="D526" s="138"/>
      <c r="E526" s="138"/>
      <c r="F526" s="138"/>
      <c r="G526" s="12"/>
    </row>
    <row r="527" spans="1:7" ht="14.25">
      <c r="A527" s="270"/>
      <c r="B527" s="703" t="s">
        <v>329</v>
      </c>
      <c r="C527" s="275"/>
      <c r="D527" s="956" t="s">
        <v>1271</v>
      </c>
      <c r="E527" s="956"/>
      <c r="F527" s="956"/>
      <c r="G527" s="12"/>
    </row>
    <row r="528" spans="1:7">
      <c r="A528" s="275"/>
      <c r="B528" s="275"/>
      <c r="C528" s="275"/>
      <c r="D528" s="956"/>
      <c r="E528" s="956"/>
      <c r="F528" s="956"/>
      <c r="G528" s="12"/>
    </row>
    <row r="529" spans="1:7">
      <c r="A529" s="275"/>
      <c r="B529" s="275"/>
      <c r="C529" s="275"/>
      <c r="D529" s="138"/>
      <c r="E529" s="138"/>
      <c r="F529" s="138"/>
      <c r="G529" s="12"/>
    </row>
    <row r="530" spans="1:7" ht="14.25">
      <c r="A530" s="270"/>
      <c r="B530" s="703" t="s">
        <v>329</v>
      </c>
      <c r="C530" s="275"/>
      <c r="D530" s="956" t="s">
        <v>1272</v>
      </c>
      <c r="E530" s="956"/>
      <c r="F530" s="956"/>
      <c r="G530" s="12"/>
    </row>
    <row r="531" spans="1:7">
      <c r="A531" s="275"/>
      <c r="B531" s="275"/>
      <c r="C531" s="275"/>
      <c r="D531" s="956"/>
      <c r="E531" s="956"/>
      <c r="F531" s="956"/>
      <c r="G531" s="12"/>
    </row>
    <row r="532" spans="1:7">
      <c r="A532" s="275"/>
      <c r="B532" s="275"/>
      <c r="C532" s="275"/>
      <c r="D532" s="956"/>
      <c r="E532" s="956"/>
      <c r="F532" s="956"/>
      <c r="G532" s="12"/>
    </row>
    <row r="533" spans="1:7">
      <c r="A533" s="275"/>
      <c r="B533" s="275"/>
      <c r="C533" s="275"/>
      <c r="D533" s="138"/>
      <c r="E533" s="138"/>
      <c r="F533" s="138"/>
    </row>
    <row r="534" spans="1:7" ht="14.25">
      <c r="A534" s="270"/>
      <c r="B534" s="703" t="s">
        <v>329</v>
      </c>
      <c r="C534" s="275"/>
      <c r="D534" s="979" t="s">
        <v>1390</v>
      </c>
      <c r="E534" s="979"/>
      <c r="F534" s="979"/>
    </row>
    <row r="535" spans="1:7">
      <c r="A535" s="275"/>
      <c r="B535" s="275"/>
      <c r="C535" s="275"/>
      <c r="D535" s="979"/>
      <c r="E535" s="979"/>
      <c r="F535" s="979"/>
    </row>
    <row r="536" spans="1:7">
      <c r="A536" s="275"/>
      <c r="B536" s="275"/>
      <c r="C536" s="275"/>
      <c r="D536" s="138"/>
      <c r="E536" s="138"/>
      <c r="F536" s="138"/>
    </row>
    <row r="537" spans="1:7" ht="14.25">
      <c r="A537" s="270"/>
      <c r="B537" s="703" t="s">
        <v>329</v>
      </c>
      <c r="C537" s="275"/>
      <c r="D537" s="979" t="s">
        <v>1273</v>
      </c>
      <c r="E537" s="979"/>
      <c r="F537" s="979"/>
    </row>
    <row r="538" spans="1:7">
      <c r="A538" s="275"/>
      <c r="B538" s="275"/>
      <c r="C538" s="275"/>
      <c r="D538" s="979"/>
      <c r="E538" s="979"/>
      <c r="F538" s="979"/>
    </row>
    <row r="539" spans="1:7">
      <c r="A539" s="275"/>
      <c r="B539" s="275"/>
      <c r="C539" s="275"/>
      <c r="D539" s="138"/>
      <c r="E539" s="138"/>
      <c r="F539" s="138"/>
    </row>
    <row r="540" spans="1:7" ht="14.25">
      <c r="A540" s="270"/>
      <c r="B540" s="703" t="s">
        <v>329</v>
      </c>
      <c r="C540" s="275"/>
      <c r="D540" s="956" t="s">
        <v>1274</v>
      </c>
      <c r="E540" s="956"/>
      <c r="F540" s="956"/>
    </row>
    <row r="541" spans="1:7">
      <c r="A541" s="275"/>
      <c r="B541" s="275"/>
      <c r="C541" s="275"/>
      <c r="D541" s="956"/>
      <c r="E541" s="956"/>
      <c r="F541" s="956"/>
      <c r="G541" s="57"/>
    </row>
    <row r="542" spans="1:7">
      <c r="A542" s="275"/>
      <c r="B542" s="275"/>
      <c r="C542" s="275"/>
      <c r="D542" s="138"/>
      <c r="E542" s="138"/>
      <c r="F542" s="138"/>
      <c r="G542" s="57"/>
    </row>
    <row r="543" spans="1:7" ht="14.25">
      <c r="A543" s="270"/>
      <c r="B543" s="703" t="s">
        <v>329</v>
      </c>
      <c r="C543" s="275"/>
      <c r="D543" s="981" t="s">
        <v>1275</v>
      </c>
      <c r="E543" s="981"/>
      <c r="F543" s="981"/>
      <c r="G543" s="57"/>
    </row>
    <row r="544" spans="1:7">
      <c r="A544" s="23"/>
      <c r="B544" s="699"/>
      <c r="C544" s="275"/>
      <c r="D544" s="981" t="s">
        <v>904</v>
      </c>
      <c r="E544" s="981"/>
      <c r="F544" s="981"/>
      <c r="G544" s="57"/>
    </row>
    <row r="545" spans="1:7">
      <c r="A545" s="23"/>
      <c r="B545" s="699"/>
      <c r="C545" s="275"/>
      <c r="D545" s="6"/>
      <c r="E545" s="986" t="s">
        <v>1276</v>
      </c>
      <c r="F545" s="986"/>
      <c r="G545" s="57"/>
    </row>
    <row r="546" spans="1:7" ht="14.25">
      <c r="A546" s="270"/>
      <c r="B546" s="270"/>
      <c r="C546" s="275"/>
      <c r="E546" s="138"/>
      <c r="F546" s="138"/>
      <c r="G546" s="57"/>
    </row>
    <row r="547" spans="1:7" ht="14.25">
      <c r="A547" s="270"/>
      <c r="B547" s="703" t="s">
        <v>329</v>
      </c>
      <c r="C547" s="275"/>
      <c r="D547" s="987" t="s">
        <v>1277</v>
      </c>
      <c r="E547" s="987"/>
      <c r="F547" s="987"/>
      <c r="G547" s="57"/>
    </row>
    <row r="548" spans="1:7">
      <c r="C548" s="275"/>
      <c r="D548" s="956" t="s">
        <v>1278</v>
      </c>
      <c r="E548" s="956"/>
      <c r="F548" s="956"/>
      <c r="G548" s="57"/>
    </row>
    <row r="549" spans="1:7">
      <c r="A549" s="275"/>
      <c r="B549" s="275"/>
      <c r="C549" s="275"/>
      <c r="D549" s="956"/>
      <c r="E549" s="956"/>
      <c r="F549" s="956"/>
      <c r="G549" s="57"/>
    </row>
    <row r="550" spans="1:7">
      <c r="A550" s="275"/>
      <c r="B550" s="275"/>
      <c r="C550" s="275"/>
      <c r="D550" s="956"/>
      <c r="E550" s="956"/>
      <c r="F550" s="956"/>
      <c r="G550" s="57"/>
    </row>
    <row r="551" spans="1:7">
      <c r="A551" s="275"/>
      <c r="B551" s="275"/>
      <c r="C551" s="275"/>
      <c r="D551" s="138"/>
      <c r="E551" s="138"/>
      <c r="F551" s="138"/>
      <c r="G551" s="57"/>
    </row>
    <row r="552" spans="1:7" ht="14.25">
      <c r="A552" s="270"/>
      <c r="B552" s="703" t="s">
        <v>329</v>
      </c>
      <c r="C552" s="275"/>
      <c r="D552" s="956" t="s">
        <v>1279</v>
      </c>
      <c r="E552" s="956"/>
      <c r="F552" s="956"/>
      <c r="G552" s="57"/>
    </row>
    <row r="553" spans="1:7" ht="14.25">
      <c r="A553" s="270"/>
      <c r="B553" s="270"/>
      <c r="C553" s="275"/>
      <c r="D553" s="956"/>
      <c r="E553" s="956"/>
      <c r="F553" s="956"/>
      <c r="G553" s="57"/>
    </row>
    <row r="554" spans="1:7" ht="14.25">
      <c r="A554" s="270"/>
      <c r="B554" s="270"/>
      <c r="C554" s="275"/>
      <c r="D554" s="956"/>
      <c r="E554" s="956"/>
      <c r="F554" s="956"/>
      <c r="G554" s="57"/>
    </row>
    <row r="555" spans="1:7" ht="14.25">
      <c r="A555" s="270"/>
      <c r="B555" s="270"/>
      <c r="C555" s="275"/>
      <c r="D555" s="956"/>
      <c r="E555" s="956"/>
      <c r="F555" s="956"/>
      <c r="G555" s="57"/>
    </row>
    <row r="556" spans="1:7" ht="14.25">
      <c r="A556" s="270"/>
      <c r="B556" s="270"/>
      <c r="C556" s="275"/>
      <c r="D556" s="138"/>
      <c r="E556" s="138"/>
      <c r="F556" s="138"/>
      <c r="G556" s="57"/>
    </row>
    <row r="557" spans="1:7">
      <c r="A557" s="982" t="s">
        <v>1212</v>
      </c>
      <c r="B557" s="982"/>
      <c r="C557" s="982"/>
      <c r="D557" s="982"/>
      <c r="E557" s="982"/>
      <c r="F557" s="982"/>
      <c r="G557" s="982"/>
    </row>
    <row r="558" spans="1:7">
      <c r="A558" s="275"/>
      <c r="B558" s="275"/>
      <c r="C558" s="275"/>
      <c r="E558" s="138"/>
      <c r="F558" s="138"/>
      <c r="G558" s="57"/>
    </row>
    <row r="559" spans="1:7" ht="12.75" customHeight="1">
      <c r="C559" s="264"/>
      <c r="D559" s="998" t="s">
        <v>225</v>
      </c>
      <c r="E559" s="998"/>
      <c r="F559" s="998"/>
      <c r="G559" s="57"/>
    </row>
    <row r="560" spans="1:7">
      <c r="A560" s="269"/>
      <c r="B560" s="269"/>
      <c r="C560" s="269"/>
      <c r="D560" s="1004" t="s">
        <v>1228</v>
      </c>
      <c r="E560" s="1004"/>
      <c r="F560" s="1004"/>
      <c r="G560" s="57"/>
    </row>
    <row r="561" spans="1:7">
      <c r="A561" s="12"/>
      <c r="B561" s="12"/>
      <c r="C561" s="269"/>
      <c r="D561" s="393"/>
      <c r="G561" s="57"/>
    </row>
    <row r="562" spans="1:7">
      <c r="A562" s="269"/>
      <c r="B562" s="703" t="s">
        <v>329</v>
      </c>
      <c r="D562" s="1004" t="s">
        <v>984</v>
      </c>
      <c r="E562" s="1004"/>
      <c r="F562" s="1004"/>
      <c r="G562" s="57"/>
    </row>
    <row r="563" spans="1:7">
      <c r="A563" s="23"/>
      <c r="B563" s="699"/>
      <c r="D563" s="335"/>
    </row>
    <row r="564" spans="1:7">
      <c r="A564" s="23"/>
      <c r="B564" s="703" t="s">
        <v>329</v>
      </c>
      <c r="D564" s="1005" t="s">
        <v>1229</v>
      </c>
      <c r="E564" s="1005"/>
      <c r="F564" s="1005"/>
    </row>
    <row r="565" spans="1:7">
      <c r="A565" s="23"/>
      <c r="B565" s="699"/>
      <c r="D565" s="1005"/>
      <c r="E565" s="1005"/>
      <c r="F565" s="1005"/>
    </row>
    <row r="566" spans="1:7">
      <c r="A566" s="23"/>
      <c r="B566" s="712"/>
      <c r="D566" s="1005"/>
      <c r="E566" s="1005"/>
      <c r="F566" s="1005"/>
    </row>
    <row r="567" spans="1:7">
      <c r="A567" s="23"/>
      <c r="B567" s="699"/>
      <c r="D567" s="495"/>
    </row>
    <row r="568" spans="1:7" s="706" customFormat="1">
      <c r="A568" s="712"/>
      <c r="B568" s="703" t="s">
        <v>329</v>
      </c>
      <c r="C568" s="713"/>
      <c r="D568" s="1005" t="s">
        <v>1230</v>
      </c>
      <c r="E568" s="1005"/>
      <c r="F568" s="1005"/>
      <c r="G568" s="7"/>
    </row>
    <row r="569" spans="1:7" s="706" customFormat="1">
      <c r="A569" s="712"/>
      <c r="B569" s="712"/>
      <c r="C569" s="713"/>
      <c r="D569" s="1005"/>
      <c r="E569" s="1005"/>
      <c r="F569" s="1005"/>
      <c r="G569" s="7"/>
    </row>
    <row r="570" spans="1:7" s="706" customFormat="1">
      <c r="A570" s="712"/>
      <c r="B570" s="712"/>
      <c r="C570" s="713"/>
      <c r="D570" s="1005"/>
      <c r="E570" s="1005"/>
      <c r="F570" s="1005"/>
      <c r="G570" s="7"/>
    </row>
    <row r="571" spans="1:7" s="706" customFormat="1">
      <c r="A571" s="712"/>
      <c r="B571" s="712"/>
      <c r="C571" s="713"/>
      <c r="D571" s="1005"/>
      <c r="E571" s="1005"/>
      <c r="F571" s="1005"/>
      <c r="G571" s="7"/>
    </row>
    <row r="572" spans="1:7" s="706" customFormat="1">
      <c r="A572" s="712"/>
      <c r="B572" s="712"/>
      <c r="C572" s="713"/>
      <c r="D572" s="718"/>
      <c r="E572" s="718"/>
      <c r="F572" s="718"/>
      <c r="G572" s="7"/>
    </row>
    <row r="573" spans="1:7">
      <c r="A573" s="23"/>
      <c r="B573" s="703" t="s">
        <v>329</v>
      </c>
      <c r="D573" s="1005" t="s">
        <v>1231</v>
      </c>
      <c r="E573" s="1005"/>
      <c r="F573" s="1005"/>
    </row>
    <row r="574" spans="1:7">
      <c r="A574" s="23"/>
      <c r="B574" s="699"/>
      <c r="D574" s="1005"/>
      <c r="E574" s="1005"/>
      <c r="F574" s="1005"/>
    </row>
    <row r="575" spans="1:7">
      <c r="A575" s="23"/>
      <c r="B575" s="699"/>
      <c r="D575" s="393"/>
    </row>
    <row r="576" spans="1:7" s="706" customFormat="1">
      <c r="A576" s="712"/>
      <c r="B576" s="703" t="s">
        <v>329</v>
      </c>
      <c r="C576" s="713"/>
      <c r="D576" s="1004" t="s">
        <v>1232</v>
      </c>
      <c r="E576" s="1004"/>
      <c r="F576" s="1004"/>
      <c r="G576" s="7"/>
    </row>
    <row r="577" spans="1:7" s="706" customFormat="1">
      <c r="A577" s="712"/>
      <c r="B577" s="712"/>
      <c r="C577" s="713"/>
      <c r="D577" s="1004"/>
      <c r="E577" s="1004"/>
      <c r="F577" s="1004"/>
      <c r="G577" s="7"/>
    </row>
    <row r="578" spans="1:7" s="706" customFormat="1">
      <c r="A578" s="712"/>
      <c r="B578" s="712"/>
      <c r="C578" s="713"/>
      <c r="D578" s="393"/>
      <c r="E578" s="7"/>
      <c r="F578" s="7"/>
      <c r="G578" s="7"/>
    </row>
    <row r="579" spans="1:7" ht="14.25">
      <c r="A579" s="270"/>
      <c r="B579" s="703" t="s">
        <v>329</v>
      </c>
      <c r="D579" s="1004" t="s">
        <v>979</v>
      </c>
      <c r="E579" s="1004"/>
      <c r="F579" s="1004"/>
    </row>
    <row r="580" spans="1:7" ht="14.25">
      <c r="A580" s="270"/>
      <c r="B580" s="270"/>
      <c r="D580" s="393"/>
    </row>
    <row r="581" spans="1:7" ht="14.25">
      <c r="A581" s="270"/>
      <c r="B581" s="703" t="s">
        <v>329</v>
      </c>
      <c r="D581" s="1004" t="s">
        <v>1233</v>
      </c>
      <c r="E581" s="1004"/>
      <c r="F581" s="1004"/>
    </row>
    <row r="582" spans="1:7" ht="14.25">
      <c r="A582" s="270"/>
      <c r="B582" s="270"/>
      <c r="D582" s="1004"/>
      <c r="E582" s="1004"/>
      <c r="F582" s="1004"/>
    </row>
    <row r="583" spans="1:7">
      <c r="D583" s="1004"/>
      <c r="E583" s="1004"/>
      <c r="F583" s="1004"/>
    </row>
    <row r="584" spans="1:7">
      <c r="D584" s="1004"/>
      <c r="E584" s="1004"/>
      <c r="F584" s="1004"/>
    </row>
    <row r="585" spans="1:7" s="706" customFormat="1">
      <c r="A585" s="713"/>
      <c r="B585" s="713"/>
      <c r="C585" s="713"/>
      <c r="D585" s="1004"/>
      <c r="E585" s="1004"/>
      <c r="F585" s="1004"/>
      <c r="G585" s="7"/>
    </row>
    <row r="586" spans="1:7" s="706" customFormat="1">
      <c r="A586" s="713"/>
      <c r="B586" s="713"/>
      <c r="C586" s="713"/>
      <c r="D586" s="1004"/>
      <c r="E586" s="1004"/>
      <c r="F586" s="1004"/>
      <c r="G586" s="7"/>
    </row>
    <row r="587" spans="1:7"/>
    <row r="588" spans="1:7">
      <c r="A588" s="982" t="s">
        <v>1213</v>
      </c>
      <c r="B588" s="982"/>
      <c r="C588" s="982"/>
      <c r="D588" s="982"/>
      <c r="E588" s="982"/>
      <c r="F588" s="982"/>
      <c r="G588" s="982"/>
    </row>
    <row r="589" spans="1:7"/>
    <row r="590" spans="1:7">
      <c r="D590" s="972" t="s">
        <v>1313</v>
      </c>
      <c r="E590" s="972"/>
      <c r="F590" s="972"/>
    </row>
    <row r="591" spans="1:7">
      <c r="D591" s="973" t="s">
        <v>1314</v>
      </c>
      <c r="E591" s="973"/>
      <c r="F591" s="973"/>
    </row>
    <row r="592" spans="1:7" s="743" customFormat="1">
      <c r="A592" s="729"/>
      <c r="B592" s="729"/>
      <c r="C592" s="729"/>
      <c r="D592" s="747"/>
      <c r="E592" s="746"/>
      <c r="F592" s="746"/>
      <c r="G592" s="7"/>
    </row>
    <row r="593" spans="1:7" s="39" customFormat="1" ht="14.25">
      <c r="A593" s="420"/>
      <c r="B593" s="703" t="s">
        <v>329</v>
      </c>
      <c r="C593" s="282"/>
      <c r="D593" s="974" t="s">
        <v>1315</v>
      </c>
      <c r="E593" s="974"/>
      <c r="F593" s="974"/>
      <c r="G593" s="133"/>
    </row>
    <row r="594" spans="1:7">
      <c r="D594" s="974"/>
      <c r="E594" s="974"/>
      <c r="F594" s="974"/>
    </row>
    <row r="595" spans="1:7">
      <c r="D595" s="974"/>
      <c r="E595" s="974"/>
      <c r="F595" s="974"/>
    </row>
    <row r="596" spans="1:7"/>
    <row r="597" spans="1:7">
      <c r="A597" s="982" t="s">
        <v>1214</v>
      </c>
      <c r="B597" s="982"/>
      <c r="C597" s="982"/>
      <c r="D597" s="982"/>
      <c r="E597" s="982"/>
      <c r="F597" s="982"/>
      <c r="G597" s="982"/>
    </row>
    <row r="598" spans="1:7">
      <c r="A598" s="138"/>
      <c r="B598" s="138"/>
      <c r="G598" s="57"/>
    </row>
    <row r="599" spans="1:7">
      <c r="A599" s="266"/>
      <c r="B599" s="698"/>
      <c r="C599" s="264"/>
      <c r="D599" s="975" t="s">
        <v>1316</v>
      </c>
      <c r="E599" s="975"/>
      <c r="F599" s="975"/>
      <c r="G599" s="57"/>
    </row>
    <row r="600" spans="1:7">
      <c r="A600" s="266"/>
      <c r="B600" s="698"/>
      <c r="C600" s="264"/>
      <c r="D600" s="975"/>
      <c r="E600" s="975"/>
      <c r="F600" s="975"/>
      <c r="G600" s="57"/>
    </row>
    <row r="601" spans="1:7">
      <c r="C601" s="269"/>
      <c r="D601" s="973" t="s">
        <v>1317</v>
      </c>
      <c r="E601" s="973"/>
      <c r="F601" s="973"/>
      <c r="G601" s="57"/>
    </row>
    <row r="602" spans="1:7" s="743" customFormat="1">
      <c r="A602" s="729"/>
      <c r="B602" s="729"/>
      <c r="C602" s="744"/>
      <c r="D602" s="748"/>
      <c r="E602" s="748"/>
      <c r="F602" s="748"/>
      <c r="G602" s="57"/>
    </row>
    <row r="603" spans="1:7">
      <c r="A603" s="23"/>
      <c r="B603" s="703" t="s">
        <v>329</v>
      </c>
      <c r="D603" s="973" t="s">
        <v>467</v>
      </c>
      <c r="E603" s="973"/>
      <c r="F603" s="973"/>
      <c r="G603" s="57"/>
    </row>
    <row r="604" spans="1:7">
      <c r="C604" s="277"/>
      <c r="E604" s="12"/>
      <c r="G604" s="57"/>
    </row>
    <row r="605" spans="1:7">
      <c r="A605" s="23"/>
      <c r="B605" s="703" t="s">
        <v>329</v>
      </c>
      <c r="D605" s="976" t="s">
        <v>1318</v>
      </c>
      <c r="E605" s="976"/>
      <c r="F605" s="976"/>
      <c r="G605" s="57"/>
    </row>
    <row r="606" spans="1:7">
      <c r="D606" s="976"/>
      <c r="E606" s="976"/>
      <c r="F606" s="976"/>
      <c r="G606" s="57"/>
    </row>
    <row r="607" spans="1:7">
      <c r="D607" s="12"/>
      <c r="G607" s="57"/>
    </row>
    <row r="608" spans="1:7">
      <c r="B608" s="703" t="s">
        <v>329</v>
      </c>
      <c r="D608" s="976" t="s">
        <v>1319</v>
      </c>
      <c r="E608" s="976"/>
      <c r="F608" s="976"/>
      <c r="G608" s="57"/>
    </row>
    <row r="609" spans="1:7">
      <c r="C609" s="277"/>
      <c r="D609" s="976"/>
      <c r="E609" s="976"/>
      <c r="F609" s="976"/>
      <c r="G609" s="57"/>
    </row>
    <row r="610" spans="1:7">
      <c r="C610" s="277"/>
      <c r="G610" s="57"/>
    </row>
    <row r="611" spans="1:7">
      <c r="B611" s="703" t="s">
        <v>329</v>
      </c>
      <c r="C611" s="277"/>
      <c r="D611" s="976" t="s">
        <v>1320</v>
      </c>
      <c r="E611" s="976"/>
      <c r="F611" s="976"/>
      <c r="G611" s="57"/>
    </row>
    <row r="612" spans="1:7">
      <c r="C612" s="277"/>
      <c r="D612" s="976"/>
      <c r="E612" s="976"/>
      <c r="F612" s="976"/>
      <c r="G612" s="57"/>
    </row>
    <row r="613" spans="1:7">
      <c r="C613" s="277"/>
      <c r="G613" s="57"/>
    </row>
    <row r="614" spans="1:7">
      <c r="A614" s="982" t="s">
        <v>1215</v>
      </c>
      <c r="B614" s="982"/>
      <c r="C614" s="982"/>
      <c r="D614" s="982"/>
      <c r="E614" s="982"/>
      <c r="F614" s="982"/>
      <c r="G614" s="982"/>
    </row>
    <row r="615" spans="1:7">
      <c r="A615" s="276"/>
      <c r="B615" s="276"/>
      <c r="C615" s="276"/>
      <c r="G615" s="57"/>
    </row>
    <row r="616" spans="1:7">
      <c r="C616" s="23"/>
      <c r="D616" s="972" t="s">
        <v>1321</v>
      </c>
      <c r="E616" s="972"/>
      <c r="F616" s="972"/>
      <c r="G616" s="57"/>
    </row>
    <row r="617" spans="1:7">
      <c r="A617" s="23"/>
      <c r="B617" s="699"/>
      <c r="C617" s="274"/>
      <c r="D617" s="50"/>
      <c r="G617" s="57"/>
    </row>
    <row r="618" spans="1:7" ht="14.25">
      <c r="A618" s="270"/>
      <c r="B618" s="703" t="s">
        <v>329</v>
      </c>
      <c r="C618" s="274"/>
      <c r="D618" s="1017" t="s">
        <v>1322</v>
      </c>
      <c r="E618" s="1017"/>
      <c r="F618" s="1017"/>
      <c r="G618" s="57"/>
    </row>
    <row r="619" spans="1:7">
      <c r="C619" s="274"/>
      <c r="D619" s="1017"/>
      <c r="E619" s="1017"/>
      <c r="F619" s="1017"/>
      <c r="G619" s="57"/>
    </row>
    <row r="620" spans="1:7">
      <c r="C620" s="274"/>
      <c r="D620" s="1017"/>
      <c r="E620" s="1017"/>
      <c r="F620" s="1017"/>
      <c r="G620" s="57"/>
    </row>
    <row r="621" spans="1:7">
      <c r="C621" s="274"/>
      <c r="D621" s="1017"/>
      <c r="E621" s="1017"/>
      <c r="F621" s="1017"/>
      <c r="G621" s="57"/>
    </row>
    <row r="622" spans="1:7">
      <c r="C622" s="274"/>
      <c r="D622" s="1017"/>
      <c r="E622" s="1017"/>
      <c r="F622" s="1017"/>
      <c r="G622" s="57"/>
    </row>
    <row r="623" spans="1:7">
      <c r="C623" s="274"/>
      <c r="D623" s="1017"/>
      <c r="E623" s="1017"/>
      <c r="F623" s="1017"/>
      <c r="G623" s="57"/>
    </row>
    <row r="624" spans="1:7" s="743" customFormat="1">
      <c r="A624" s="729"/>
      <c r="B624" s="729"/>
      <c r="C624" s="274"/>
      <c r="D624" s="749"/>
      <c r="E624" s="749"/>
      <c r="F624" s="749"/>
      <c r="G624" s="57"/>
    </row>
    <row r="625" spans="1:7" ht="14.25">
      <c r="A625" s="270"/>
      <c r="B625" s="703" t="s">
        <v>329</v>
      </c>
      <c r="C625" s="274"/>
      <c r="D625" s="1017" t="s">
        <v>1323</v>
      </c>
      <c r="E625" s="1017"/>
      <c r="F625" s="1017"/>
      <c r="G625" s="57"/>
    </row>
    <row r="626" spans="1:7">
      <c r="A626" s="275"/>
      <c r="B626" s="275"/>
      <c r="C626" s="275"/>
      <c r="D626" s="1017"/>
      <c r="E626" s="1017"/>
      <c r="F626" s="1017"/>
      <c r="G626" s="57"/>
    </row>
    <row r="627" spans="1:7">
      <c r="A627" s="275"/>
      <c r="B627" s="275"/>
      <c r="C627" s="275"/>
      <c r="D627" s="154"/>
      <c r="E627" s="150"/>
      <c r="F627" s="150"/>
      <c r="G627" s="57"/>
    </row>
    <row r="628" spans="1:7" ht="14.25">
      <c r="A628" s="270"/>
      <c r="B628" s="703" t="s">
        <v>329</v>
      </c>
      <c r="C628" s="275"/>
      <c r="D628" s="974" t="s">
        <v>1324</v>
      </c>
      <c r="E628" s="974"/>
      <c r="F628" s="974"/>
      <c r="G628" s="57"/>
    </row>
    <row r="629" spans="1:7" ht="14.25">
      <c r="A629" s="270"/>
      <c r="B629" s="270"/>
      <c r="C629" s="275"/>
      <c r="D629" s="974"/>
      <c r="E629" s="974"/>
      <c r="F629" s="974"/>
      <c r="G629" s="57"/>
    </row>
    <row r="630" spans="1:7" ht="14.25">
      <c r="A630" s="270"/>
      <c r="B630" s="270"/>
      <c r="C630" s="275"/>
      <c r="D630" s="974"/>
      <c r="E630" s="974"/>
      <c r="F630" s="974"/>
      <c r="G630" s="57"/>
    </row>
    <row r="631" spans="1:7">
      <c r="A631" s="275"/>
      <c r="B631" s="275"/>
      <c r="C631" s="275"/>
      <c r="D631" s="974"/>
      <c r="E631" s="974"/>
      <c r="F631" s="974"/>
      <c r="G631" s="57"/>
    </row>
    <row r="632" spans="1:7" s="743" customFormat="1">
      <c r="A632" s="275"/>
      <c r="B632" s="275"/>
      <c r="C632" s="275"/>
      <c r="D632" s="750"/>
      <c r="E632" s="750"/>
      <c r="F632" s="750"/>
      <c r="G632" s="57"/>
    </row>
    <row r="633" spans="1:7">
      <c r="A633" s="275"/>
      <c r="B633" s="703" t="s">
        <v>329</v>
      </c>
      <c r="C633" s="275"/>
      <c r="D633" s="1022" t="s">
        <v>1325</v>
      </c>
      <c r="E633" s="1022"/>
      <c r="F633" s="1022"/>
      <c r="G633" s="57"/>
    </row>
    <row r="634" spans="1:7">
      <c r="A634" s="275"/>
      <c r="B634" s="275"/>
      <c r="C634" s="275"/>
      <c r="D634" s="751"/>
      <c r="E634" s="751"/>
      <c r="F634" s="751"/>
      <c r="G634" s="57"/>
    </row>
    <row r="635" spans="1:7">
      <c r="A635" s="982" t="s">
        <v>1216</v>
      </c>
      <c r="B635" s="982"/>
      <c r="C635" s="982"/>
      <c r="D635" s="982"/>
      <c r="E635" s="982"/>
      <c r="F635" s="982"/>
      <c r="G635" s="982"/>
    </row>
    <row r="636" spans="1:7">
      <c r="A636" s="138"/>
      <c r="B636" s="138"/>
      <c r="C636" s="275"/>
      <c r="D636" s="150"/>
      <c r="E636" s="150"/>
      <c r="F636" s="150"/>
      <c r="G636" s="57"/>
    </row>
    <row r="637" spans="1:7">
      <c r="C637" s="276"/>
      <c r="D637" s="1023" t="s">
        <v>1375</v>
      </c>
      <c r="E637" s="1023"/>
      <c r="F637" s="1023"/>
      <c r="G637" s="57"/>
    </row>
    <row r="638" spans="1:7">
      <c r="A638" s="269"/>
      <c r="B638" s="269"/>
      <c r="C638" s="269"/>
      <c r="D638" s="1024" t="s">
        <v>1376</v>
      </c>
      <c r="E638" s="1024"/>
      <c r="F638" s="1024"/>
      <c r="G638" s="57"/>
    </row>
    <row r="639" spans="1:7" s="743" customFormat="1">
      <c r="A639" s="744"/>
      <c r="B639" s="744"/>
      <c r="C639" s="744"/>
      <c r="D639" s="758"/>
      <c r="E639" s="758"/>
      <c r="F639" s="758"/>
      <c r="G639" s="57"/>
    </row>
    <row r="640" spans="1:7" ht="14.65" customHeight="1">
      <c r="A640" s="270"/>
      <c r="B640" s="703" t="s">
        <v>329</v>
      </c>
      <c r="C640" s="275"/>
      <c r="D640" s="970" t="s">
        <v>1377</v>
      </c>
      <c r="E640" s="970"/>
      <c r="F640" s="970"/>
      <c r="G640" s="57"/>
    </row>
    <row r="641" spans="1:11" ht="14.25">
      <c r="A641" s="270"/>
      <c r="B641" s="270"/>
      <c r="C641" s="275"/>
      <c r="D641" s="970"/>
      <c r="E641" s="970"/>
      <c r="F641" s="970"/>
      <c r="G641" s="57"/>
    </row>
    <row r="642" spans="1:11" ht="14.25">
      <c r="A642" s="270"/>
      <c r="B642" s="270"/>
      <c r="C642" s="275"/>
      <c r="D642" s="970"/>
      <c r="E642" s="970"/>
      <c r="F642" s="970"/>
      <c r="G642" s="57"/>
    </row>
    <row r="643" spans="1:11" ht="14.25">
      <c r="A643" s="270"/>
      <c r="B643" s="270"/>
      <c r="C643" s="275"/>
      <c r="D643" s="970"/>
      <c r="E643" s="970"/>
      <c r="F643" s="970"/>
      <c r="G643" s="57"/>
    </row>
    <row r="644" spans="1:11" s="706" customFormat="1" ht="14.25">
      <c r="A644" s="270"/>
      <c r="B644" s="270"/>
      <c r="C644" s="275"/>
      <c r="D644" s="970"/>
      <c r="E644" s="970"/>
      <c r="F644" s="970"/>
      <c r="G644" s="57"/>
    </row>
    <row r="645" spans="1:11" s="743" customFormat="1" ht="14.25">
      <c r="A645" s="738"/>
      <c r="B645" s="738"/>
      <c r="C645" s="275"/>
      <c r="D645" s="760"/>
      <c r="E645" s="760"/>
      <c r="F645" s="760"/>
      <c r="G645" s="57"/>
    </row>
    <row r="646" spans="1:11" s="706" customFormat="1" ht="14.25">
      <c r="A646" s="270"/>
      <c r="B646" s="703" t="s">
        <v>329</v>
      </c>
      <c r="C646" s="275"/>
      <c r="D646" s="1000" t="s">
        <v>1227</v>
      </c>
      <c r="E646" s="1000"/>
      <c r="F646" s="1000"/>
      <c r="G646" s="57"/>
    </row>
    <row r="647" spans="1:11" s="706" customFormat="1" ht="14.25">
      <c r="A647" s="270"/>
      <c r="B647" s="270"/>
      <c r="C647" s="275"/>
      <c r="D647" s="1001" t="s">
        <v>1378</v>
      </c>
      <c r="E647" s="1001"/>
      <c r="F647" s="1001"/>
      <c r="G647" s="57"/>
    </row>
    <row r="648" spans="1:11" s="706" customFormat="1" ht="14.25">
      <c r="A648" s="270"/>
      <c r="B648" s="270"/>
      <c r="C648" s="275"/>
      <c r="D648" s="1001"/>
      <c r="E648" s="1001"/>
      <c r="F648" s="1001"/>
      <c r="G648" s="57"/>
    </row>
    <row r="649" spans="1:11" s="706" customFormat="1" ht="14.25">
      <c r="A649" s="270"/>
      <c r="B649" s="270"/>
      <c r="C649" s="275"/>
      <c r="D649" s="1001"/>
      <c r="E649" s="1001"/>
      <c r="F649" s="1001"/>
      <c r="G649" s="57"/>
    </row>
    <row r="650" spans="1:11" s="706" customFormat="1" ht="14.25">
      <c r="A650" s="270"/>
      <c r="B650" s="270"/>
      <c r="C650" s="275"/>
      <c r="D650" s="1001"/>
      <c r="E650" s="1001"/>
      <c r="F650" s="1001"/>
      <c r="G650" s="57"/>
    </row>
    <row r="651" spans="1:11" s="706" customFormat="1" ht="14.25">
      <c r="A651" s="270"/>
      <c r="B651" s="270"/>
      <c r="C651" s="275"/>
      <c r="D651" s="1001"/>
      <c r="E651" s="1001"/>
      <c r="F651" s="1001"/>
      <c r="G651" s="57"/>
    </row>
    <row r="652" spans="1:11" s="706" customFormat="1" ht="14.25">
      <c r="A652" s="270"/>
      <c r="B652" s="270"/>
      <c r="C652" s="275"/>
      <c r="D652" s="1002" t="s">
        <v>1379</v>
      </c>
      <c r="E652" s="1002"/>
      <c r="F652" s="1002"/>
      <c r="G652" s="57"/>
    </row>
    <row r="653" spans="1:11">
      <c r="A653" s="275"/>
      <c r="B653" s="275"/>
      <c r="C653" s="275"/>
      <c r="D653" s="150"/>
      <c r="E653" s="150"/>
      <c r="F653" s="150"/>
      <c r="G653" s="57"/>
    </row>
    <row r="654" spans="1:11">
      <c r="A654" s="982" t="s">
        <v>1217</v>
      </c>
      <c r="B654" s="982"/>
      <c r="C654" s="982"/>
      <c r="D654" s="982"/>
      <c r="E654" s="982"/>
      <c r="F654" s="982"/>
      <c r="G654" s="982"/>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0" t="s">
        <v>106</v>
      </c>
      <c r="E656" s="980"/>
      <c r="F656" s="980"/>
      <c r="G656" s="57"/>
      <c r="H656" s="278"/>
      <c r="I656" s="278"/>
      <c r="J656" s="278"/>
      <c r="K656" s="278"/>
    </row>
    <row r="657" spans="1:11">
      <c r="A657" s="276"/>
      <c r="B657" s="276"/>
      <c r="C657" s="276"/>
      <c r="D657" s="980" t="s">
        <v>130</v>
      </c>
      <c r="E657" s="980"/>
      <c r="F657" s="980"/>
      <c r="G657" s="57"/>
      <c r="H657" s="278"/>
      <c r="I657" s="278"/>
      <c r="J657" s="278"/>
      <c r="K657" s="278"/>
    </row>
    <row r="658" spans="1:11">
      <c r="A658" s="269"/>
      <c r="B658" s="269"/>
      <c r="C658" s="269"/>
      <c r="D658" s="981" t="s">
        <v>1253</v>
      </c>
      <c r="E658" s="981"/>
      <c r="F658" s="981"/>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1" t="s">
        <v>980</v>
      </c>
      <c r="E660" s="981"/>
      <c r="F660" s="981"/>
      <c r="G660" s="57"/>
      <c r="H660" s="278"/>
      <c r="I660" s="278"/>
      <c r="J660" s="278"/>
      <c r="K660" s="278"/>
    </row>
    <row r="661" spans="1:11">
      <c r="A661" s="269"/>
      <c r="B661" s="269"/>
      <c r="C661" s="269"/>
      <c r="D661" s="981" t="s">
        <v>991</v>
      </c>
      <c r="E661" s="981"/>
      <c r="F661" s="981"/>
      <c r="G661" s="57"/>
      <c r="H661" s="278"/>
      <c r="I661" s="278"/>
      <c r="J661" s="278"/>
      <c r="K661" s="278"/>
    </row>
    <row r="662" spans="1:11">
      <c r="A662" s="269"/>
      <c r="B662" s="269"/>
      <c r="C662" s="269"/>
      <c r="D662" s="6"/>
      <c r="E662" s="960" t="s">
        <v>1254</v>
      </c>
      <c r="F662" s="960"/>
      <c r="G662" s="57"/>
      <c r="H662" s="278"/>
      <c r="I662" s="278"/>
      <c r="J662" s="278"/>
      <c r="K662" s="278"/>
    </row>
    <row r="663" spans="1:11">
      <c r="A663" s="269"/>
      <c r="B663" s="269"/>
      <c r="C663" s="269"/>
      <c r="D663" s="6"/>
      <c r="E663" s="960"/>
      <c r="F663" s="960"/>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6" t="s">
        <v>1255</v>
      </c>
      <c r="E665" s="956"/>
      <c r="F665" s="956"/>
      <c r="G665" s="57"/>
      <c r="H665" s="278"/>
      <c r="I665" s="278"/>
      <c r="J665" s="278"/>
      <c r="K665" s="278"/>
    </row>
    <row r="666" spans="1:11">
      <c r="A666" s="23"/>
      <c r="B666" s="699"/>
      <c r="C666" s="269"/>
      <c r="D666" s="956"/>
      <c r="E666" s="956"/>
      <c r="F666" s="956"/>
      <c r="G666" s="57"/>
      <c r="H666" s="278"/>
      <c r="I666" s="278"/>
      <c r="J666" s="278"/>
      <c r="K666" s="278"/>
    </row>
    <row r="667" spans="1:11">
      <c r="A667" s="269"/>
      <c r="B667" s="269"/>
      <c r="C667" s="269"/>
      <c r="D667" s="956"/>
      <c r="E667" s="956"/>
      <c r="F667" s="956"/>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1" t="s">
        <v>1021</v>
      </c>
      <c r="E669" s="981"/>
      <c r="F669" s="981"/>
      <c r="G669" s="57"/>
      <c r="H669" s="278"/>
      <c r="I669" s="278"/>
      <c r="J669" s="278"/>
      <c r="K669" s="278"/>
    </row>
    <row r="670" spans="1:11" ht="14.25">
      <c r="A670" s="270"/>
      <c r="B670" s="270"/>
      <c r="C670" s="269"/>
      <c r="D670" s="981" t="s">
        <v>991</v>
      </c>
      <c r="E670" s="981"/>
      <c r="F670" s="981"/>
      <c r="G670" s="57"/>
      <c r="H670" s="278"/>
      <c r="I670" s="278"/>
      <c r="J670" s="278"/>
      <c r="K670" s="278"/>
    </row>
    <row r="671" spans="1:11">
      <c r="A671" s="269"/>
      <c r="B671" s="269"/>
      <c r="C671" s="269"/>
      <c r="D671" s="6"/>
      <c r="E671" s="986" t="s">
        <v>1256</v>
      </c>
      <c r="F671" s="986"/>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79" t="s">
        <v>1266</v>
      </c>
      <c r="E673" s="979"/>
      <c r="F673" s="979"/>
      <c r="G673" s="57"/>
      <c r="H673" s="278"/>
      <c r="I673" s="278"/>
      <c r="J673" s="278"/>
      <c r="K673" s="278"/>
    </row>
    <row r="674" spans="1:11">
      <c r="A674" s="269"/>
      <c r="B674" s="269"/>
      <c r="C674" s="269"/>
      <c r="D674" s="979"/>
      <c r="E674" s="979"/>
      <c r="F674" s="979"/>
      <c r="G674" s="57"/>
      <c r="H674" s="278"/>
      <c r="I674" s="278"/>
      <c r="J674" s="278"/>
      <c r="K674" s="278"/>
    </row>
    <row r="675" spans="1:11">
      <c r="A675" s="269"/>
      <c r="B675" s="269"/>
      <c r="C675" s="269"/>
      <c r="D675" s="979"/>
      <c r="E675" s="979"/>
      <c r="F675" s="979"/>
      <c r="G675" s="57"/>
      <c r="H675" s="278"/>
      <c r="I675" s="278"/>
      <c r="J675" s="278"/>
      <c r="K675" s="278"/>
    </row>
    <row r="676" spans="1:11">
      <c r="A676" s="269"/>
      <c r="B676" s="269"/>
      <c r="C676" s="269"/>
      <c r="D676" s="979"/>
      <c r="E676" s="979"/>
      <c r="F676" s="979"/>
      <c r="G676" s="57"/>
      <c r="H676" s="278"/>
      <c r="I676" s="278"/>
      <c r="J676" s="278"/>
      <c r="K676" s="278"/>
    </row>
    <row r="677" spans="1:11">
      <c r="A677" s="269"/>
      <c r="B677" s="269"/>
      <c r="C677" s="269"/>
      <c r="D677" s="979"/>
      <c r="E677" s="979"/>
      <c r="F677" s="979"/>
      <c r="G677" s="57"/>
      <c r="H677" s="278"/>
      <c r="I677" s="278"/>
      <c r="J677" s="278"/>
      <c r="K677" s="278"/>
    </row>
    <row r="678" spans="1:11" s="39" customFormat="1">
      <c r="A678" s="504"/>
      <c r="B678" s="504"/>
      <c r="C678" s="504"/>
      <c r="D678" s="979"/>
      <c r="E678" s="979"/>
      <c r="F678" s="979"/>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79" t="s">
        <v>1257</v>
      </c>
      <c r="E680" s="979"/>
      <c r="F680" s="979"/>
      <c r="G680" s="57"/>
      <c r="H680" s="278"/>
      <c r="I680" s="278"/>
      <c r="J680" s="278"/>
      <c r="K680" s="278"/>
    </row>
    <row r="681" spans="1:11">
      <c r="A681" s="269"/>
      <c r="B681" s="269"/>
      <c r="C681" s="269"/>
      <c r="D681" s="979"/>
      <c r="E681" s="979"/>
      <c r="F681" s="979"/>
      <c r="G681" s="57"/>
      <c r="H681" s="278"/>
      <c r="I681" s="278"/>
      <c r="J681" s="278"/>
      <c r="K681" s="278"/>
    </row>
    <row r="682" spans="1:11">
      <c r="A682" s="269"/>
      <c r="B682" s="269"/>
      <c r="C682" s="269"/>
      <c r="D682" s="979"/>
      <c r="E682" s="979"/>
      <c r="F682" s="979"/>
      <c r="G682" s="57"/>
      <c r="H682" s="278"/>
      <c r="I682" s="278"/>
      <c r="J682" s="278"/>
      <c r="K682" s="278"/>
    </row>
    <row r="683" spans="1:11" ht="15" customHeight="1">
      <c r="A683" s="269"/>
      <c r="B683" s="269"/>
      <c r="C683" s="269"/>
      <c r="D683" s="979"/>
      <c r="E683" s="979"/>
      <c r="F683" s="979"/>
      <c r="G683" s="57"/>
      <c r="H683" s="278"/>
      <c r="I683" s="278"/>
      <c r="J683" s="278"/>
      <c r="K683" s="278"/>
    </row>
    <row r="684" spans="1:11" ht="15" customHeight="1">
      <c r="A684" s="269"/>
      <c r="B684" s="269"/>
      <c r="C684" s="269"/>
      <c r="D684" s="979"/>
      <c r="E684" s="979"/>
      <c r="F684" s="979"/>
      <c r="G684" s="57"/>
      <c r="H684" s="278"/>
      <c r="I684" s="278"/>
      <c r="J684" s="278"/>
      <c r="K684" s="278"/>
    </row>
    <row r="685" spans="1:11">
      <c r="A685" s="269"/>
      <c r="B685" s="269"/>
      <c r="C685" s="269"/>
      <c r="D685" s="979"/>
      <c r="E685" s="979"/>
      <c r="F685" s="979"/>
      <c r="G685" s="57"/>
      <c r="H685" s="278"/>
      <c r="I685" s="278"/>
      <c r="J685" s="278"/>
      <c r="K685" s="278"/>
    </row>
    <row r="686" spans="1:11">
      <c r="A686" s="269"/>
      <c r="B686" s="269"/>
      <c r="C686" s="269"/>
      <c r="D686" s="979"/>
      <c r="E686" s="979"/>
      <c r="F686" s="979"/>
      <c r="G686" s="57"/>
      <c r="H686" s="278"/>
      <c r="I686" s="278"/>
      <c r="J686" s="278"/>
      <c r="K686" s="278"/>
    </row>
    <row r="687" spans="1:11">
      <c r="A687" s="269"/>
      <c r="B687" s="269"/>
      <c r="C687" s="269"/>
      <c r="D687" s="979"/>
      <c r="E687" s="979"/>
      <c r="F687" s="979"/>
      <c r="G687" s="57"/>
      <c r="H687" s="278"/>
      <c r="I687" s="278"/>
      <c r="J687" s="278"/>
      <c r="K687" s="278"/>
    </row>
    <row r="688" spans="1:11" ht="15" customHeight="1">
      <c r="A688" s="269"/>
      <c r="B688" s="269"/>
      <c r="C688" s="269"/>
      <c r="D688" s="979"/>
      <c r="E688" s="979"/>
      <c r="F688" s="979"/>
      <c r="G688" s="57"/>
      <c r="H688" s="278"/>
      <c r="I688" s="278"/>
      <c r="J688" s="278"/>
      <c r="K688" s="278"/>
    </row>
    <row r="689" spans="1:11">
      <c r="A689" s="269"/>
      <c r="B689" s="269"/>
      <c r="C689" s="269"/>
      <c r="D689" s="979"/>
      <c r="E689" s="979"/>
      <c r="F689" s="979"/>
      <c r="G689" s="57"/>
      <c r="H689" s="278"/>
      <c r="I689" s="278"/>
      <c r="J689" s="278"/>
      <c r="K689" s="278"/>
    </row>
    <row r="690" spans="1:11">
      <c r="A690" s="269"/>
      <c r="B690" s="269"/>
      <c r="C690" s="269"/>
      <c r="D690" s="979"/>
      <c r="E690" s="979"/>
      <c r="F690" s="979"/>
      <c r="G690" s="57"/>
      <c r="H690" s="278"/>
      <c r="I690" s="278"/>
      <c r="J690" s="278"/>
      <c r="K690" s="278"/>
    </row>
    <row r="691" spans="1:11">
      <c r="A691" s="269"/>
      <c r="B691" s="269"/>
      <c r="C691" s="269"/>
      <c r="D691" s="979"/>
      <c r="E691" s="979"/>
      <c r="F691" s="979"/>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79" t="s">
        <v>1267</v>
      </c>
      <c r="E693" s="979"/>
      <c r="F693" s="979"/>
      <c r="G693" s="57"/>
      <c r="H693" s="278"/>
      <c r="I693" s="278"/>
      <c r="J693" s="278"/>
      <c r="K693" s="278"/>
    </row>
    <row r="694" spans="1:11">
      <c r="A694" s="269"/>
      <c r="B694" s="269"/>
      <c r="C694" s="269"/>
      <c r="D694" s="979"/>
      <c r="E694" s="979"/>
      <c r="F694" s="979"/>
      <c r="G694" s="57"/>
      <c r="H694" s="278"/>
      <c r="I694" s="278"/>
      <c r="J694" s="278"/>
      <c r="K694" s="278"/>
    </row>
    <row r="695" spans="1:11">
      <c r="A695" s="269"/>
      <c r="B695" s="269"/>
      <c r="C695" s="269"/>
      <c r="D695" s="979"/>
      <c r="E695" s="979"/>
      <c r="F695" s="979"/>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79" t="s">
        <v>1264</v>
      </c>
      <c r="E697" s="979"/>
      <c r="F697" s="979"/>
      <c r="G697" s="57"/>
      <c r="H697" s="278"/>
      <c r="I697" s="278"/>
      <c r="J697" s="278"/>
      <c r="K697" s="278"/>
    </row>
    <row r="698" spans="1:11" s="706" customFormat="1">
      <c r="A698" s="269"/>
      <c r="B698" s="269"/>
      <c r="C698" s="269"/>
      <c r="D698" s="979"/>
      <c r="E698" s="979"/>
      <c r="F698" s="979"/>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79" t="s">
        <v>1265</v>
      </c>
      <c r="E700" s="979"/>
      <c r="F700" s="979"/>
      <c r="G700" s="57"/>
      <c r="H700" s="278"/>
      <c r="I700" s="278"/>
      <c r="J700" s="278"/>
      <c r="K700" s="278"/>
    </row>
    <row r="701" spans="1:11" s="706" customFormat="1">
      <c r="A701" s="269"/>
      <c r="B701" s="269"/>
      <c r="C701" s="269"/>
      <c r="D701" s="979"/>
      <c r="E701" s="979"/>
      <c r="F701" s="979"/>
      <c r="G701" s="57"/>
      <c r="H701" s="278"/>
      <c r="I701" s="278"/>
      <c r="J701" s="278"/>
      <c r="K701" s="278"/>
    </row>
    <row r="702" spans="1:11" s="706" customFormat="1">
      <c r="A702" s="269"/>
      <c r="B702" s="269"/>
      <c r="C702" s="269"/>
      <c r="D702" s="979"/>
      <c r="E702" s="979"/>
      <c r="F702" s="979"/>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79" t="s">
        <v>1258</v>
      </c>
      <c r="E704" s="979"/>
      <c r="F704" s="979"/>
      <c r="G704" s="57"/>
      <c r="H704" s="278"/>
      <c r="I704" s="278"/>
      <c r="J704" s="278"/>
      <c r="K704" s="278"/>
    </row>
    <row r="705" spans="1:11">
      <c r="A705" s="269"/>
      <c r="B705" s="269"/>
      <c r="C705" s="269"/>
      <c r="D705" s="979"/>
      <c r="E705" s="979"/>
      <c r="F705" s="979"/>
      <c r="G705" s="57"/>
      <c r="H705" s="278"/>
      <c r="I705" s="278"/>
      <c r="J705" s="278"/>
      <c r="K705" s="278"/>
    </row>
    <row r="706" spans="1:11">
      <c r="A706" s="269"/>
      <c r="B706" s="269"/>
      <c r="C706" s="269"/>
      <c r="D706" s="979"/>
      <c r="E706" s="979"/>
      <c r="F706" s="979"/>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79" t="s">
        <v>1259</v>
      </c>
      <c r="E708" s="979"/>
      <c r="F708" s="979"/>
      <c r="G708" s="57"/>
      <c r="H708" s="278"/>
      <c r="I708" s="278"/>
      <c r="J708" s="278"/>
      <c r="K708" s="278"/>
    </row>
    <row r="709" spans="1:11">
      <c r="A709" s="269"/>
      <c r="B709" s="269"/>
      <c r="C709" s="269"/>
      <c r="D709" s="979"/>
      <c r="E709" s="979"/>
      <c r="F709" s="979"/>
      <c r="G709" s="57"/>
      <c r="H709" s="278"/>
      <c r="I709" s="278"/>
      <c r="J709" s="278"/>
      <c r="K709" s="278"/>
    </row>
    <row r="710" spans="1:11">
      <c r="A710" s="269"/>
      <c r="B710" s="269"/>
      <c r="C710" s="269"/>
      <c r="D710" s="979"/>
      <c r="E710" s="979"/>
      <c r="F710" s="979"/>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6" t="s">
        <v>1260</v>
      </c>
      <c r="E712" s="956"/>
      <c r="F712" s="956"/>
      <c r="G712" s="57"/>
      <c r="H712" s="278"/>
      <c r="I712" s="278"/>
      <c r="J712" s="278"/>
      <c r="K712" s="278"/>
    </row>
    <row r="713" spans="1:11">
      <c r="A713" s="269"/>
      <c r="B713" s="269"/>
      <c r="C713" s="269"/>
      <c r="D713" s="956"/>
      <c r="E713" s="956"/>
      <c r="F713" s="956"/>
      <c r="G713" s="57"/>
      <c r="H713" s="278"/>
      <c r="I713" s="278"/>
      <c r="J713" s="278"/>
      <c r="K713" s="278"/>
    </row>
    <row r="714" spans="1:11">
      <c r="A714" s="269"/>
      <c r="B714" s="269"/>
      <c r="C714" s="269"/>
      <c r="D714" s="956"/>
      <c r="E714" s="956"/>
      <c r="F714" s="956"/>
      <c r="G714" s="57"/>
      <c r="H714" s="278"/>
      <c r="I714" s="278"/>
      <c r="J714" s="278"/>
      <c r="K714" s="278"/>
    </row>
    <row r="715" spans="1:11">
      <c r="A715" s="269"/>
      <c r="B715" s="269"/>
      <c r="C715" s="269"/>
      <c r="D715" s="956"/>
      <c r="E715" s="956"/>
      <c r="F715" s="956"/>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79" t="s">
        <v>1393</v>
      </c>
      <c r="E717" s="979"/>
      <c r="F717" s="979"/>
      <c r="G717" s="57"/>
      <c r="H717" s="278"/>
      <c r="I717" s="278"/>
      <c r="J717" s="278"/>
      <c r="K717" s="278"/>
    </row>
    <row r="718" spans="1:11">
      <c r="A718" s="269"/>
      <c r="B718" s="269"/>
      <c r="C718" s="269"/>
      <c r="D718" s="979"/>
      <c r="E718" s="979"/>
      <c r="F718" s="979"/>
      <c r="G718" s="57"/>
      <c r="H718" s="278"/>
      <c r="I718" s="278"/>
      <c r="J718" s="278"/>
      <c r="K718" s="278"/>
    </row>
    <row r="719" spans="1:11">
      <c r="A719" s="269"/>
      <c r="B719" s="269"/>
      <c r="C719" s="269"/>
      <c r="D719" s="979"/>
      <c r="E719" s="979"/>
      <c r="F719" s="979"/>
      <c r="G719" s="57"/>
      <c r="H719" s="278"/>
      <c r="I719" s="278"/>
      <c r="J719" s="278"/>
      <c r="K719" s="278"/>
    </row>
    <row r="720" spans="1:11">
      <c r="A720" s="269"/>
      <c r="B720" s="269"/>
      <c r="C720" s="269"/>
      <c r="D720" s="979"/>
      <c r="E720" s="979"/>
      <c r="F720" s="979"/>
      <c r="G720" s="57"/>
      <c r="H720" s="278"/>
      <c r="I720" s="278"/>
      <c r="J720" s="278"/>
      <c r="K720" s="278"/>
    </row>
    <row r="721" spans="1:11">
      <c r="A721" s="269"/>
      <c r="B721" s="269"/>
      <c r="C721" s="269"/>
      <c r="D721" s="979"/>
      <c r="E721" s="979"/>
      <c r="F721" s="979"/>
      <c r="G721" s="57"/>
      <c r="H721" s="278"/>
      <c r="I721" s="278"/>
      <c r="J721" s="278"/>
      <c r="K721" s="278"/>
    </row>
    <row r="722" spans="1:11">
      <c r="A722" s="269"/>
      <c r="B722" s="269"/>
      <c r="C722" s="269"/>
      <c r="D722" s="979"/>
      <c r="E722" s="979"/>
      <c r="F722" s="979"/>
      <c r="G722" s="57"/>
      <c r="H722" s="278"/>
      <c r="I722" s="278"/>
      <c r="J722" s="278"/>
      <c r="K722" s="278"/>
    </row>
    <row r="723" spans="1:11">
      <c r="A723" s="269"/>
      <c r="B723" s="269"/>
      <c r="C723" s="269"/>
      <c r="D723" s="979"/>
      <c r="E723" s="979"/>
      <c r="F723" s="979"/>
      <c r="G723" s="57"/>
      <c r="H723" s="278"/>
      <c r="I723" s="278"/>
      <c r="J723" s="278"/>
      <c r="K723" s="278"/>
    </row>
    <row r="724" spans="1:11">
      <c r="A724" s="269"/>
      <c r="B724" s="269"/>
      <c r="C724" s="269"/>
      <c r="D724" s="990" t="s">
        <v>1261</v>
      </c>
      <c r="E724" s="990"/>
      <c r="F724" s="990"/>
      <c r="G724" s="57"/>
      <c r="H724" s="278"/>
      <c r="I724" s="278"/>
      <c r="J724" s="278"/>
      <c r="K724" s="278"/>
    </row>
    <row r="725" spans="1:11" s="706" customFormat="1">
      <c r="A725" s="269"/>
      <c r="B725" s="269"/>
      <c r="C725" s="269"/>
      <c r="D725" s="557"/>
      <c r="E725" s="7"/>
      <c r="F725" s="7"/>
      <c r="G725" s="57"/>
      <c r="H725" s="278"/>
      <c r="I725" s="278"/>
      <c r="J725" s="278"/>
      <c r="K725" s="278"/>
    </row>
    <row r="726" spans="1:11">
      <c r="A726" s="983" t="s">
        <v>1218</v>
      </c>
      <c r="B726" s="983"/>
      <c r="C726" s="983"/>
      <c r="D726" s="983"/>
      <c r="E726" s="983"/>
      <c r="F726" s="983"/>
      <c r="G726" s="983"/>
      <c r="H726" s="278"/>
      <c r="I726" s="278"/>
      <c r="J726" s="278"/>
      <c r="K726" s="278"/>
    </row>
    <row r="727" spans="1:11">
      <c r="A727" s="269"/>
      <c r="B727" s="269"/>
      <c r="C727" s="269"/>
      <c r="D727" s="272"/>
      <c r="G727" s="280"/>
      <c r="H727" s="278"/>
      <c r="I727" s="278"/>
      <c r="J727" s="278"/>
      <c r="K727" s="278"/>
    </row>
    <row r="728" spans="1:11" ht="13.15" customHeight="1">
      <c r="C728" s="269"/>
      <c r="D728" s="998" t="s">
        <v>1234</v>
      </c>
      <c r="E728" s="998"/>
      <c r="F728" s="998"/>
      <c r="G728" s="280"/>
      <c r="H728" s="278"/>
      <c r="I728" s="278"/>
      <c r="J728" s="278"/>
      <c r="K728" s="278"/>
    </row>
    <row r="729" spans="1:11">
      <c r="A729" s="269"/>
      <c r="B729" s="269"/>
      <c r="C729" s="269"/>
      <c r="D729" s="985" t="s">
        <v>1235</v>
      </c>
      <c r="E729" s="985"/>
      <c r="F729" s="985"/>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6" t="s">
        <v>1236</v>
      </c>
      <c r="E731" s="956"/>
      <c r="F731" s="956"/>
      <c r="G731" s="280"/>
      <c r="H731" s="281"/>
      <c r="I731" s="281"/>
      <c r="J731" s="281"/>
      <c r="K731" s="281"/>
    </row>
    <row r="732" spans="1:11" s="39" customFormat="1" ht="10.5" customHeight="1">
      <c r="A732" s="135"/>
      <c r="B732" s="700"/>
      <c r="C732" s="135"/>
      <c r="D732" s="956"/>
      <c r="E732" s="956"/>
      <c r="F732" s="956"/>
      <c r="G732" s="280"/>
      <c r="H732" s="281"/>
      <c r="I732" s="281"/>
      <c r="J732" s="281"/>
      <c r="K732" s="281"/>
    </row>
    <row r="733" spans="1:11" s="39" customFormat="1">
      <c r="A733" s="135"/>
      <c r="B733" s="700"/>
      <c r="C733" s="135"/>
      <c r="D733" s="956"/>
      <c r="E733" s="956"/>
      <c r="F733" s="956"/>
      <c r="G733" s="280"/>
      <c r="H733" s="281"/>
      <c r="I733" s="281"/>
      <c r="J733" s="281"/>
      <c r="K733" s="281"/>
    </row>
    <row r="734" spans="1:11">
      <c r="D734" s="956"/>
      <c r="E734" s="956"/>
      <c r="F734" s="956"/>
      <c r="G734" s="280"/>
      <c r="H734" s="278"/>
      <c r="I734" s="278"/>
      <c r="J734" s="278"/>
      <c r="K734" s="278"/>
    </row>
    <row r="735" spans="1:11">
      <c r="A735" s="282"/>
      <c r="B735" s="282"/>
      <c r="C735" s="282"/>
      <c r="D735" s="956"/>
      <c r="E735" s="956"/>
      <c r="F735" s="956"/>
      <c r="G735" s="284"/>
      <c r="H735" s="278"/>
      <c r="I735" s="278"/>
      <c r="J735" s="278"/>
      <c r="K735" s="278"/>
    </row>
    <row r="736" spans="1:11" ht="15.6" customHeight="1">
      <c r="A736" s="282"/>
      <c r="B736" s="282"/>
      <c r="C736" s="282"/>
      <c r="D736" s="956"/>
      <c r="E736" s="956"/>
      <c r="F736" s="956"/>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58" t="s">
        <v>1237</v>
      </c>
      <c r="E738" s="958"/>
      <c r="F738" s="958"/>
      <c r="G738" s="321"/>
    </row>
    <row r="739" spans="1:11" s="426" customFormat="1">
      <c r="A739" s="425"/>
      <c r="B739" s="425"/>
      <c r="C739" s="425"/>
      <c r="D739" s="958"/>
      <c r="E739" s="958"/>
      <c r="F739" s="958"/>
      <c r="G739" s="321"/>
    </row>
    <row r="740" spans="1:11" s="426" customFormat="1">
      <c r="A740" s="425"/>
      <c r="B740" s="425"/>
      <c r="C740" s="425"/>
      <c r="D740" s="958"/>
      <c r="E740" s="958"/>
      <c r="F740" s="958"/>
      <c r="G740" s="321"/>
    </row>
    <row r="741" spans="1:11" s="426" customFormat="1">
      <c r="A741" s="425"/>
      <c r="B741" s="425"/>
      <c r="C741" s="425"/>
      <c r="D741" s="958"/>
      <c r="E741" s="958"/>
      <c r="F741" s="958"/>
      <c r="G741" s="321"/>
    </row>
    <row r="742" spans="1:11" s="426" customFormat="1">
      <c r="A742" s="425"/>
      <c r="B742" s="425"/>
      <c r="C742" s="425"/>
      <c r="D742" s="393"/>
      <c r="E742" s="321"/>
      <c r="F742" s="321"/>
      <c r="G742" s="321"/>
    </row>
    <row r="743" spans="1:11" s="426" customFormat="1" ht="14.25">
      <c r="A743" s="270"/>
      <c r="B743" s="703" t="s">
        <v>329</v>
      </c>
      <c r="C743" s="425"/>
      <c r="D743" s="999" t="s">
        <v>1238</v>
      </c>
      <c r="E743" s="999"/>
      <c r="F743" s="999"/>
      <c r="G743" s="321"/>
    </row>
    <row r="744" spans="1:11" s="426" customFormat="1">
      <c r="A744" s="425"/>
      <c r="B744" s="425"/>
      <c r="C744" s="425"/>
      <c r="D744" s="999"/>
      <c r="E744" s="999"/>
      <c r="F744" s="999"/>
      <c r="G744" s="321"/>
    </row>
    <row r="745" spans="1:11" s="426" customFormat="1">
      <c r="A745" s="425"/>
      <c r="B745" s="425"/>
      <c r="C745" s="425"/>
      <c r="D745" s="999"/>
      <c r="E745" s="999"/>
      <c r="F745" s="999"/>
      <c r="G745" s="321"/>
    </row>
    <row r="746" spans="1:11">
      <c r="A746" s="282"/>
      <c r="B746" s="282"/>
      <c r="C746" s="282"/>
      <c r="D746" s="393"/>
      <c r="E746" s="283"/>
      <c r="F746" s="283"/>
      <c r="G746" s="284"/>
      <c r="H746" s="278"/>
      <c r="I746" s="278"/>
      <c r="J746" s="278"/>
      <c r="K746" s="278"/>
    </row>
    <row r="747" spans="1:11" ht="14.25">
      <c r="A747" s="270"/>
      <c r="B747" s="703" t="s">
        <v>329</v>
      </c>
      <c r="C747" s="282"/>
      <c r="D747" s="958" t="s">
        <v>1239</v>
      </c>
      <c r="E747" s="958"/>
      <c r="F747" s="958"/>
      <c r="G747" s="284"/>
      <c r="H747" s="278"/>
      <c r="I747" s="278"/>
      <c r="J747" s="278"/>
      <c r="K747" s="278"/>
    </row>
    <row r="748" spans="1:11">
      <c r="A748" s="282"/>
      <c r="B748" s="282"/>
      <c r="C748" s="282"/>
      <c r="D748" s="958"/>
      <c r="E748" s="958"/>
      <c r="F748" s="958"/>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58" t="s">
        <v>1240</v>
      </c>
      <c r="E750" s="958"/>
      <c r="F750" s="958"/>
      <c r="G750" s="284"/>
      <c r="H750" s="278"/>
      <c r="I750" s="278"/>
      <c r="J750" s="278"/>
      <c r="K750" s="278"/>
    </row>
    <row r="751" spans="1:11" s="706" customFormat="1">
      <c r="A751" s="282"/>
      <c r="B751" s="282"/>
      <c r="C751" s="282"/>
      <c r="D751" s="958"/>
      <c r="E751" s="958"/>
      <c r="F751" s="958"/>
      <c r="G751" s="284"/>
      <c r="H751" s="278"/>
      <c r="I751" s="278"/>
      <c r="J751" s="278"/>
      <c r="K751" s="278"/>
    </row>
    <row r="752" spans="1:11" s="706" customFormat="1">
      <c r="A752" s="282"/>
      <c r="B752" s="282"/>
      <c r="C752" s="282"/>
      <c r="D752" s="958"/>
      <c r="E752" s="958"/>
      <c r="F752" s="958"/>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3" t="s">
        <v>1241</v>
      </c>
      <c r="B754" s="993"/>
      <c r="C754" s="993"/>
      <c r="D754" s="993"/>
      <c r="E754" s="993"/>
      <c r="F754" s="993"/>
      <c r="G754" s="993"/>
    </row>
    <row r="755" spans="1:11">
      <c r="A755" s="269"/>
      <c r="B755" s="269"/>
      <c r="C755" s="269"/>
      <c r="D755" s="285"/>
      <c r="F755" s="150"/>
      <c r="G755" s="280"/>
    </row>
    <row r="756" spans="1:11">
      <c r="A756" s="282"/>
      <c r="B756" s="282"/>
      <c r="C756" s="459"/>
      <c r="D756" s="994" t="s">
        <v>1225</v>
      </c>
      <c r="E756" s="994"/>
      <c r="F756" s="994"/>
      <c r="G756" s="280"/>
    </row>
    <row r="757" spans="1:11">
      <c r="A757" s="523"/>
      <c r="B757" s="523"/>
      <c r="C757" s="522"/>
      <c r="D757" s="995" t="s">
        <v>1242</v>
      </c>
      <c r="E757" s="995"/>
      <c r="F757" s="995"/>
      <c r="G757" s="280"/>
    </row>
    <row r="758" spans="1:11">
      <c r="A758" s="282"/>
      <c r="B758" s="282"/>
      <c r="C758" s="459"/>
      <c r="D758" s="717"/>
      <c r="E758" s="717"/>
      <c r="F758" s="717"/>
      <c r="G758" s="280"/>
    </row>
    <row r="759" spans="1:11" ht="14.25">
      <c r="A759" s="270"/>
      <c r="B759" s="703" t="s">
        <v>329</v>
      </c>
      <c r="C759" s="459"/>
      <c r="D759" s="996" t="s">
        <v>1103</v>
      </c>
      <c r="E759" s="996"/>
      <c r="F759" s="996"/>
      <c r="G759" s="280"/>
    </row>
    <row r="760" spans="1:11">
      <c r="A760" s="282"/>
      <c r="B760" s="282"/>
      <c r="C760" s="459"/>
      <c r="D760" s="716"/>
      <c r="E760" s="997" t="s">
        <v>1226</v>
      </c>
      <c r="F760" s="997"/>
      <c r="G760" s="280"/>
    </row>
    <row r="761" spans="1:11">
      <c r="A761" s="276"/>
      <c r="B761" s="276"/>
      <c r="C761" s="276"/>
      <c r="D761" s="138"/>
      <c r="F761" s="57"/>
      <c r="G761" s="280"/>
    </row>
    <row r="762" spans="1:11">
      <c r="A762" s="991" t="s">
        <v>484</v>
      </c>
      <c r="B762" s="991"/>
      <c r="C762" s="991"/>
      <c r="D762" s="991"/>
      <c r="E762" s="991"/>
      <c r="F762" s="991"/>
      <c r="G762" s="991"/>
    </row>
    <row r="763" spans="1:11">
      <c r="A763" s="264"/>
      <c r="B763" s="697"/>
      <c r="C763" s="275"/>
      <c r="D763" s="280"/>
      <c r="E763" s="280"/>
      <c r="F763" s="280"/>
      <c r="G763" s="280"/>
    </row>
    <row r="764" spans="1:11">
      <c r="A764" s="138"/>
      <c r="B764" s="992" t="s">
        <v>1102</v>
      </c>
      <c r="C764" s="992"/>
      <c r="D764" s="992"/>
      <c r="E764" s="992"/>
      <c r="F764" s="992"/>
      <c r="G764" s="280"/>
    </row>
    <row r="765" spans="1:11">
      <c r="A765" s="23"/>
      <c r="B765" s="699"/>
      <c r="G765" s="280"/>
    </row>
    <row r="766" spans="1:11">
      <c r="A766" s="991" t="s">
        <v>485</v>
      </c>
      <c r="B766" s="991"/>
      <c r="C766" s="991"/>
      <c r="D766" s="991"/>
      <c r="E766" s="991"/>
      <c r="F766" s="991"/>
      <c r="G766" s="991"/>
    </row>
    <row r="767" spans="1:11">
      <c r="A767" s="264"/>
      <c r="B767" s="697"/>
      <c r="C767" s="264"/>
      <c r="D767" s="272"/>
      <c r="G767" s="280"/>
    </row>
    <row r="768" spans="1:11">
      <c r="A768" s="138"/>
      <c r="B768" s="988" t="s">
        <v>483</v>
      </c>
      <c r="C768" s="988"/>
      <c r="D768" s="988"/>
      <c r="E768" s="988"/>
      <c r="F768" s="988"/>
      <c r="G768" s="280"/>
    </row>
    <row r="769" spans="1:7" ht="14.25">
      <c r="A769" s="270"/>
      <c r="B769" s="270"/>
      <c r="D769" s="138"/>
      <c r="E769" s="138"/>
      <c r="F769" s="280"/>
      <c r="G769" s="280"/>
    </row>
    <row r="770" spans="1:7">
      <c r="A770" s="991" t="s">
        <v>486</v>
      </c>
      <c r="B770" s="991"/>
      <c r="C770" s="991"/>
      <c r="D770" s="991"/>
      <c r="E770" s="991"/>
      <c r="F770" s="991"/>
      <c r="G770" s="991"/>
    </row>
    <row r="771" spans="1:7">
      <c r="C771" s="269"/>
      <c r="D771" s="268"/>
      <c r="E771" s="138"/>
      <c r="F771" s="280"/>
      <c r="G771" s="280"/>
    </row>
    <row r="772" spans="1:7">
      <c r="A772" s="138"/>
      <c r="B772" s="988" t="s">
        <v>483</v>
      </c>
      <c r="C772" s="988"/>
      <c r="D772" s="988"/>
      <c r="E772" s="988"/>
      <c r="F772" s="988"/>
      <c r="G772" s="280"/>
    </row>
    <row r="773" spans="1:7">
      <c r="A773" s="138"/>
      <c r="B773" s="138"/>
      <c r="C773" s="275"/>
      <c r="D773" s="280"/>
      <c r="E773" s="280"/>
      <c r="F773" s="280"/>
      <c r="G773" s="280"/>
    </row>
    <row r="774" spans="1:7">
      <c r="A774" s="991" t="s">
        <v>487</v>
      </c>
      <c r="B774" s="991"/>
      <c r="C774" s="991"/>
      <c r="D774" s="991"/>
      <c r="E774" s="991"/>
      <c r="F774" s="991"/>
      <c r="G774" s="991"/>
    </row>
    <row r="775" spans="1:7">
      <c r="A775" s="138"/>
      <c r="B775" s="138"/>
    </row>
    <row r="776" spans="1:7">
      <c r="A776" s="138"/>
      <c r="B776" s="988" t="s">
        <v>483</v>
      </c>
      <c r="C776" s="988"/>
      <c r="D776" s="988"/>
      <c r="E776" s="988"/>
      <c r="F776" s="988"/>
    </row>
    <row r="777" spans="1:7">
      <c r="A777" s="275"/>
      <c r="B777" s="275"/>
      <c r="C777" s="275"/>
      <c r="D777" s="267"/>
      <c r="F777" s="280"/>
    </row>
    <row r="778" spans="1:7">
      <c r="A778" s="991" t="s">
        <v>488</v>
      </c>
      <c r="B778" s="991"/>
      <c r="C778" s="991"/>
      <c r="D778" s="991"/>
      <c r="E778" s="991"/>
      <c r="F778" s="991"/>
      <c r="G778" s="991"/>
    </row>
    <row r="779" spans="1:7">
      <c r="A779" s="138"/>
      <c r="B779" s="138"/>
    </row>
    <row r="780" spans="1:7">
      <c r="A780" s="138"/>
      <c r="B780" s="988" t="s">
        <v>483</v>
      </c>
      <c r="C780" s="988"/>
      <c r="D780" s="988"/>
      <c r="E780" s="988"/>
      <c r="F780" s="988"/>
    </row>
    <row r="781" spans="1:7">
      <c r="A781" s="275"/>
      <c r="B781" s="275"/>
      <c r="C781" s="275"/>
      <c r="D781" s="267"/>
      <c r="F781" s="280"/>
    </row>
    <row r="782" spans="1:7">
      <c r="A782" s="991" t="s">
        <v>489</v>
      </c>
      <c r="B782" s="991"/>
      <c r="C782" s="991"/>
      <c r="D782" s="991"/>
      <c r="E782" s="991"/>
      <c r="F782" s="991"/>
      <c r="G782" s="991"/>
    </row>
    <row r="783" spans="1:7">
      <c r="A783" s="138"/>
      <c r="B783" s="138"/>
    </row>
    <row r="784" spans="1:7">
      <c r="A784" s="138"/>
      <c r="B784" s="988" t="s">
        <v>483</v>
      </c>
      <c r="C784" s="988"/>
      <c r="D784" s="988"/>
      <c r="E784" s="988"/>
      <c r="F784" s="988"/>
    </row>
    <row r="785" spans="1:7">
      <c r="A785" s="274"/>
      <c r="B785" s="274"/>
      <c r="C785" s="274"/>
      <c r="D785" s="286"/>
      <c r="E785" s="57"/>
      <c r="F785" s="57"/>
      <c r="G785" s="57"/>
    </row>
    <row r="786" spans="1:7">
      <c r="A786" s="991" t="s">
        <v>200</v>
      </c>
      <c r="B786" s="991"/>
      <c r="C786" s="991"/>
      <c r="D786" s="991"/>
      <c r="E786" s="991"/>
      <c r="F786" s="991"/>
      <c r="G786" s="991"/>
    </row>
    <row r="787" spans="1:7">
      <c r="A787" s="138"/>
      <c r="B787" s="138"/>
    </row>
    <row r="788" spans="1:7">
      <c r="A788" s="138"/>
      <c r="B788" s="988" t="s">
        <v>483</v>
      </c>
      <c r="C788" s="988"/>
      <c r="D788" s="988"/>
      <c r="E788" s="988"/>
      <c r="F788" s="988"/>
    </row>
    <row r="789" spans="1:7">
      <c r="A789" s="138"/>
      <c r="B789" s="138"/>
      <c r="D789" s="267"/>
    </row>
    <row r="790" spans="1:7">
      <c r="A790" s="991" t="s">
        <v>967</v>
      </c>
      <c r="B790" s="991"/>
      <c r="C790" s="991"/>
      <c r="D790" s="991"/>
      <c r="E790" s="991"/>
      <c r="F790" s="991"/>
      <c r="G790" s="991"/>
    </row>
    <row r="791" spans="1:7">
      <c r="A791" s="138"/>
      <c r="B791" s="138"/>
    </row>
    <row r="792" spans="1:7">
      <c r="A792" s="138"/>
      <c r="B792" s="988" t="s">
        <v>483</v>
      </c>
      <c r="C792" s="988"/>
      <c r="D792" s="988"/>
      <c r="E792" s="988"/>
      <c r="F792" s="988"/>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6"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J83"/>
  <sheetViews>
    <sheetView showGridLines="0" zoomScaleNormal="100" zoomScaleSheetLayoutView="100" workbookViewId="0"/>
  </sheetViews>
  <sheetFormatPr defaultColWidth="0" defaultRowHeight="12.4" customHeight="1" zeroHeight="1"/>
  <cols>
    <col min="1" max="10" width="9.28515625" style="746" customWidth="1"/>
    <col min="11" max="16384" width="8.7109375" style="746" hidden="1"/>
  </cols>
  <sheetData>
    <row r="1" spans="1:10" ht="14.25" customHeight="1"/>
    <row r="2" spans="1:10" ht="15.75">
      <c r="A2" s="1038" t="s">
        <v>1473</v>
      </c>
      <c r="B2" s="1039"/>
      <c r="C2" s="1039"/>
      <c r="D2" s="1039"/>
      <c r="E2" s="1039"/>
      <c r="F2" s="1039"/>
      <c r="G2" s="1039"/>
      <c r="H2" s="1039"/>
      <c r="I2" s="1039"/>
      <c r="J2" s="1039"/>
    </row>
    <row r="3" spans="1:10" ht="15.75">
      <c r="A3" s="1043" t="s">
        <v>698</v>
      </c>
      <c r="B3" s="1044"/>
      <c r="C3" s="1044"/>
      <c r="D3" s="1044"/>
      <c r="E3" s="1044"/>
      <c r="F3" s="1044"/>
      <c r="G3" s="1044"/>
      <c r="H3" s="1044"/>
      <c r="I3" s="1044"/>
      <c r="J3" s="1044"/>
    </row>
    <row r="4" spans="1:10" ht="15">
      <c r="A4" s="1045" t="s">
        <v>1559</v>
      </c>
      <c r="B4" s="1044"/>
      <c r="C4" s="1044"/>
      <c r="D4" s="1044"/>
      <c r="E4" s="1044"/>
      <c r="F4" s="1044"/>
      <c r="G4" s="1044"/>
      <c r="H4" s="1044"/>
      <c r="I4" s="1044"/>
      <c r="J4" s="1044"/>
    </row>
    <row r="5" spans="1:10" ht="12.75"/>
    <row r="6" spans="1:10" ht="12.75">
      <c r="A6" s="1040" t="s">
        <v>1598</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1434</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1528</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1436</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1437</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1438</v>
      </c>
      <c r="B75" s="1042"/>
      <c r="C75" s="1042"/>
      <c r="D75" s="1042"/>
      <c r="E75" s="1042"/>
      <c r="F75" s="1042"/>
      <c r="G75" s="1042"/>
      <c r="H75" s="1042"/>
      <c r="I75" s="1042"/>
    </row>
    <row r="76" spans="1:9" ht="12.75">
      <c r="A76" s="964" t="s">
        <v>1132</v>
      </c>
      <c r="B76" s="964"/>
      <c r="C76" s="964"/>
      <c r="D76" s="964"/>
      <c r="E76" s="964"/>
    </row>
    <row r="77" spans="1:9" ht="12.75">
      <c r="A77" s="964" t="s">
        <v>1439</v>
      </c>
      <c r="B77" s="964"/>
      <c r="C77" s="964"/>
      <c r="D77" s="964"/>
      <c r="E77" s="964"/>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xr:uid="{00000000-0004-0000-0200-000000000000}"/>
    <hyperlink ref="A77" r:id="rId2" xr:uid="{00000000-0004-0000-0200-000001000000}"/>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802"/>
  <sheetViews>
    <sheetView showGridLines="0" zoomScaleNormal="100" zoomScaleSheetLayoutView="100" workbookViewId="0">
      <selection activeCell="D24" sqref="D24:F28"/>
    </sheetView>
  </sheetViews>
  <sheetFormatPr defaultColWidth="0" defaultRowHeight="12.75" zeroHeight="1"/>
  <cols>
    <col min="1" max="1" width="3.5703125" style="813" customWidth="1"/>
    <col min="2" max="2" width="13.5703125" style="813" customWidth="1"/>
    <col min="3" max="3" width="2.5703125" style="813" customWidth="1"/>
    <col min="4" max="5" width="3.5703125" style="814" customWidth="1"/>
    <col min="6" max="6" width="65.5703125" style="814" customWidth="1"/>
    <col min="7" max="7" width="1.5703125" style="814" customWidth="1"/>
    <col min="8" max="8" width="3.5703125" style="815" hidden="1" customWidth="1"/>
    <col min="9" max="9" width="14" style="815" hidden="1" customWidth="1"/>
    <col min="10" max="16384" width="8.7109375" style="815" hidden="1"/>
  </cols>
  <sheetData>
    <row r="1" spans="1:9"/>
    <row r="2" spans="1:9">
      <c r="A2" s="1071" t="s">
        <v>1560</v>
      </c>
      <c r="B2" s="1071"/>
      <c r="C2" s="1072"/>
      <c r="D2" s="1072"/>
      <c r="E2" s="1072"/>
      <c r="F2" s="1072"/>
      <c r="G2" s="1072"/>
    </row>
    <row r="3" spans="1:9">
      <c r="A3" s="1078" t="s">
        <v>1563</v>
      </c>
      <c r="B3" s="1078"/>
      <c r="C3" s="1079"/>
      <c r="D3" s="1079"/>
      <c r="E3" s="1079"/>
      <c r="F3" s="1079"/>
      <c r="G3" s="1079"/>
      <c r="I3" s="717" t="s">
        <v>1199</v>
      </c>
    </row>
    <row r="4" spans="1:9">
      <c r="A4" s="1075" t="s">
        <v>1562</v>
      </c>
      <c r="B4" s="1075"/>
      <c r="C4" s="1080"/>
      <c r="D4" s="1080"/>
      <c r="E4" s="1080"/>
      <c r="F4" s="1080"/>
      <c r="G4" s="1080"/>
      <c r="I4" s="717"/>
    </row>
    <row r="5" spans="1:9" s="816" customFormat="1">
      <c r="A5" s="1075"/>
      <c r="B5" s="1075"/>
      <c r="C5" s="1076"/>
      <c r="D5" s="1076"/>
      <c r="E5" s="1076"/>
      <c r="F5" s="1076"/>
      <c r="G5" s="1076"/>
      <c r="I5" s="717" t="s">
        <v>1200</v>
      </c>
    </row>
    <row r="6" spans="1:9" s="816" customFormat="1">
      <c r="A6" s="1073" t="s">
        <v>1295</v>
      </c>
      <c r="B6" s="1073"/>
      <c r="C6" s="1074"/>
      <c r="D6" s="1074"/>
      <c r="E6" s="1074"/>
      <c r="F6" s="1074"/>
      <c r="G6" s="1074"/>
    </row>
    <row r="7" spans="1:9" s="816" customFormat="1">
      <c r="A7" s="1073" t="s">
        <v>1296</v>
      </c>
      <c r="B7" s="1073"/>
      <c r="C7" s="1074"/>
      <c r="D7" s="1074"/>
      <c r="E7" s="1074"/>
      <c r="F7" s="1074"/>
      <c r="G7" s="1074"/>
    </row>
    <row r="8" spans="1:9">
      <c r="A8" s="817"/>
      <c r="B8" s="817"/>
      <c r="C8" s="818"/>
      <c r="D8" s="818"/>
      <c r="E8" s="818"/>
      <c r="F8" s="818"/>
    </row>
    <row r="9" spans="1:9">
      <c r="A9" s="1012" t="s">
        <v>1298</v>
      </c>
      <c r="B9" s="1012"/>
      <c r="C9" s="1012"/>
      <c r="D9" s="1012"/>
      <c r="E9" s="1012"/>
      <c r="F9" s="1012"/>
      <c r="G9" s="1012"/>
    </row>
    <row r="10" spans="1:9">
      <c r="A10" s="818"/>
      <c r="B10" s="818"/>
      <c r="E10" s="819"/>
    </row>
    <row r="11" spans="1:9" ht="13.9" customHeight="1">
      <c r="C11" s="818"/>
      <c r="D11" s="1060" t="s">
        <v>1297</v>
      </c>
      <c r="E11" s="1060"/>
      <c r="F11" s="1060"/>
    </row>
    <row r="12" spans="1:9">
      <c r="C12" s="818"/>
      <c r="D12" s="1060"/>
      <c r="E12" s="1060"/>
      <c r="F12" s="1060"/>
    </row>
    <row r="13" spans="1:9">
      <c r="A13" s="820"/>
      <c r="B13" s="820"/>
      <c r="C13" s="820"/>
      <c r="D13" s="1022" t="s">
        <v>1280</v>
      </c>
      <c r="E13" s="1022"/>
      <c r="F13" s="1022"/>
    </row>
    <row r="14" spans="1:9">
      <c r="A14" s="820"/>
      <c r="B14" s="820"/>
      <c r="C14" s="820"/>
      <c r="D14" s="821"/>
    </row>
    <row r="15" spans="1:9" ht="14.25">
      <c r="A15" s="822"/>
      <c r="B15" s="823" t="s">
        <v>329</v>
      </c>
      <c r="C15" s="824"/>
      <c r="D15" s="1017" t="s">
        <v>1281</v>
      </c>
      <c r="E15" s="1017"/>
      <c r="F15" s="1017"/>
    </row>
    <row r="16" spans="1:9">
      <c r="A16" s="820"/>
      <c r="B16" s="820"/>
      <c r="C16" s="824"/>
      <c r="D16" s="1017"/>
      <c r="E16" s="1017"/>
      <c r="F16" s="1017"/>
    </row>
    <row r="17" spans="1:7">
      <c r="A17" s="820"/>
      <c r="B17" s="820"/>
      <c r="C17" s="824"/>
      <c r="D17" s="1017"/>
      <c r="E17" s="1017"/>
      <c r="F17" s="1017"/>
    </row>
    <row r="18" spans="1:7">
      <c r="A18" s="820"/>
      <c r="B18" s="820"/>
      <c r="C18" s="820"/>
    </row>
    <row r="19" spans="1:7" ht="14.25">
      <c r="A19" s="822"/>
      <c r="B19" s="823" t="s">
        <v>329</v>
      </c>
      <c r="D19" s="996" t="s">
        <v>1282</v>
      </c>
      <c r="E19" s="996"/>
      <c r="F19" s="996"/>
    </row>
    <row r="20" spans="1:7" ht="14.25">
      <c r="A20" s="822"/>
      <c r="B20" s="822"/>
      <c r="D20" s="825"/>
    </row>
    <row r="21" spans="1:7" ht="14.25">
      <c r="A21" s="822"/>
      <c r="B21" s="823" t="s">
        <v>329</v>
      </c>
      <c r="D21" s="1017" t="s">
        <v>1283</v>
      </c>
      <c r="E21" s="1017"/>
      <c r="F21" s="1017"/>
    </row>
    <row r="22" spans="1:7" ht="14.25">
      <c r="A22" s="822"/>
      <c r="B22" s="822"/>
      <c r="D22" s="1017"/>
      <c r="E22" s="1017"/>
      <c r="F22" s="1017"/>
    </row>
    <row r="23" spans="1:7"/>
    <row r="24" spans="1:7" ht="14.25">
      <c r="A24" s="822"/>
      <c r="B24" s="823" t="s">
        <v>329</v>
      </c>
      <c r="D24" s="1052" t="s">
        <v>1284</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74" t="s">
        <v>1285</v>
      </c>
      <c r="E30" s="974"/>
      <c r="F30" s="974"/>
      <c r="G30" s="827"/>
    </row>
    <row r="31" spans="1:7" s="816" customFormat="1">
      <c r="A31" s="826"/>
      <c r="B31" s="826"/>
      <c r="C31" s="826"/>
      <c r="D31" s="974"/>
      <c r="E31" s="974"/>
      <c r="F31" s="974"/>
      <c r="G31" s="827"/>
    </row>
    <row r="32" spans="1:7" ht="14.25">
      <c r="A32" s="822"/>
      <c r="B32" s="822"/>
      <c r="D32" s="828"/>
    </row>
    <row r="33" spans="1:6" ht="14.65" customHeight="1">
      <c r="A33" s="822"/>
      <c r="B33" s="823" t="s">
        <v>329</v>
      </c>
      <c r="D33" s="974" t="s">
        <v>1474</v>
      </c>
      <c r="E33" s="974"/>
      <c r="F33" s="974"/>
    </row>
    <row r="34" spans="1:6" ht="14.25">
      <c r="A34" s="822"/>
      <c r="B34" s="822"/>
      <c r="D34" s="974"/>
      <c r="E34" s="974"/>
      <c r="F34" s="974"/>
    </row>
    <row r="35" spans="1:6" ht="14.25">
      <c r="A35" s="822"/>
      <c r="B35" s="822"/>
      <c r="D35" s="974"/>
      <c r="E35" s="974"/>
      <c r="F35" s="974"/>
    </row>
    <row r="36" spans="1:6" ht="14.25">
      <c r="A36" s="822"/>
      <c r="B36" s="822"/>
      <c r="D36" s="974"/>
      <c r="E36" s="974"/>
      <c r="F36" s="974"/>
    </row>
    <row r="37" spans="1:6" ht="14.25">
      <c r="A37" s="822"/>
      <c r="B37" s="822"/>
      <c r="D37" s="815"/>
    </row>
    <row r="38" spans="1:6" ht="14.25">
      <c r="A38" s="822"/>
      <c r="B38" s="823" t="s">
        <v>329</v>
      </c>
      <c r="D38" s="974" t="s">
        <v>1287</v>
      </c>
      <c r="E38" s="974"/>
      <c r="F38" s="974"/>
    </row>
    <row r="39" spans="1:6" ht="14.25">
      <c r="A39" s="822"/>
      <c r="B39" s="822"/>
      <c r="D39" s="974"/>
      <c r="E39" s="974"/>
      <c r="F39" s="974"/>
    </row>
    <row r="40" spans="1:6" ht="14.25">
      <c r="A40" s="822"/>
      <c r="B40" s="822"/>
      <c r="D40" s="974"/>
      <c r="E40" s="974"/>
      <c r="F40" s="974"/>
    </row>
    <row r="41" spans="1:6" ht="14.25">
      <c r="A41" s="822"/>
      <c r="B41" s="822"/>
      <c r="D41" s="974"/>
      <c r="E41" s="974"/>
      <c r="F41" s="974"/>
    </row>
    <row r="42" spans="1:6" ht="14.25">
      <c r="A42" s="822"/>
      <c r="B42" s="822"/>
      <c r="D42" s="974"/>
      <c r="E42" s="974"/>
      <c r="F42" s="974"/>
    </row>
    <row r="43" spans="1:6" ht="14.25">
      <c r="A43" s="822"/>
      <c r="B43" s="822"/>
      <c r="D43" s="805"/>
      <c r="E43" s="805"/>
      <c r="F43" s="805"/>
    </row>
    <row r="44" spans="1:6" ht="14.25">
      <c r="A44" s="822"/>
      <c r="B44" s="823" t="s">
        <v>329</v>
      </c>
      <c r="D44" s="974" t="s">
        <v>1288</v>
      </c>
      <c r="E44" s="974"/>
      <c r="F44" s="974"/>
    </row>
    <row r="45" spans="1:6" ht="14.25">
      <c r="A45" s="822"/>
      <c r="B45" s="822"/>
      <c r="D45" s="974"/>
      <c r="E45" s="974"/>
      <c r="F45" s="974"/>
    </row>
    <row r="46" spans="1:6" ht="14.25">
      <c r="A46" s="822"/>
      <c r="B46" s="822"/>
      <c r="D46" s="974"/>
      <c r="E46" s="974"/>
      <c r="F46" s="974"/>
    </row>
    <row r="47" spans="1:6" ht="23.25" customHeight="1">
      <c r="A47" s="822"/>
      <c r="B47" s="822"/>
      <c r="D47" s="974"/>
      <c r="E47" s="974"/>
      <c r="F47" s="974"/>
    </row>
    <row r="48" spans="1:6" ht="14.25">
      <c r="A48" s="822"/>
      <c r="B48" s="822"/>
      <c r="D48" s="810"/>
    </row>
    <row r="49" spans="1:7" ht="14.65" customHeight="1">
      <c r="A49" s="822"/>
      <c r="B49" s="823" t="s">
        <v>329</v>
      </c>
      <c r="D49" s="974" t="s">
        <v>1289</v>
      </c>
      <c r="E49" s="974"/>
      <c r="F49" s="974"/>
    </row>
    <row r="50" spans="1:7" ht="14.25">
      <c r="A50" s="822"/>
      <c r="B50" s="822"/>
      <c r="D50" s="974"/>
      <c r="E50" s="974"/>
      <c r="F50" s="974"/>
    </row>
    <row r="51" spans="1:7" ht="14.25">
      <c r="A51" s="822"/>
      <c r="B51" s="822"/>
      <c r="D51" s="974"/>
      <c r="E51" s="974"/>
      <c r="F51" s="974"/>
    </row>
    <row r="52" spans="1:7" s="642" customFormat="1" ht="14.25">
      <c r="A52" s="822"/>
      <c r="B52" s="822"/>
      <c r="C52" s="829"/>
      <c r="D52" s="827"/>
      <c r="E52" s="717"/>
      <c r="F52" s="717"/>
      <c r="G52" s="717"/>
    </row>
    <row r="53" spans="1:7" s="642" customFormat="1" ht="14.25">
      <c r="A53" s="830"/>
      <c r="B53" s="823" t="s">
        <v>329</v>
      </c>
      <c r="C53" s="831"/>
      <c r="D53" s="974" t="s">
        <v>1290</v>
      </c>
      <c r="E53" s="974"/>
      <c r="F53" s="974"/>
      <c r="G53" s="717"/>
    </row>
    <row r="54" spans="1:7" s="642" customFormat="1" ht="14.25">
      <c r="A54" s="830"/>
      <c r="B54" s="830"/>
      <c r="C54" s="831"/>
      <c r="D54" s="974"/>
      <c r="E54" s="974"/>
      <c r="F54" s="974"/>
      <c r="G54" s="717"/>
    </row>
    <row r="55" spans="1:7" s="816" customFormat="1">
      <c r="A55" s="826"/>
      <c r="B55" s="826"/>
      <c r="C55" s="826"/>
      <c r="D55" s="757"/>
      <c r="E55" s="827"/>
      <c r="F55" s="827"/>
      <c r="G55" s="827"/>
    </row>
    <row r="56" spans="1:7" ht="14.25">
      <c r="A56" s="822"/>
      <c r="B56" s="823" t="s">
        <v>329</v>
      </c>
      <c r="D56" s="974" t="s">
        <v>1291</v>
      </c>
      <c r="E56" s="974"/>
      <c r="F56" s="974"/>
    </row>
    <row r="57" spans="1:7">
      <c r="D57" s="974"/>
      <c r="E57" s="974"/>
      <c r="F57" s="974"/>
    </row>
    <row r="58" spans="1:7">
      <c r="D58" s="974"/>
      <c r="E58" s="974"/>
      <c r="F58" s="974"/>
    </row>
    <row r="59" spans="1:7">
      <c r="D59" s="717"/>
    </row>
    <row r="60" spans="1:7" ht="14.25">
      <c r="A60" s="822"/>
      <c r="B60" s="823" t="s">
        <v>329</v>
      </c>
      <c r="D60" s="974" t="s">
        <v>1292</v>
      </c>
      <c r="E60" s="974"/>
      <c r="F60" s="974"/>
    </row>
    <row r="61" spans="1:7">
      <c r="D61" s="974"/>
      <c r="E61" s="974"/>
      <c r="F61" s="974"/>
    </row>
    <row r="62" spans="1:7"/>
    <row r="63" spans="1:7" ht="14.25">
      <c r="A63" s="822"/>
      <c r="B63" s="823" t="s">
        <v>329</v>
      </c>
      <c r="D63" s="974" t="s">
        <v>1293</v>
      </c>
      <c r="E63" s="974"/>
      <c r="F63" s="974"/>
    </row>
    <row r="64" spans="1:7">
      <c r="D64" s="974"/>
      <c r="E64" s="974"/>
      <c r="F64" s="974"/>
    </row>
    <row r="65" spans="1:7">
      <c r="D65" s="974"/>
      <c r="E65" s="974"/>
      <c r="F65" s="974"/>
    </row>
    <row r="66" spans="1:7">
      <c r="D66" s="815"/>
    </row>
    <row r="67" spans="1:7" ht="14.25">
      <c r="A67" s="822"/>
      <c r="B67" s="823" t="s">
        <v>329</v>
      </c>
      <c r="D67" s="1017" t="s">
        <v>1294</v>
      </c>
      <c r="E67" s="1017"/>
      <c r="F67" s="1017"/>
    </row>
    <row r="68" spans="1:7">
      <c r="D68" s="1017"/>
      <c r="E68" s="1017"/>
      <c r="F68" s="1017"/>
    </row>
    <row r="69" spans="1:7" ht="14.25">
      <c r="A69" s="822"/>
      <c r="B69" s="822"/>
      <c r="D69" s="825"/>
    </row>
    <row r="70" spans="1:7">
      <c r="A70" s="982" t="s">
        <v>1201</v>
      </c>
      <c r="B70" s="982"/>
      <c r="C70" s="982"/>
      <c r="D70" s="982"/>
      <c r="E70" s="982"/>
      <c r="F70" s="982"/>
      <c r="G70" s="982"/>
    </row>
    <row r="71" spans="1:7"/>
    <row r="72" spans="1:7">
      <c r="C72" s="832"/>
      <c r="D72" s="1059" t="s">
        <v>1299</v>
      </c>
      <c r="E72" s="1059"/>
      <c r="F72" s="1059"/>
    </row>
    <row r="73" spans="1:7">
      <c r="A73" s="825"/>
      <c r="B73" s="825"/>
      <c r="D73" s="1017" t="s">
        <v>1326</v>
      </c>
      <c r="E73" s="1017"/>
      <c r="F73" s="1017"/>
    </row>
    <row r="74" spans="1:7">
      <c r="A74" s="825"/>
      <c r="B74" s="825"/>
    </row>
    <row r="75" spans="1:7" ht="13.9" customHeight="1">
      <c r="A75" s="822"/>
      <c r="B75" s="823" t="s">
        <v>329</v>
      </c>
      <c r="D75" s="1017" t="s">
        <v>1527</v>
      </c>
      <c r="E75" s="1017"/>
      <c r="F75" s="1017"/>
    </row>
    <row r="76" spans="1:7" ht="14.25">
      <c r="A76" s="822"/>
      <c r="B76" s="822"/>
      <c r="D76" s="1017"/>
      <c r="E76" s="1017"/>
      <c r="F76" s="1017"/>
    </row>
    <row r="77" spans="1:7" ht="14.25">
      <c r="A77" s="822"/>
      <c r="B77" s="822"/>
      <c r="D77" s="1017"/>
      <c r="E77" s="1017"/>
      <c r="F77" s="1017"/>
    </row>
    <row r="78" spans="1:7" ht="14.25">
      <c r="A78" s="822"/>
      <c r="B78" s="822"/>
      <c r="D78" s="1017"/>
      <c r="E78" s="1017"/>
      <c r="F78" s="1017"/>
    </row>
    <row r="79" spans="1:7" ht="14.25">
      <c r="A79" s="822"/>
      <c r="B79" s="822"/>
      <c r="D79" s="1017"/>
      <c r="E79" s="1017"/>
      <c r="F79" s="1017"/>
    </row>
    <row r="80" spans="1:7" ht="14.25">
      <c r="A80" s="822"/>
      <c r="B80" s="822"/>
      <c r="D80" s="1017"/>
      <c r="E80" s="1017"/>
      <c r="F80" s="1017"/>
    </row>
    <row r="81" spans="1:6" ht="14.25">
      <c r="A81" s="822"/>
      <c r="B81" s="822"/>
      <c r="D81" s="1017"/>
      <c r="E81" s="1017"/>
      <c r="F81" s="1017"/>
    </row>
    <row r="82" spans="1:6" ht="14.25">
      <c r="A82" s="822"/>
      <c r="B82" s="822"/>
      <c r="D82" s="1017"/>
      <c r="E82" s="1017"/>
      <c r="F82" s="1017"/>
    </row>
    <row r="83" spans="1:6" s="815" customFormat="1" ht="14.25">
      <c r="A83" s="822"/>
      <c r="B83" s="822"/>
      <c r="C83" s="813"/>
      <c r="D83" s="1017"/>
      <c r="E83" s="1017"/>
      <c r="F83" s="1017"/>
    </row>
    <row r="84" spans="1:6" s="815" customFormat="1" ht="14.65" customHeight="1">
      <c r="A84" s="822"/>
      <c r="B84" s="823" t="s">
        <v>329</v>
      </c>
      <c r="C84" s="813"/>
      <c r="D84" s="1017" t="s">
        <v>1446</v>
      </c>
      <c r="E84" s="1017"/>
      <c r="F84" s="1017"/>
    </row>
    <row r="85" spans="1:6" s="815" customFormat="1" ht="14.25">
      <c r="A85" s="822"/>
      <c r="B85" s="822"/>
      <c r="C85" s="813"/>
      <c r="D85" s="1017"/>
      <c r="E85" s="1017"/>
      <c r="F85" s="1017"/>
    </row>
    <row r="86" spans="1:6" s="815" customFormat="1" ht="14.25">
      <c r="A86" s="822"/>
      <c r="B86" s="822"/>
      <c r="C86" s="813"/>
      <c r="D86" s="1017"/>
      <c r="E86" s="1017"/>
      <c r="F86" s="1017"/>
    </row>
    <row r="87" spans="1:6" s="815" customFormat="1" ht="14.25">
      <c r="A87" s="822"/>
      <c r="B87" s="822"/>
      <c r="C87" s="813"/>
      <c r="D87" s="1017"/>
      <c r="E87" s="1017"/>
      <c r="F87" s="1017"/>
    </row>
    <row r="88" spans="1:6" s="815" customFormat="1" ht="14.25">
      <c r="A88" s="822"/>
      <c r="B88" s="822"/>
      <c r="C88" s="813"/>
      <c r="D88" s="1017"/>
      <c r="E88" s="1017"/>
      <c r="F88" s="1017"/>
    </row>
    <row r="89" spans="1:6" s="815" customFormat="1" ht="14.25">
      <c r="A89" s="822"/>
      <c r="B89" s="822"/>
      <c r="C89" s="813"/>
      <c r="D89" s="1017"/>
      <c r="E89" s="1017"/>
      <c r="F89" s="1017"/>
    </row>
    <row r="90" spans="1:6" s="815" customFormat="1" ht="14.25">
      <c r="A90" s="822"/>
      <c r="B90" s="822"/>
      <c r="C90" s="813"/>
      <c r="D90" s="1017"/>
      <c r="E90" s="1017"/>
      <c r="F90" s="1017"/>
    </row>
    <row r="91" spans="1:6" s="815" customFormat="1" ht="14.25">
      <c r="A91" s="822"/>
      <c r="B91" s="822"/>
      <c r="C91" s="813"/>
      <c r="D91" s="1017"/>
      <c r="E91" s="1017"/>
      <c r="F91" s="1017"/>
    </row>
    <row r="92" spans="1:6" s="815" customFormat="1" ht="14.25">
      <c r="A92" s="822"/>
      <c r="B92" s="822"/>
      <c r="C92" s="813"/>
      <c r="D92" s="1017"/>
      <c r="E92" s="1017"/>
      <c r="F92" s="1017"/>
    </row>
    <row r="93" spans="1:6" s="815" customFormat="1" ht="14.25">
      <c r="A93" s="822"/>
      <c r="B93" s="822"/>
      <c r="C93" s="813"/>
      <c r="D93" s="1017"/>
      <c r="E93" s="1017"/>
      <c r="F93" s="1017"/>
    </row>
    <row r="94" spans="1:6" s="815" customFormat="1" ht="14.25">
      <c r="A94" s="822"/>
      <c r="B94" s="822"/>
      <c r="C94" s="813"/>
      <c r="D94" s="1017"/>
      <c r="E94" s="1017"/>
      <c r="F94" s="1017"/>
    </row>
    <row r="95" spans="1:6" s="815" customFormat="1" ht="14.25">
      <c r="A95" s="822"/>
      <c r="B95" s="822"/>
      <c r="C95" s="813"/>
      <c r="D95" s="1017"/>
      <c r="E95" s="1017"/>
      <c r="F95" s="1017"/>
    </row>
    <row r="96" spans="1:6" s="815" customFormat="1" ht="14.25">
      <c r="A96" s="822"/>
      <c r="B96" s="822"/>
      <c r="C96" s="813"/>
      <c r="D96" s="1017"/>
      <c r="E96" s="1017"/>
      <c r="F96" s="1017"/>
    </row>
    <row r="97" spans="1:11" ht="14.25">
      <c r="A97" s="822"/>
      <c r="B97" s="822"/>
      <c r="D97" s="1017"/>
      <c r="E97" s="1017"/>
      <c r="F97" s="1017"/>
    </row>
    <row r="98" spans="1:11" ht="14.25">
      <c r="A98" s="822"/>
      <c r="B98" s="822"/>
      <c r="D98" s="1017"/>
      <c r="E98" s="1017"/>
      <c r="F98" s="1017"/>
    </row>
    <row r="99" spans="1:11" ht="14.25">
      <c r="A99" s="822"/>
      <c r="B99" s="822"/>
      <c r="D99" s="947"/>
      <c r="E99" s="947"/>
      <c r="F99" s="947"/>
    </row>
    <row r="100" spans="1:11" ht="14.25" customHeight="1">
      <c r="A100" s="822"/>
      <c r="B100" s="823" t="s">
        <v>329</v>
      </c>
      <c r="D100" s="1015" t="s">
        <v>1301</v>
      </c>
      <c r="E100" s="1015"/>
      <c r="F100" s="1015"/>
    </row>
    <row r="101" spans="1:11" ht="14.25">
      <c r="A101" s="822"/>
      <c r="B101" s="822"/>
      <c r="D101" s="1015"/>
      <c r="E101" s="1015"/>
      <c r="F101" s="1015"/>
    </row>
    <row r="102" spans="1:11" ht="14.25">
      <c r="A102" s="822"/>
      <c r="B102" s="822"/>
      <c r="D102" s="1015"/>
      <c r="E102" s="1015"/>
      <c r="F102" s="1015"/>
    </row>
    <row r="103" spans="1:11" ht="14.25">
      <c r="A103" s="822"/>
      <c r="B103" s="822"/>
      <c r="D103" s="1015"/>
      <c r="E103" s="1015"/>
      <c r="F103" s="1015"/>
    </row>
    <row r="104" spans="1:11" ht="14.25">
      <c r="A104" s="822"/>
      <c r="B104" s="822"/>
      <c r="D104" s="1015"/>
      <c r="E104" s="1015"/>
      <c r="F104" s="1015"/>
    </row>
    <row r="105" spans="1:11" ht="14.25">
      <c r="A105" s="822"/>
      <c r="B105" s="822"/>
      <c r="D105" s="1015"/>
      <c r="E105" s="1015"/>
      <c r="F105" s="1015"/>
    </row>
    <row r="106" spans="1:11" ht="14.25">
      <c r="A106" s="822"/>
      <c r="B106" s="822"/>
      <c r="D106" s="1015"/>
      <c r="E106" s="1015"/>
      <c r="F106" s="1015"/>
    </row>
    <row r="107" spans="1:11" ht="14.25">
      <c r="A107" s="822"/>
      <c r="B107" s="822"/>
      <c r="D107" s="1015"/>
      <c r="E107" s="1015"/>
      <c r="F107" s="1015"/>
    </row>
    <row r="108" spans="1:11">
      <c r="C108" s="746"/>
      <c r="D108" s="948"/>
      <c r="E108" s="948"/>
      <c r="F108" s="948"/>
      <c r="G108" s="746"/>
      <c r="H108" s="746"/>
      <c r="I108" s="746"/>
      <c r="J108" s="746"/>
      <c r="K108" s="746"/>
    </row>
    <row r="109" spans="1:11" ht="14.25">
      <c r="A109" s="822"/>
      <c r="B109" s="823" t="s">
        <v>329</v>
      </c>
      <c r="C109" s="746"/>
      <c r="D109" s="1015" t="s">
        <v>1303</v>
      </c>
      <c r="E109" s="1015"/>
      <c r="F109" s="1015"/>
      <c r="G109" s="746"/>
      <c r="H109" s="746"/>
      <c r="I109" s="746"/>
      <c r="J109" s="746"/>
      <c r="K109" s="746"/>
    </row>
    <row r="110" spans="1:11" ht="14.25">
      <c r="A110" s="822"/>
      <c r="B110" s="822"/>
      <c r="C110" s="746"/>
      <c r="D110" s="1015"/>
      <c r="E110" s="1015"/>
      <c r="F110" s="1015"/>
      <c r="G110" s="746"/>
      <c r="H110" s="746"/>
      <c r="I110" s="746"/>
      <c r="J110" s="746"/>
      <c r="K110" s="746"/>
    </row>
    <row r="111" spans="1:11"/>
    <row r="112" spans="1:11" ht="14.25">
      <c r="A112" s="822"/>
      <c r="B112" s="823" t="s">
        <v>329</v>
      </c>
      <c r="C112" s="829"/>
      <c r="D112" s="1017" t="s">
        <v>1304</v>
      </c>
      <c r="E112" s="1017"/>
      <c r="F112" s="1017"/>
    </row>
    <row r="113" spans="1:7">
      <c r="C113" s="829"/>
      <c r="D113" s="1017"/>
      <c r="E113" s="1017"/>
      <c r="F113" s="1017"/>
    </row>
    <row r="114" spans="1:7">
      <c r="C114" s="829"/>
      <c r="D114" s="1017"/>
      <c r="E114" s="1017"/>
      <c r="F114" s="1017"/>
    </row>
    <row r="115" spans="1:7">
      <c r="C115" s="829"/>
      <c r="D115" s="1017"/>
      <c r="E115" s="1017"/>
      <c r="F115" s="1017"/>
    </row>
    <row r="116" spans="1:7">
      <c r="C116" s="829"/>
      <c r="D116" s="1017"/>
      <c r="E116" s="1017"/>
      <c r="F116" s="1017"/>
    </row>
    <row r="117" spans="1:7">
      <c r="C117" s="829"/>
      <c r="D117" s="696"/>
      <c r="E117" s="696"/>
      <c r="F117" s="696"/>
    </row>
    <row r="118" spans="1:7" s="746" customFormat="1" ht="14.25">
      <c r="A118" s="822"/>
      <c r="B118" s="823" t="s">
        <v>329</v>
      </c>
      <c r="C118" s="829"/>
      <c r="D118" s="974" t="s">
        <v>1305</v>
      </c>
      <c r="E118" s="974"/>
      <c r="F118" s="974"/>
      <c r="G118" s="696"/>
    </row>
    <row r="119" spans="1:7" s="837" customFormat="1" ht="13.9" customHeight="1">
      <c r="A119" s="834"/>
      <c r="B119" s="834"/>
      <c r="C119" s="835"/>
      <c r="D119" s="974"/>
      <c r="E119" s="974"/>
      <c r="F119" s="974"/>
      <c r="G119" s="836"/>
    </row>
    <row r="120" spans="1:7" s="746" customFormat="1" ht="13.9" customHeight="1">
      <c r="A120" s="813"/>
      <c r="B120" s="813"/>
      <c r="C120" s="829"/>
      <c r="D120" s="974"/>
      <c r="E120" s="974"/>
      <c r="F120" s="974"/>
      <c r="G120" s="696"/>
    </row>
    <row r="121" spans="1:7" s="746" customFormat="1" ht="13.9" customHeight="1">
      <c r="A121" s="813"/>
      <c r="B121" s="813"/>
      <c r="C121" s="829"/>
      <c r="D121" s="974"/>
      <c r="E121" s="974"/>
      <c r="F121" s="974"/>
      <c r="G121" s="696"/>
    </row>
    <row r="122" spans="1:7" s="746" customFormat="1" ht="13.9" customHeight="1">
      <c r="A122" s="813"/>
      <c r="B122" s="813"/>
      <c r="C122" s="829"/>
      <c r="D122" s="974"/>
      <c r="E122" s="974"/>
      <c r="F122" s="974"/>
      <c r="G122" s="696"/>
    </row>
    <row r="123" spans="1:7" s="746" customFormat="1" ht="13.9" customHeight="1">
      <c r="A123" s="838"/>
      <c r="B123" s="838"/>
      <c r="C123" s="829"/>
      <c r="D123" s="974"/>
      <c r="E123" s="974"/>
      <c r="F123" s="974"/>
      <c r="G123" s="696"/>
    </row>
    <row r="124" spans="1:7" s="642" customFormat="1" ht="13.9" customHeight="1">
      <c r="A124" s="826"/>
      <c r="B124" s="826"/>
      <c r="C124" s="831"/>
      <c r="D124" s="974"/>
      <c r="E124" s="974"/>
      <c r="F124" s="974"/>
      <c r="G124" s="717"/>
    </row>
    <row r="125" spans="1:7" s="642" customFormat="1" ht="13.9" customHeight="1">
      <c r="A125" s="826"/>
      <c r="B125" s="826"/>
      <c r="C125" s="831"/>
      <c r="D125" s="974"/>
      <c r="E125" s="974"/>
      <c r="F125" s="974"/>
      <c r="G125" s="717"/>
    </row>
    <row r="126" spans="1:7" s="746" customFormat="1" ht="13.9" customHeight="1">
      <c r="A126" s="813"/>
      <c r="B126" s="813"/>
      <c r="C126" s="829"/>
      <c r="D126" s="974"/>
      <c r="E126" s="974"/>
      <c r="F126" s="974"/>
      <c r="G126" s="696"/>
    </row>
    <row r="127" spans="1:7" s="746" customFormat="1" ht="13.9" customHeight="1">
      <c r="A127" s="813"/>
      <c r="B127" s="813"/>
      <c r="C127" s="829"/>
      <c r="D127" s="974"/>
      <c r="E127" s="974"/>
      <c r="F127" s="974"/>
      <c r="G127" s="696"/>
    </row>
    <row r="128" spans="1:7" s="746" customFormat="1" ht="13.9" customHeight="1">
      <c r="A128" s="813"/>
      <c r="B128" s="813"/>
      <c r="C128" s="829"/>
      <c r="D128" s="974"/>
      <c r="E128" s="974"/>
      <c r="F128" s="974"/>
      <c r="G128" s="696"/>
    </row>
    <row r="129" spans="1:7" s="746" customFormat="1" ht="13.9" customHeight="1">
      <c r="A129" s="813"/>
      <c r="B129" s="813"/>
      <c r="C129" s="829"/>
      <c r="D129" s="974"/>
      <c r="E129" s="974"/>
      <c r="F129" s="974"/>
      <c r="G129" s="696"/>
    </row>
    <row r="130" spans="1:7" s="746" customFormat="1" ht="13.9" customHeight="1">
      <c r="A130" s="813"/>
      <c r="B130" s="813"/>
      <c r="C130" s="829"/>
      <c r="D130" s="821"/>
      <c r="E130" s="810"/>
      <c r="F130" s="810"/>
      <c r="G130" s="696"/>
    </row>
    <row r="131" spans="1:7" s="746" customFormat="1" ht="13.9" customHeight="1">
      <c r="A131" s="813"/>
      <c r="B131" s="823" t="s">
        <v>329</v>
      </c>
      <c r="C131" s="829"/>
      <c r="D131" s="1051" t="s">
        <v>1413</v>
      </c>
      <c r="E131" s="1051"/>
      <c r="F131" s="1051"/>
      <c r="G131" s="696"/>
    </row>
    <row r="132" spans="1:7" s="746" customFormat="1" ht="13.9" customHeight="1">
      <c r="A132" s="813"/>
      <c r="B132" s="813"/>
      <c r="C132" s="829"/>
      <c r="D132" s="1051"/>
      <c r="E132" s="1051"/>
      <c r="F132" s="1051"/>
      <c r="G132" s="696"/>
    </row>
    <row r="133" spans="1:7" s="746" customFormat="1" ht="13.9" customHeight="1">
      <c r="A133" s="813"/>
      <c r="B133" s="813"/>
      <c r="C133" s="829"/>
      <c r="D133" s="1051"/>
      <c r="E133" s="1051"/>
      <c r="F133" s="1051"/>
      <c r="G133" s="696"/>
    </row>
    <row r="134" spans="1:7" s="746" customFormat="1" ht="13.9" customHeight="1">
      <c r="A134" s="813"/>
      <c r="B134" s="813"/>
      <c r="C134" s="829"/>
      <c r="D134" s="1051"/>
      <c r="E134" s="1051"/>
      <c r="F134" s="1051"/>
      <c r="G134" s="696"/>
    </row>
    <row r="135" spans="1:7" s="746" customFormat="1" ht="13.9" customHeight="1">
      <c r="A135" s="813"/>
      <c r="B135" s="813"/>
      <c r="C135" s="829"/>
      <c r="D135" s="1051"/>
      <c r="E135" s="1051"/>
      <c r="F135" s="1051"/>
      <c r="G135" s="696"/>
    </row>
    <row r="136" spans="1:7" s="746" customFormat="1" ht="13.9" customHeight="1">
      <c r="A136" s="813"/>
      <c r="B136" s="813"/>
      <c r="C136" s="829"/>
      <c r="D136" s="1051"/>
      <c r="E136" s="1051"/>
      <c r="F136" s="1051"/>
      <c r="G136" s="696"/>
    </row>
    <row r="137" spans="1:7" s="746" customFormat="1" ht="13.9" customHeight="1">
      <c r="A137" s="813"/>
      <c r="B137" s="813"/>
      <c r="C137" s="829"/>
      <c r="D137" s="1051"/>
      <c r="E137" s="1051"/>
      <c r="F137" s="1051"/>
      <c r="G137" s="696"/>
    </row>
    <row r="138" spans="1:7" s="746" customFormat="1" ht="13.9" customHeight="1">
      <c r="A138" s="813"/>
      <c r="B138" s="813"/>
      <c r="C138" s="829"/>
      <c r="D138" s="1051"/>
      <c r="E138" s="1051"/>
      <c r="F138" s="1051"/>
      <c r="G138" s="696"/>
    </row>
    <row r="139" spans="1:7" s="746" customFormat="1" ht="13.9" customHeight="1">
      <c r="A139" s="813"/>
      <c r="B139" s="813"/>
      <c r="C139" s="829"/>
      <c r="D139" s="1051"/>
      <c r="E139" s="1051"/>
      <c r="F139" s="1051"/>
      <c r="G139" s="696"/>
    </row>
    <row r="140" spans="1:7" s="746" customFormat="1" ht="13.9" customHeight="1">
      <c r="A140" s="813"/>
      <c r="B140" s="813"/>
      <c r="C140" s="829"/>
      <c r="D140" s="1051"/>
      <c r="E140" s="1051"/>
      <c r="F140" s="1051"/>
      <c r="G140" s="696"/>
    </row>
    <row r="141" spans="1:7" s="746" customFormat="1" ht="13.9" customHeight="1">
      <c r="A141" s="813"/>
      <c r="B141" s="813"/>
      <c r="C141" s="829"/>
      <c r="D141" s="1051"/>
      <c r="E141" s="1051"/>
      <c r="F141" s="1051"/>
      <c r="G141" s="696"/>
    </row>
    <row r="142" spans="1:7" s="746" customFormat="1" ht="13.9" customHeight="1">
      <c r="A142" s="813"/>
      <c r="B142" s="813"/>
      <c r="C142" s="829"/>
      <c r="D142" s="1051"/>
      <c r="E142" s="1051"/>
      <c r="F142" s="1051"/>
      <c r="G142" s="696"/>
    </row>
    <row r="143" spans="1:7" s="746" customFormat="1" ht="13.9" customHeight="1">
      <c r="A143" s="813"/>
      <c r="B143" s="813"/>
      <c r="C143" s="829"/>
      <c r="D143" s="1051"/>
      <c r="E143" s="1051"/>
      <c r="F143" s="1051"/>
      <c r="G143" s="696"/>
    </row>
    <row r="144" spans="1:7" s="746" customFormat="1" ht="13.9" customHeight="1">
      <c r="A144" s="813"/>
      <c r="B144" s="813"/>
      <c r="C144" s="829"/>
      <c r="D144" s="1051"/>
      <c r="E144" s="1051"/>
      <c r="F144" s="1051"/>
      <c r="G144" s="696"/>
    </row>
    <row r="145" spans="1:7" s="746" customFormat="1" ht="13.9" customHeight="1">
      <c r="A145" s="813"/>
      <c r="B145" s="813"/>
      <c r="C145" s="829"/>
      <c r="D145" s="1051"/>
      <c r="E145" s="1051"/>
      <c r="F145" s="1051"/>
      <c r="G145" s="696"/>
    </row>
    <row r="146" spans="1:7" s="746" customFormat="1" ht="13.9" customHeight="1">
      <c r="A146" s="813"/>
      <c r="B146" s="813"/>
      <c r="C146" s="829"/>
      <c r="D146" s="1051"/>
      <c r="E146" s="1051"/>
      <c r="F146" s="1051"/>
      <c r="G146" s="696"/>
    </row>
    <row r="147" spans="1:7" s="746" customFormat="1" ht="13.9" customHeight="1">
      <c r="A147" s="813"/>
      <c r="B147" s="813"/>
      <c r="C147" s="829"/>
      <c r="D147" s="1051"/>
      <c r="E147" s="1051"/>
      <c r="F147" s="1051"/>
      <c r="G147" s="696"/>
    </row>
    <row r="148" spans="1:7" s="746" customFormat="1" ht="13.9" customHeight="1">
      <c r="A148" s="813"/>
      <c r="B148" s="813"/>
      <c r="C148" s="829"/>
      <c r="D148" s="1051"/>
      <c r="E148" s="1051"/>
      <c r="F148" s="1051"/>
      <c r="G148" s="696"/>
    </row>
    <row r="149" spans="1:7" s="746" customFormat="1" ht="13.9" customHeight="1">
      <c r="A149" s="813"/>
      <c r="B149" s="813"/>
      <c r="C149" s="829"/>
      <c r="D149" s="1082" t="s">
        <v>1456</v>
      </c>
      <c r="E149" s="1082"/>
      <c r="F149" s="1082"/>
      <c r="G149" s="887"/>
    </row>
    <row r="150" spans="1:7" s="746" customFormat="1" ht="13.9" customHeight="1">
      <c r="A150" s="813"/>
      <c r="B150" s="813"/>
      <c r="C150" s="829"/>
      <c r="D150" s="1081"/>
      <c r="E150" s="1081"/>
      <c r="F150" s="1081"/>
      <c r="G150" s="1081"/>
    </row>
    <row r="151" spans="1:7" s="746" customFormat="1" ht="14.65" customHeight="1">
      <c r="A151" s="838"/>
      <c r="B151" s="823" t="s">
        <v>329</v>
      </c>
      <c r="C151" s="839"/>
      <c r="D151" s="1016" t="s">
        <v>1488</v>
      </c>
      <c r="E151" s="1016"/>
      <c r="F151" s="1016"/>
      <c r="G151" s="840"/>
    </row>
    <row r="152" spans="1:7" s="746" customFormat="1" ht="14.65" customHeight="1">
      <c r="A152" s="838"/>
      <c r="B152" s="838"/>
      <c r="C152" s="839"/>
      <c r="D152" s="1016"/>
      <c r="E152" s="1016"/>
      <c r="F152" s="1016"/>
      <c r="G152" s="840"/>
    </row>
    <row r="153" spans="1:7" s="746" customFormat="1" ht="13.9" customHeight="1">
      <c r="A153" s="838"/>
      <c r="B153" s="838"/>
      <c r="C153" s="839"/>
      <c r="D153" s="1016"/>
      <c r="E153" s="1016"/>
      <c r="F153" s="1016"/>
      <c r="G153" s="840"/>
    </row>
    <row r="154" spans="1:7" s="746" customFormat="1" ht="13.9" customHeight="1">
      <c r="A154" s="838"/>
      <c r="B154" s="838"/>
      <c r="C154" s="839"/>
      <c r="D154" s="821"/>
      <c r="E154" s="839"/>
      <c r="F154" s="839"/>
      <c r="G154" s="840"/>
    </row>
    <row r="155" spans="1:7" s="746" customFormat="1" ht="13.9" customHeight="1">
      <c r="A155" s="838"/>
      <c r="B155" s="823" t="s">
        <v>329</v>
      </c>
      <c r="C155" s="839"/>
      <c r="D155" s="959" t="s">
        <v>1307</v>
      </c>
      <c r="E155" s="959"/>
      <c r="F155" s="959"/>
      <c r="G155" s="840"/>
    </row>
    <row r="156" spans="1:7" s="746" customFormat="1" ht="13.9" customHeight="1">
      <c r="A156" s="838"/>
      <c r="B156" s="838"/>
      <c r="C156" s="839"/>
      <c r="D156" s="959"/>
      <c r="E156" s="959"/>
      <c r="F156" s="959"/>
      <c r="G156" s="840"/>
    </row>
    <row r="157" spans="1:7" s="746" customFormat="1" ht="13.9" customHeight="1">
      <c r="A157" s="838"/>
      <c r="B157" s="838"/>
      <c r="C157" s="839"/>
      <c r="D157" s="959"/>
      <c r="E157" s="959"/>
      <c r="F157" s="959"/>
      <c r="G157" s="840"/>
    </row>
    <row r="158" spans="1:7" s="746" customFormat="1" ht="13.9" customHeight="1">
      <c r="A158" s="838"/>
      <c r="B158" s="838"/>
      <c r="C158" s="839"/>
      <c r="D158" s="959"/>
      <c r="E158" s="959"/>
      <c r="F158" s="959"/>
      <c r="G158" s="840"/>
    </row>
    <row r="159" spans="1:7" s="746" customFormat="1" ht="13.9" customHeight="1">
      <c r="A159" s="813"/>
      <c r="B159" s="813"/>
      <c r="C159" s="829"/>
      <c r="D159" s="810"/>
      <c r="E159" s="810"/>
      <c r="F159" s="810"/>
      <c r="G159" s="696"/>
    </row>
    <row r="160" spans="1:7" s="746" customFormat="1" ht="13.9" customHeight="1">
      <c r="A160" s="813"/>
      <c r="B160" s="823" t="s">
        <v>329</v>
      </c>
      <c r="C160" s="829"/>
      <c r="D160" s="1004" t="s">
        <v>1308</v>
      </c>
      <c r="E160" s="1004"/>
      <c r="F160" s="1004"/>
      <c r="G160" s="696"/>
    </row>
    <row r="161" spans="1:7" s="746" customFormat="1" ht="13.9" customHeight="1">
      <c r="A161" s="813"/>
      <c r="B161" s="813"/>
      <c r="C161" s="829"/>
      <c r="D161" s="1004"/>
      <c r="E161" s="1004"/>
      <c r="F161" s="1004"/>
      <c r="G161" s="696"/>
    </row>
    <row r="162" spans="1:7" s="746" customFormat="1" ht="13.9" customHeight="1">
      <c r="A162" s="813"/>
      <c r="B162" s="813"/>
      <c r="C162" s="829"/>
      <c r="D162" s="1004"/>
      <c r="E162" s="1004"/>
      <c r="F162" s="1004"/>
      <c r="G162" s="696"/>
    </row>
    <row r="163" spans="1:7" s="746" customFormat="1" ht="13.9" customHeight="1">
      <c r="A163" s="841"/>
      <c r="B163" s="841"/>
      <c r="C163" s="829"/>
      <c r="D163" s="814"/>
      <c r="E163" s="810"/>
      <c r="F163" s="810"/>
      <c r="G163" s="696"/>
    </row>
    <row r="164" spans="1:7">
      <c r="A164" s="982" t="s">
        <v>1202</v>
      </c>
      <c r="B164" s="982"/>
      <c r="C164" s="982"/>
      <c r="D164" s="982"/>
      <c r="E164" s="982"/>
      <c r="F164" s="982"/>
      <c r="G164" s="982"/>
    </row>
    <row r="165" spans="1:7" ht="12" customHeight="1">
      <c r="D165" s="825"/>
      <c r="E165" s="825"/>
      <c r="F165" s="825"/>
    </row>
    <row r="166" spans="1:7">
      <c r="B166" s="1058" t="s">
        <v>483</v>
      </c>
      <c r="C166" s="1058"/>
      <c r="D166" s="1058"/>
      <c r="E166" s="1058"/>
      <c r="F166" s="1058"/>
    </row>
    <row r="167" spans="1:7" ht="12" customHeight="1">
      <c r="A167" s="818"/>
      <c r="B167" s="818"/>
      <c r="C167" s="818"/>
    </row>
    <row r="168" spans="1:7">
      <c r="A168" s="982" t="s">
        <v>1203</v>
      </c>
      <c r="B168" s="982"/>
      <c r="C168" s="982"/>
      <c r="D168" s="982"/>
      <c r="E168" s="982"/>
      <c r="F168" s="982"/>
      <c r="G168" s="982"/>
    </row>
    <row r="169" spans="1:7" ht="12" customHeight="1">
      <c r="A169" s="842"/>
      <c r="B169" s="842"/>
      <c r="C169" s="843"/>
      <c r="D169" s="844"/>
      <c r="E169" s="845"/>
      <c r="F169" s="844"/>
      <c r="G169" s="844"/>
    </row>
    <row r="170" spans="1:7" ht="13.9" customHeight="1">
      <c r="A170" s="842"/>
      <c r="B170" s="842"/>
      <c r="C170" s="843"/>
      <c r="D170" s="1018" t="s">
        <v>1311</v>
      </c>
      <c r="E170" s="1018"/>
      <c r="F170" s="1018"/>
      <c r="G170" s="844"/>
    </row>
    <row r="171" spans="1:7">
      <c r="A171" s="842"/>
      <c r="B171" s="842"/>
      <c r="C171" s="843"/>
      <c r="D171" s="1018"/>
      <c r="E171" s="1018"/>
      <c r="F171" s="1018"/>
      <c r="G171" s="844"/>
    </row>
    <row r="172" spans="1:7">
      <c r="A172" s="842"/>
      <c r="B172" s="842"/>
      <c r="C172" s="843"/>
      <c r="D172" s="1019" t="s">
        <v>1447</v>
      </c>
      <c r="E172" s="1019"/>
      <c r="F172" s="1019"/>
      <c r="G172" s="844"/>
    </row>
    <row r="173" spans="1:7" ht="12" customHeight="1">
      <c r="A173" s="842"/>
      <c r="B173" s="842"/>
      <c r="C173" s="843"/>
      <c r="D173" s="844"/>
      <c r="E173" s="845"/>
      <c r="F173" s="844"/>
      <c r="G173" s="844"/>
    </row>
    <row r="174" spans="1:7" ht="14.25">
      <c r="A174" s="822"/>
      <c r="B174" s="823" t="s">
        <v>329</v>
      </c>
      <c r="C174" s="843"/>
      <c r="D174" s="1017" t="s">
        <v>1310</v>
      </c>
      <c r="E174" s="1017"/>
      <c r="F174" s="1017"/>
      <c r="G174" s="844"/>
    </row>
    <row r="175" spans="1:7" ht="14.25">
      <c r="A175" s="822"/>
      <c r="B175" s="822"/>
      <c r="C175" s="843"/>
      <c r="D175" s="1017"/>
      <c r="E175" s="1017"/>
      <c r="F175" s="1017"/>
      <c r="G175" s="844"/>
    </row>
    <row r="176" spans="1:7" ht="14.25">
      <c r="A176" s="822"/>
      <c r="B176" s="822"/>
      <c r="C176" s="843"/>
      <c r="D176" s="1017"/>
      <c r="E176" s="1017"/>
      <c r="F176" s="1017"/>
      <c r="G176" s="844"/>
    </row>
    <row r="177" spans="1:7">
      <c r="A177" s="843"/>
      <c r="B177" s="843"/>
      <c r="C177" s="843"/>
      <c r="D177" s="1017"/>
      <c r="E177" s="1017"/>
      <c r="F177" s="1017"/>
    </row>
    <row r="178" spans="1:7">
      <c r="A178" s="843"/>
      <c r="B178" s="843"/>
      <c r="C178" s="843"/>
      <c r="D178" s="828"/>
      <c r="E178" s="844"/>
      <c r="F178" s="844"/>
    </row>
    <row r="179" spans="1:7">
      <c r="A179" s="843"/>
      <c r="B179" s="843"/>
      <c r="C179" s="843"/>
      <c r="D179" s="959" t="s">
        <v>1219</v>
      </c>
      <c r="E179" s="959"/>
      <c r="F179" s="959"/>
    </row>
    <row r="180" spans="1:7">
      <c r="A180" s="843"/>
      <c r="B180" s="843"/>
      <c r="C180" s="843"/>
      <c r="D180" s="959"/>
      <c r="E180" s="959"/>
      <c r="F180" s="959"/>
    </row>
    <row r="181" spans="1:7">
      <c r="A181" s="843"/>
      <c r="B181" s="843"/>
      <c r="C181" s="843"/>
      <c r="D181" s="803"/>
      <c r="E181" s="803"/>
      <c r="F181" s="803"/>
    </row>
    <row r="182" spans="1:7" s="642" customFormat="1" ht="14.25">
      <c r="A182" s="822"/>
      <c r="B182" s="823" t="s">
        <v>329</v>
      </c>
      <c r="C182" s="831"/>
      <c r="D182" s="1017" t="s">
        <v>1476</v>
      </c>
      <c r="E182" s="1017"/>
      <c r="F182" s="1017"/>
      <c r="G182" s="717"/>
    </row>
    <row r="183" spans="1:7" s="642" customFormat="1" ht="14.65" customHeight="1">
      <c r="A183" s="822"/>
      <c r="C183" s="831"/>
      <c r="D183" s="1017"/>
      <c r="E183" s="1017"/>
      <c r="F183" s="1017"/>
      <c r="G183" s="717"/>
    </row>
    <row r="184" spans="1:7" s="642" customFormat="1" ht="14.25">
      <c r="A184" s="822"/>
      <c r="B184" s="843"/>
      <c r="C184" s="831"/>
      <c r="D184" s="1017"/>
      <c r="E184" s="1017"/>
      <c r="F184" s="1017"/>
      <c r="G184" s="717"/>
    </row>
    <row r="185" spans="1:7" s="642" customFormat="1" ht="14.25">
      <c r="A185" s="822"/>
      <c r="B185" s="843"/>
      <c r="C185" s="831"/>
      <c r="D185" s="1017"/>
      <c r="E185" s="1017"/>
      <c r="F185" s="1017"/>
      <c r="G185" s="717"/>
    </row>
    <row r="186" spans="1:7">
      <c r="A186" s="843"/>
      <c r="B186" s="843"/>
      <c r="C186" s="843"/>
      <c r="D186" s="803"/>
      <c r="E186" s="803"/>
      <c r="F186" s="803"/>
    </row>
    <row r="187" spans="1:7">
      <c r="A187" s="982" t="s">
        <v>1204</v>
      </c>
      <c r="B187" s="982"/>
      <c r="C187" s="982"/>
      <c r="D187" s="982"/>
      <c r="E187" s="982"/>
      <c r="F187" s="982"/>
      <c r="G187" s="982"/>
    </row>
    <row r="188" spans="1:7" ht="12" customHeight="1">
      <c r="D188" s="825"/>
      <c r="E188" s="825"/>
      <c r="F188" s="825"/>
    </row>
    <row r="189" spans="1:7">
      <c r="C189" s="832"/>
      <c r="D189" s="1077" t="s">
        <v>222</v>
      </c>
      <c r="E189" s="1077"/>
      <c r="F189" s="1077"/>
    </row>
    <row r="190" spans="1:7">
      <c r="A190" s="818"/>
      <c r="B190" s="818"/>
      <c r="C190" s="818"/>
      <c r="D190" s="1055" t="s">
        <v>1333</v>
      </c>
      <c r="E190" s="1055"/>
      <c r="F190" s="1055"/>
    </row>
    <row r="191" spans="1:7" ht="12" customHeight="1">
      <c r="A191" s="841"/>
      <c r="B191" s="841"/>
      <c r="C191" s="841"/>
    </row>
    <row r="192" spans="1:7" ht="13.9" customHeight="1">
      <c r="A192" s="841"/>
      <c r="C192" s="841"/>
      <c r="D192" s="972" t="s">
        <v>592</v>
      </c>
      <c r="E192" s="972"/>
      <c r="F192" s="972"/>
    </row>
    <row r="193" spans="1:6" ht="14.25">
      <c r="A193" s="822"/>
      <c r="B193" s="823" t="s">
        <v>329</v>
      </c>
      <c r="D193" s="1017" t="s">
        <v>1328</v>
      </c>
      <c r="E193" s="1017"/>
      <c r="F193" s="1017"/>
    </row>
    <row r="194" spans="1:6" ht="14.25">
      <c r="A194" s="822"/>
      <c r="B194" s="822"/>
      <c r="D194" s="1017"/>
      <c r="E194" s="1017"/>
      <c r="F194" s="1017"/>
    </row>
    <row r="195" spans="1:6" ht="14.25">
      <c r="A195" s="822"/>
      <c r="B195" s="822"/>
      <c r="D195" s="1017"/>
      <c r="E195" s="1017"/>
      <c r="F195" s="1017"/>
    </row>
    <row r="196" spans="1:6" ht="5.0999999999999996" customHeight="1">
      <c r="A196" s="822"/>
      <c r="B196" s="822"/>
      <c r="D196" s="810"/>
      <c r="E196" s="825"/>
      <c r="F196" s="825"/>
    </row>
    <row r="197" spans="1:6" ht="14.25">
      <c r="A197" s="822"/>
      <c r="B197" s="822"/>
      <c r="D197" s="1017" t="s">
        <v>1329</v>
      </c>
      <c r="E197" s="1017"/>
      <c r="F197" s="1017"/>
    </row>
    <row r="198" spans="1:6" ht="14.25">
      <c r="A198" s="822"/>
      <c r="B198" s="822"/>
      <c r="D198" s="1017"/>
      <c r="E198" s="1017"/>
      <c r="F198" s="1017"/>
    </row>
    <row r="199" spans="1:6" ht="14.25">
      <c r="A199" s="822"/>
      <c r="B199" s="822"/>
      <c r="D199" s="1017"/>
      <c r="E199" s="1017"/>
      <c r="F199" s="1017"/>
    </row>
    <row r="200" spans="1:6" ht="14.25">
      <c r="A200" s="822"/>
      <c r="B200" s="822"/>
      <c r="D200" s="1017"/>
      <c r="E200" s="1017"/>
      <c r="F200" s="1017"/>
    </row>
    <row r="201" spans="1:6" ht="14.25">
      <c r="A201" s="822"/>
      <c r="B201" s="822"/>
      <c r="D201" s="1017"/>
      <c r="E201" s="1017"/>
      <c r="F201" s="1017"/>
    </row>
    <row r="202" spans="1:6" ht="14.25">
      <c r="A202" s="822"/>
      <c r="B202" s="822"/>
      <c r="D202" s="825"/>
      <c r="E202" s="825"/>
      <c r="F202" s="825"/>
    </row>
    <row r="203" spans="1:6" ht="14.25">
      <c r="A203" s="822"/>
      <c r="B203" s="823" t="s">
        <v>329</v>
      </c>
      <c r="D203" s="1056" t="s">
        <v>1330</v>
      </c>
      <c r="E203" s="1056"/>
      <c r="F203" s="1056"/>
    </row>
    <row r="204" spans="1:6" ht="14.25">
      <c r="A204" s="822"/>
      <c r="B204" s="822"/>
      <c r="D204" s="1056"/>
      <c r="E204" s="1056"/>
      <c r="F204" s="1056"/>
    </row>
    <row r="205" spans="1:6" ht="14.25">
      <c r="A205" s="822"/>
      <c r="B205" s="822"/>
      <c r="D205" s="1058" t="s">
        <v>992</v>
      </c>
      <c r="E205" s="1058"/>
      <c r="F205" s="1058"/>
    </row>
    <row r="206" spans="1:6" ht="14.25">
      <c r="A206" s="822"/>
      <c r="B206" s="822"/>
      <c r="D206" s="825"/>
      <c r="E206" s="825"/>
      <c r="F206" s="825"/>
    </row>
    <row r="207" spans="1:6" ht="14.65" customHeight="1">
      <c r="A207" s="822"/>
      <c r="B207" s="823" t="s">
        <v>329</v>
      </c>
      <c r="D207" s="1056" t="s">
        <v>1332</v>
      </c>
      <c r="E207" s="1056"/>
      <c r="F207" s="1056"/>
    </row>
    <row r="208" spans="1:6" ht="14.25">
      <c r="A208" s="822"/>
      <c r="B208" s="822"/>
      <c r="D208" s="1056"/>
      <c r="E208" s="1056"/>
      <c r="F208" s="1056"/>
    </row>
    <row r="209" spans="1:7" ht="14.25">
      <c r="A209" s="822"/>
      <c r="B209" s="822"/>
      <c r="D209" s="1056"/>
      <c r="E209" s="1056"/>
      <c r="F209" s="1056"/>
    </row>
    <row r="210" spans="1:7" ht="14.25">
      <c r="A210" s="822"/>
      <c r="B210" s="822"/>
      <c r="D210" s="1056"/>
      <c r="E210" s="1056"/>
      <c r="F210" s="1056"/>
    </row>
    <row r="211" spans="1:7" ht="14.25">
      <c r="A211" s="822"/>
      <c r="B211" s="822"/>
      <c r="D211" s="1056"/>
      <c r="E211" s="1056"/>
      <c r="F211" s="1056"/>
    </row>
    <row r="212" spans="1:7">
      <c r="D212" s="825"/>
      <c r="E212" s="825"/>
      <c r="F212" s="825"/>
    </row>
    <row r="213" spans="1:7" ht="14.25">
      <c r="A213" s="822"/>
      <c r="B213" s="823" t="s">
        <v>329</v>
      </c>
      <c r="D213" s="1017" t="s">
        <v>1331</v>
      </c>
      <c r="E213" s="1017"/>
      <c r="F213" s="1017"/>
    </row>
    <row r="214" spans="1:7" ht="14.25">
      <c r="A214" s="822"/>
      <c r="B214" s="822"/>
      <c r="D214" s="1017"/>
      <c r="E214" s="1017"/>
      <c r="F214" s="1017"/>
    </row>
    <row r="215" spans="1:7">
      <c r="D215" s="846"/>
    </row>
    <row r="216" spans="1:7">
      <c r="A216" s="982" t="s">
        <v>1205</v>
      </c>
      <c r="B216" s="982"/>
      <c r="C216" s="982"/>
      <c r="D216" s="982"/>
      <c r="E216" s="982"/>
      <c r="F216" s="982"/>
      <c r="G216" s="982"/>
    </row>
    <row r="217" spans="1:7">
      <c r="D217" s="846"/>
    </row>
    <row r="218" spans="1:7">
      <c r="C218" s="832"/>
      <c r="D218" s="972" t="s">
        <v>1334</v>
      </c>
      <c r="E218" s="972"/>
      <c r="F218" s="972"/>
    </row>
    <row r="219" spans="1:7">
      <c r="A219" s="818"/>
      <c r="B219" s="818"/>
      <c r="C219" s="818"/>
      <c r="D219" s="825"/>
      <c r="E219" s="825"/>
      <c r="F219" s="825"/>
    </row>
    <row r="220" spans="1:7">
      <c r="A220" s="820"/>
      <c r="B220" s="820"/>
      <c r="C220" s="820"/>
      <c r="D220" s="972" t="s">
        <v>285</v>
      </c>
      <c r="E220" s="972"/>
      <c r="F220" s="972"/>
    </row>
    <row r="221" spans="1:7" ht="14.65" customHeight="1">
      <c r="A221" s="822"/>
      <c r="B221" s="823" t="s">
        <v>329</v>
      </c>
      <c r="D221" s="1068" t="s">
        <v>1448</v>
      </c>
      <c r="E221" s="1068"/>
      <c r="F221" s="1068"/>
    </row>
    <row r="222" spans="1:7">
      <c r="D222" s="1068"/>
      <c r="E222" s="1068"/>
      <c r="F222" s="1068"/>
    </row>
    <row r="223" spans="1:7">
      <c r="D223" s="1055" t="s">
        <v>983</v>
      </c>
      <c r="E223" s="1055"/>
      <c r="F223" s="1055"/>
    </row>
    <row r="224" spans="1:7">
      <c r="D224" s="825"/>
      <c r="E224" s="825"/>
      <c r="F224" s="825"/>
    </row>
    <row r="225" spans="1:7" ht="14.65" customHeight="1">
      <c r="A225" s="822"/>
      <c r="B225" s="823" t="s">
        <v>329</v>
      </c>
      <c r="D225" s="1056" t="s">
        <v>1449</v>
      </c>
      <c r="E225" s="1056"/>
      <c r="F225" s="1056"/>
    </row>
    <row r="226" spans="1:7">
      <c r="D226" s="1056"/>
      <c r="E226" s="1056"/>
      <c r="F226" s="1056"/>
    </row>
    <row r="227" spans="1:7">
      <c r="D227" s="1056"/>
      <c r="E227" s="1056"/>
      <c r="F227" s="1056"/>
    </row>
    <row r="228" spans="1:7">
      <c r="D228" s="1056"/>
      <c r="E228" s="1056"/>
      <c r="F228" s="1056"/>
    </row>
    <row r="229" spans="1:7">
      <c r="D229" s="1056"/>
      <c r="E229" s="1056"/>
      <c r="F229" s="1056"/>
    </row>
    <row r="230" spans="1:7">
      <c r="D230" s="825"/>
      <c r="E230" s="825"/>
      <c r="F230" s="825"/>
    </row>
    <row r="231" spans="1:7" ht="14.25">
      <c r="A231" s="822"/>
      <c r="B231" s="823" t="s">
        <v>329</v>
      </c>
      <c r="D231" s="1017" t="s">
        <v>1337</v>
      </c>
      <c r="E231" s="1017"/>
      <c r="F231" s="1017"/>
    </row>
    <row r="232" spans="1:7">
      <c r="D232" s="1017"/>
      <c r="E232" s="1017"/>
      <c r="F232" s="1017"/>
    </row>
    <row r="233" spans="1:7">
      <c r="D233" s="1017"/>
      <c r="E233" s="1017"/>
      <c r="F233" s="1017"/>
    </row>
    <row r="234" spans="1:7">
      <c r="D234" s="847"/>
      <c r="E234" s="825"/>
      <c r="F234" s="825"/>
    </row>
    <row r="235" spans="1:7">
      <c r="A235" s="982" t="s">
        <v>1206</v>
      </c>
      <c r="B235" s="982"/>
      <c r="C235" s="982"/>
      <c r="D235" s="982"/>
      <c r="E235" s="982"/>
      <c r="F235" s="982"/>
      <c r="G235" s="982"/>
    </row>
    <row r="236" spans="1:7">
      <c r="D236" s="847"/>
      <c r="E236" s="825"/>
      <c r="F236" s="825"/>
    </row>
    <row r="237" spans="1:7">
      <c r="C237" s="818"/>
      <c r="D237" s="1059" t="s">
        <v>1339</v>
      </c>
      <c r="E237" s="1059"/>
      <c r="F237" s="1059"/>
    </row>
    <row r="238" spans="1:7">
      <c r="C238" s="818"/>
      <c r="D238" s="1059"/>
      <c r="E238" s="1059"/>
      <c r="F238" s="1059"/>
    </row>
    <row r="239" spans="1:7">
      <c r="A239" s="820"/>
      <c r="B239" s="820"/>
      <c r="C239" s="820"/>
      <c r="D239" s="646"/>
      <c r="E239" s="696"/>
      <c r="F239" s="696"/>
    </row>
    <row r="240" spans="1:7">
      <c r="C240" s="820"/>
      <c r="D240" s="972" t="s">
        <v>223</v>
      </c>
      <c r="E240" s="972"/>
      <c r="F240" s="972"/>
    </row>
    <row r="241" spans="1:7" ht="15.75" customHeight="1">
      <c r="A241" s="822"/>
      <c r="B241" s="822"/>
      <c r="D241" s="1057" t="s">
        <v>1340</v>
      </c>
      <c r="E241" s="1057"/>
      <c r="F241" s="1057"/>
    </row>
    <row r="242" spans="1:7">
      <c r="E242" s="825"/>
      <c r="F242" s="825"/>
    </row>
    <row r="243" spans="1:7" ht="14.25">
      <c r="A243" s="822"/>
      <c r="B243" s="823" t="s">
        <v>329</v>
      </c>
      <c r="D243" s="1017" t="s">
        <v>1341</v>
      </c>
      <c r="E243" s="1017"/>
      <c r="F243" s="1017"/>
    </row>
    <row r="244" spans="1:7" ht="14.25">
      <c r="A244" s="822"/>
      <c r="B244" s="822"/>
      <c r="D244" s="1017"/>
      <c r="E244" s="1017"/>
      <c r="F244" s="1017"/>
    </row>
    <row r="245" spans="1:7">
      <c r="D245" s="825"/>
      <c r="E245" s="825"/>
      <c r="F245" s="825"/>
    </row>
    <row r="246" spans="1:7" ht="14.25">
      <c r="A246" s="822"/>
      <c r="B246" s="823" t="s">
        <v>329</v>
      </c>
      <c r="D246" s="1056" t="s">
        <v>1342</v>
      </c>
      <c r="E246" s="1056"/>
      <c r="F246" s="1056"/>
    </row>
    <row r="247" spans="1:7" ht="14.25">
      <c r="A247" s="822"/>
      <c r="B247" s="822"/>
      <c r="D247" s="1056"/>
      <c r="E247" s="1056"/>
      <c r="F247" s="1056"/>
    </row>
    <row r="248" spans="1:7" ht="14.25">
      <c r="A248" s="822"/>
      <c r="B248" s="822"/>
      <c r="D248" s="1056"/>
      <c r="E248" s="1056"/>
      <c r="F248" s="1056"/>
    </row>
    <row r="249" spans="1:7">
      <c r="D249" s="825"/>
      <c r="E249" s="825"/>
      <c r="F249" s="825"/>
    </row>
    <row r="250" spans="1:7" ht="14.25">
      <c r="A250" s="822"/>
      <c r="B250" s="823" t="s">
        <v>329</v>
      </c>
      <c r="D250" s="1017" t="s">
        <v>1343</v>
      </c>
      <c r="E250" s="1017"/>
      <c r="F250" s="1017"/>
    </row>
    <row r="251" spans="1:7" ht="14.25">
      <c r="A251" s="822"/>
      <c r="B251" s="822"/>
      <c r="D251" s="1017"/>
      <c r="E251" s="1017"/>
      <c r="F251" s="1017"/>
    </row>
    <row r="252" spans="1:7">
      <c r="A252" s="841"/>
      <c r="B252" s="841"/>
      <c r="E252" s="825"/>
      <c r="F252" s="825"/>
    </row>
    <row r="253" spans="1:7">
      <c r="A253" s="982" t="s">
        <v>1207</v>
      </c>
      <c r="B253" s="982"/>
      <c r="C253" s="982"/>
      <c r="D253" s="982"/>
      <c r="E253" s="982"/>
      <c r="F253" s="982"/>
      <c r="G253" s="982"/>
    </row>
    <row r="254" spans="1:7">
      <c r="A254" s="841"/>
      <c r="B254" s="841"/>
      <c r="D254" s="825"/>
      <c r="E254" s="825"/>
      <c r="F254" s="825"/>
    </row>
    <row r="255" spans="1:7">
      <c r="C255" s="841"/>
      <c r="D255" s="972" t="s">
        <v>735</v>
      </c>
      <c r="E255" s="972"/>
      <c r="F255" s="972"/>
    </row>
    <row r="256" spans="1:7">
      <c r="C256" s="841"/>
      <c r="D256" s="1022" t="s">
        <v>1344</v>
      </c>
      <c r="E256" s="1022"/>
      <c r="F256" s="1022"/>
    </row>
    <row r="257" spans="1:7">
      <c r="C257" s="841"/>
      <c r="D257" s="848"/>
    </row>
    <row r="258" spans="1:7">
      <c r="A258" s="826"/>
      <c r="B258" s="823" t="s">
        <v>329</v>
      </c>
      <c r="D258" s="1022" t="s">
        <v>1345</v>
      </c>
      <c r="E258" s="1022"/>
      <c r="F258" s="1022"/>
    </row>
    <row r="259" spans="1:7" s="816" customFormat="1" ht="14.25">
      <c r="A259" s="830"/>
      <c r="B259" s="830"/>
      <c r="C259" s="826"/>
      <c r="D259" s="849"/>
      <c r="E259" s="850"/>
      <c r="F259" s="850"/>
      <c r="G259" s="827"/>
    </row>
    <row r="260" spans="1:7" s="816" customFormat="1" ht="13.9" customHeight="1">
      <c r="A260" s="826"/>
      <c r="B260" s="823" t="s">
        <v>329</v>
      </c>
      <c r="C260" s="826"/>
      <c r="D260" s="1061" t="s">
        <v>1481</v>
      </c>
      <c r="E260" s="1061"/>
      <c r="F260" s="1061"/>
      <c r="G260" s="827"/>
    </row>
    <row r="261" spans="1:7" s="816" customFormat="1" ht="14.25">
      <c r="A261" s="830"/>
      <c r="B261" s="830"/>
      <c r="C261" s="826"/>
      <c r="D261" s="1061"/>
      <c r="E261" s="1061"/>
      <c r="F261" s="1061"/>
      <c r="G261" s="827"/>
    </row>
    <row r="262" spans="1:7" s="816" customFormat="1" ht="14.25">
      <c r="A262" s="830"/>
      <c r="B262" s="830"/>
      <c r="C262" s="826"/>
      <c r="D262" s="1061"/>
      <c r="E262" s="1061"/>
      <c r="F262" s="1061"/>
      <c r="G262" s="827"/>
    </row>
    <row r="263" spans="1:7" s="816" customFormat="1" ht="14.25">
      <c r="A263" s="830"/>
      <c r="B263" s="830"/>
      <c r="C263" s="826"/>
      <c r="D263" s="1061"/>
      <c r="E263" s="1061"/>
      <c r="F263" s="1061"/>
      <c r="G263" s="827"/>
    </row>
    <row r="264" spans="1:7" s="816" customFormat="1" ht="14.25">
      <c r="A264" s="830"/>
      <c r="B264" s="830"/>
      <c r="C264" s="826"/>
      <c r="D264" s="1061"/>
      <c r="E264" s="1061"/>
      <c r="F264" s="1061"/>
      <c r="G264" s="827"/>
    </row>
    <row r="265" spans="1:7" s="816" customFormat="1" ht="14.25">
      <c r="A265" s="830"/>
      <c r="B265" s="830"/>
      <c r="C265" s="826"/>
      <c r="D265" s="849"/>
      <c r="E265" s="850"/>
      <c r="F265" s="850"/>
      <c r="G265" s="827"/>
    </row>
    <row r="266" spans="1:7" s="816" customFormat="1" ht="13.9" customHeight="1">
      <c r="A266" s="826"/>
      <c r="B266" s="823" t="s">
        <v>329</v>
      </c>
      <c r="C266" s="826"/>
      <c r="D266" s="1061" t="s">
        <v>1347</v>
      </c>
      <c r="E266" s="1061"/>
      <c r="F266" s="1061"/>
      <c r="G266" s="827"/>
    </row>
    <row r="267" spans="1:7" s="816" customFormat="1">
      <c r="A267" s="826"/>
      <c r="B267" s="826"/>
      <c r="C267" s="826"/>
      <c r="D267" s="1061"/>
      <c r="E267" s="1061"/>
      <c r="F267" s="1061"/>
      <c r="G267" s="827"/>
    </row>
    <row r="268" spans="1:7" s="816" customFormat="1" ht="14.25">
      <c r="A268" s="830"/>
      <c r="B268" s="830"/>
      <c r="C268" s="826"/>
      <c r="D268" s="849"/>
      <c r="E268" s="850"/>
      <c r="F268" s="850"/>
      <c r="G268" s="827"/>
    </row>
    <row r="269" spans="1:7">
      <c r="A269" s="826"/>
      <c r="B269" s="823" t="s">
        <v>329</v>
      </c>
      <c r="D269" s="1022" t="s">
        <v>1348</v>
      </c>
      <c r="E269" s="1022"/>
      <c r="F269" s="1022"/>
    </row>
    <row r="270" spans="1:7">
      <c r="E270" s="825"/>
      <c r="F270" s="825"/>
    </row>
    <row r="271" spans="1:7" ht="14.25">
      <c r="A271" s="822"/>
      <c r="B271" s="823" t="s">
        <v>329</v>
      </c>
      <c r="D271" s="1056" t="s">
        <v>1511</v>
      </c>
      <c r="E271" s="1056"/>
      <c r="F271" s="1056"/>
    </row>
    <row r="272" spans="1:7" ht="14.25">
      <c r="A272" s="822"/>
      <c r="B272" s="822"/>
      <c r="D272" s="1056"/>
      <c r="E272" s="1056"/>
      <c r="F272" s="1056"/>
    </row>
    <row r="273" spans="1:6" ht="14.25">
      <c r="A273" s="822"/>
      <c r="B273" s="822"/>
      <c r="D273" s="1056"/>
      <c r="E273" s="1056"/>
      <c r="F273" s="1056"/>
    </row>
    <row r="274" spans="1:6" ht="14.25">
      <c r="A274" s="822"/>
      <c r="B274" s="822"/>
      <c r="D274" s="1056"/>
      <c r="E274" s="1056"/>
      <c r="F274" s="1056"/>
    </row>
    <row r="275" spans="1:6" ht="14.25">
      <c r="A275" s="822"/>
      <c r="B275" s="822"/>
      <c r="D275" s="1056"/>
      <c r="E275" s="1056"/>
      <c r="F275" s="1056"/>
    </row>
    <row r="276" spans="1:6" ht="14.25">
      <c r="A276" s="822"/>
      <c r="B276" s="822"/>
      <c r="D276" s="1056"/>
      <c r="E276" s="1056"/>
      <c r="F276" s="1056"/>
    </row>
    <row r="277" spans="1:6" ht="14.25">
      <c r="A277" s="822"/>
      <c r="B277" s="822"/>
      <c r="D277" s="1056"/>
      <c r="E277" s="1056"/>
      <c r="F277" s="1056"/>
    </row>
    <row r="278" spans="1:6" ht="14.25">
      <c r="A278" s="822"/>
      <c r="B278" s="822"/>
      <c r="D278" s="1056"/>
      <c r="E278" s="1056"/>
      <c r="F278" s="1056"/>
    </row>
    <row r="279" spans="1:6" ht="14.25">
      <c r="A279" s="822"/>
      <c r="B279" s="822"/>
      <c r="D279" s="1056"/>
      <c r="E279" s="1056"/>
      <c r="F279" s="1056"/>
    </row>
    <row r="280" spans="1:6" ht="14.25">
      <c r="A280" s="822"/>
      <c r="B280" s="822"/>
      <c r="D280" s="1056"/>
      <c r="E280" s="1056"/>
      <c r="F280" s="1056"/>
    </row>
    <row r="281" spans="1:6" ht="14.25">
      <c r="A281" s="822"/>
      <c r="B281" s="822"/>
      <c r="D281" s="1056"/>
      <c r="E281" s="1056"/>
      <c r="F281" s="1056"/>
    </row>
    <row r="282" spans="1:6" ht="14.25">
      <c r="A282" s="822"/>
      <c r="B282" s="822"/>
      <c r="D282" s="1056"/>
      <c r="E282" s="1056"/>
      <c r="F282" s="1056"/>
    </row>
    <row r="283" spans="1:6" ht="14.25">
      <c r="A283" s="822"/>
      <c r="B283" s="822"/>
      <c r="D283" s="1056"/>
      <c r="E283" s="1056"/>
      <c r="F283" s="1056"/>
    </row>
    <row r="284" spans="1:6" ht="14.25">
      <c r="A284" s="822"/>
      <c r="B284" s="822"/>
      <c r="D284" s="1056"/>
      <c r="E284" s="1056"/>
      <c r="F284" s="1056"/>
    </row>
    <row r="285" spans="1:6" ht="14.25">
      <c r="A285" s="822"/>
      <c r="B285" s="822"/>
      <c r="D285" s="1056"/>
      <c r="E285" s="1056"/>
      <c r="F285" s="1056"/>
    </row>
    <row r="286" spans="1:6">
      <c r="D286" s="825"/>
      <c r="E286" s="825"/>
      <c r="F286" s="825"/>
    </row>
    <row r="287" spans="1:6" ht="14.25">
      <c r="A287" s="822"/>
      <c r="B287" s="823" t="s">
        <v>329</v>
      </c>
      <c r="D287" s="1056" t="s">
        <v>1350</v>
      </c>
      <c r="E287" s="1056"/>
      <c r="F287" s="1056"/>
    </row>
    <row r="288" spans="1:6">
      <c r="D288" s="1056"/>
      <c r="E288" s="1056"/>
      <c r="F288" s="1056"/>
    </row>
    <row r="289" spans="1:7">
      <c r="D289" s="1056"/>
      <c r="E289" s="1056"/>
      <c r="F289" s="1056"/>
    </row>
    <row r="290" spans="1:7">
      <c r="D290" s="1056"/>
      <c r="E290" s="1056"/>
      <c r="F290" s="1056"/>
    </row>
    <row r="291" spans="1:7">
      <c r="D291" s="1056"/>
      <c r="E291" s="1056"/>
      <c r="F291" s="1056"/>
    </row>
    <row r="292" spans="1:7">
      <c r="D292" s="1056"/>
      <c r="E292" s="1056"/>
      <c r="F292" s="1056"/>
    </row>
    <row r="293" spans="1:7">
      <c r="D293" s="1056"/>
      <c r="E293" s="1056"/>
      <c r="F293" s="1056"/>
    </row>
    <row r="294" spans="1:7">
      <c r="D294" s="1056"/>
      <c r="E294" s="1056"/>
      <c r="F294" s="1056"/>
    </row>
    <row r="295" spans="1:7">
      <c r="D295" s="1056"/>
      <c r="E295" s="1056"/>
      <c r="F295" s="1056"/>
    </row>
    <row r="296" spans="1:7">
      <c r="D296" s="825"/>
      <c r="E296" s="825"/>
      <c r="F296" s="825"/>
    </row>
    <row r="297" spans="1:7" ht="14.25">
      <c r="A297" s="822"/>
      <c r="B297" s="823" t="s">
        <v>329</v>
      </c>
      <c r="D297" s="1017" t="s">
        <v>1581</v>
      </c>
      <c r="E297" s="1017"/>
      <c r="F297" s="1017"/>
    </row>
    <row r="298" spans="1:7">
      <c r="D298" s="1017"/>
      <c r="E298" s="1017"/>
      <c r="F298" s="1017"/>
      <c r="G298" s="815"/>
    </row>
    <row r="299" spans="1:7">
      <c r="D299" s="1017"/>
      <c r="E299" s="1017"/>
      <c r="F299" s="1017"/>
      <c r="G299" s="815"/>
    </row>
    <row r="300" spans="1:7">
      <c r="D300" s="1017"/>
      <c r="E300" s="1017"/>
      <c r="F300" s="1017"/>
      <c r="G300" s="815"/>
    </row>
    <row r="301" spans="1:7">
      <c r="D301" s="1017"/>
      <c r="E301" s="1017"/>
      <c r="F301" s="1017"/>
      <c r="G301" s="815"/>
    </row>
    <row r="302" spans="1:7">
      <c r="D302" s="1017"/>
      <c r="E302" s="1017"/>
      <c r="F302" s="1017"/>
      <c r="G302" s="815"/>
    </row>
    <row r="303" spans="1:7">
      <c r="D303" s="809"/>
      <c r="E303" s="809"/>
      <c r="F303" s="809"/>
      <c r="G303" s="815"/>
    </row>
    <row r="304" spans="1:7" ht="13.5" thickBot="1">
      <c r="D304" s="1067" t="s">
        <v>1093</v>
      </c>
      <c r="E304" s="1067"/>
      <c r="F304" s="1067"/>
      <c r="G304" s="815"/>
    </row>
    <row r="305" spans="1:7" ht="13.5" thickTop="1">
      <c r="D305" s="1062" t="s">
        <v>1352</v>
      </c>
      <c r="E305" s="1062"/>
      <c r="F305" s="1062"/>
      <c r="G305" s="815"/>
    </row>
    <row r="306" spans="1:7">
      <c r="A306" s="839"/>
      <c r="B306" s="839"/>
      <c r="C306" s="839"/>
      <c r="D306" s="811"/>
      <c r="E306" s="811"/>
      <c r="F306" s="825"/>
      <c r="G306" s="815"/>
    </row>
    <row r="307" spans="1:7" ht="14.25">
      <c r="A307" s="822"/>
      <c r="B307" s="823" t="s">
        <v>329</v>
      </c>
      <c r="C307" s="839"/>
      <c r="D307" s="1029" t="s">
        <v>1353</v>
      </c>
      <c r="E307" s="1029"/>
      <c r="F307" s="1029"/>
      <c r="G307" s="815"/>
    </row>
    <row r="308" spans="1:7">
      <c r="A308" s="839"/>
      <c r="B308" s="839"/>
      <c r="C308" s="839"/>
      <c r="D308" s="811"/>
      <c r="E308" s="811"/>
      <c r="F308" s="825"/>
      <c r="G308" s="815"/>
    </row>
    <row r="309" spans="1:7">
      <c r="A309" s="839"/>
      <c r="B309" s="823" t="s">
        <v>329</v>
      </c>
      <c r="C309" s="839"/>
      <c r="D309" s="1013" t="s">
        <v>1485</v>
      </c>
      <c r="E309" s="1013"/>
      <c r="F309" s="1013"/>
      <c r="G309" s="815"/>
    </row>
    <row r="310" spans="1:7">
      <c r="A310" s="839"/>
      <c r="B310" s="839"/>
      <c r="C310" s="839"/>
      <c r="D310" s="1013"/>
      <c r="E310" s="1013"/>
      <c r="F310" s="1013"/>
      <c r="G310" s="815"/>
    </row>
    <row r="311" spans="1:7">
      <c r="A311" s="839"/>
      <c r="B311" s="839"/>
      <c r="C311" s="839"/>
      <c r="D311" s="1013"/>
      <c r="E311" s="1013"/>
      <c r="F311" s="1013"/>
      <c r="G311" s="815"/>
    </row>
    <row r="312" spans="1:7">
      <c r="A312" s="839"/>
      <c r="B312" s="839"/>
      <c r="C312" s="839"/>
      <c r="D312" s="1013"/>
      <c r="E312" s="1013"/>
      <c r="F312" s="1013"/>
      <c r="G312" s="815"/>
    </row>
    <row r="313" spans="1:7">
      <c r="A313" s="839"/>
      <c r="B313" s="839"/>
      <c r="C313" s="839"/>
      <c r="D313" s="1013"/>
      <c r="E313" s="1013"/>
      <c r="F313" s="1013"/>
      <c r="G313" s="815"/>
    </row>
    <row r="314" spans="1:7">
      <c r="A314" s="839"/>
      <c r="B314" s="839"/>
      <c r="C314" s="839"/>
      <c r="D314" s="1013"/>
      <c r="E314" s="1013"/>
      <c r="F314" s="1013"/>
      <c r="G314" s="815"/>
    </row>
    <row r="315" spans="1:7">
      <c r="A315" s="839"/>
      <c r="B315" s="839"/>
      <c r="C315" s="839"/>
      <c r="D315" s="1013"/>
      <c r="E315" s="1013"/>
      <c r="F315" s="1013"/>
      <c r="G315" s="815"/>
    </row>
    <row r="316" spans="1:7">
      <c r="A316" s="839"/>
      <c r="B316" s="839"/>
      <c r="C316" s="839"/>
      <c r="D316" s="1013"/>
      <c r="E316" s="1013"/>
      <c r="F316" s="1013"/>
      <c r="G316" s="815"/>
    </row>
    <row r="317" spans="1:7">
      <c r="A317" s="839"/>
      <c r="B317" s="839"/>
      <c r="C317" s="839"/>
      <c r="D317" s="1013"/>
      <c r="E317" s="1013"/>
      <c r="F317" s="1013"/>
      <c r="G317" s="815"/>
    </row>
    <row r="318" spans="1:7">
      <c r="A318" s="839"/>
      <c r="B318" s="839"/>
      <c r="C318" s="839"/>
      <c r="D318" s="1013"/>
      <c r="E318" s="1013"/>
      <c r="F318" s="1013"/>
      <c r="G318" s="815"/>
    </row>
    <row r="319" spans="1:7">
      <c r="A319" s="839"/>
      <c r="B319" s="839"/>
      <c r="C319" s="839"/>
      <c r="D319" s="1013"/>
      <c r="E319" s="1013"/>
      <c r="F319" s="1013"/>
      <c r="G319" s="815"/>
    </row>
    <row r="320" spans="1:7">
      <c r="A320" s="839"/>
      <c r="B320" s="839"/>
      <c r="C320" s="839"/>
      <c r="D320" s="1013"/>
      <c r="E320" s="1013"/>
      <c r="F320" s="1013"/>
      <c r="G320" s="815"/>
    </row>
    <row r="321" spans="1:7" ht="12.4" customHeight="1">
      <c r="A321" s="839"/>
      <c r="B321" s="823" t="s">
        <v>329</v>
      </c>
      <c r="C321" s="839"/>
      <c r="D321" s="1063" t="s">
        <v>1486</v>
      </c>
      <c r="E321" s="1063"/>
      <c r="F321" s="1063"/>
      <c r="G321" s="815"/>
    </row>
    <row r="322" spans="1:7">
      <c r="A322" s="839"/>
      <c r="B322" s="839"/>
      <c r="C322" s="839"/>
      <c r="D322" s="1063"/>
      <c r="E322" s="1063"/>
      <c r="F322" s="1063"/>
      <c r="G322" s="815"/>
    </row>
    <row r="323" spans="1:7">
      <c r="A323" s="839"/>
      <c r="B323" s="839"/>
      <c r="C323" s="839"/>
      <c r="D323" s="1063"/>
      <c r="E323" s="1063"/>
      <c r="F323" s="1063"/>
      <c r="G323" s="815"/>
    </row>
    <row r="324" spans="1:7">
      <c r="A324" s="839"/>
      <c r="B324" s="839"/>
      <c r="C324" s="839"/>
      <c r="D324" s="1063"/>
      <c r="E324" s="1063"/>
      <c r="F324" s="1063"/>
      <c r="G324" s="815"/>
    </row>
    <row r="325" spans="1:7">
      <c r="A325" s="839"/>
      <c r="B325" s="839"/>
      <c r="C325" s="839"/>
      <c r="D325" s="815"/>
      <c r="E325" s="811"/>
      <c r="F325" s="825"/>
      <c r="G325" s="815"/>
    </row>
    <row r="326" spans="1:7" ht="14.25">
      <c r="A326" s="822"/>
      <c r="B326" s="823" t="s">
        <v>329</v>
      </c>
      <c r="C326" s="839"/>
      <c r="D326" s="1032" t="s">
        <v>1355</v>
      </c>
      <c r="E326" s="1032"/>
      <c r="F326" s="1032"/>
      <c r="G326" s="815"/>
    </row>
    <row r="327" spans="1:7">
      <c r="A327" s="839"/>
      <c r="B327" s="839"/>
      <c r="C327" s="839"/>
      <c r="D327" s="1032"/>
      <c r="E327" s="1032"/>
      <c r="F327" s="1032"/>
      <c r="G327" s="815"/>
    </row>
    <row r="328" spans="1:7">
      <c r="A328" s="839"/>
      <c r="B328" s="839"/>
      <c r="C328" s="839"/>
      <c r="D328" s="1032"/>
      <c r="E328" s="1032"/>
      <c r="F328" s="1032"/>
      <c r="G328" s="815"/>
    </row>
    <row r="329" spans="1:7">
      <c r="A329" s="839"/>
      <c r="B329" s="839"/>
      <c r="C329" s="839"/>
      <c r="D329" s="1032"/>
      <c r="E329" s="1032"/>
      <c r="F329" s="1032"/>
      <c r="G329" s="815"/>
    </row>
    <row r="330" spans="1:7">
      <c r="A330" s="839"/>
      <c r="B330" s="839"/>
      <c r="C330" s="839"/>
      <c r="D330" s="851"/>
      <c r="E330" s="811"/>
      <c r="F330" s="825"/>
      <c r="G330" s="815"/>
    </row>
    <row r="331" spans="1:7">
      <c r="A331" s="839"/>
      <c r="B331" s="839"/>
      <c r="C331" s="839"/>
      <c r="D331" s="1032" t="s">
        <v>1356</v>
      </c>
      <c r="E331" s="1032"/>
      <c r="F331" s="1032"/>
      <c r="G331" s="815"/>
    </row>
    <row r="332" spans="1:7">
      <c r="A332" s="839"/>
      <c r="B332" s="839"/>
      <c r="C332" s="839"/>
      <c r="D332" s="1032"/>
      <c r="E332" s="1032"/>
      <c r="F332" s="1032"/>
      <c r="G332" s="815"/>
    </row>
    <row r="333" spans="1:7">
      <c r="A333" s="839"/>
      <c r="B333" s="839"/>
      <c r="C333" s="839"/>
      <c r="D333" s="1032"/>
      <c r="E333" s="1032"/>
      <c r="F333" s="1032"/>
      <c r="G333" s="815"/>
    </row>
    <row r="334" spans="1:7">
      <c r="A334" s="839"/>
      <c r="B334" s="839"/>
      <c r="C334" s="839"/>
      <c r="D334" s="1032"/>
      <c r="E334" s="1032"/>
      <c r="F334" s="1032"/>
      <c r="G334" s="815"/>
    </row>
    <row r="335" spans="1:7" ht="18" customHeight="1">
      <c r="A335" s="839"/>
      <c r="B335" s="839"/>
      <c r="C335" s="839"/>
      <c r="D335" s="1032"/>
      <c r="E335" s="1032"/>
      <c r="F335" s="1032"/>
      <c r="G335" s="815"/>
    </row>
    <row r="336" spans="1:7">
      <c r="A336" s="839"/>
      <c r="B336" s="839"/>
      <c r="C336" s="839"/>
      <c r="D336" s="1032"/>
      <c r="E336" s="1032"/>
      <c r="F336" s="1032"/>
      <c r="G336" s="815"/>
    </row>
    <row r="337" spans="1:7">
      <c r="A337" s="839"/>
      <c r="B337" s="839"/>
      <c r="C337" s="839"/>
      <c r="D337" s="1032"/>
      <c r="E337" s="1032"/>
      <c r="F337" s="1032"/>
      <c r="G337" s="815"/>
    </row>
    <row r="338" spans="1:7">
      <c r="A338" s="839"/>
      <c r="B338" s="839"/>
      <c r="C338" s="839"/>
      <c r="D338" s="1032"/>
      <c r="E338" s="1032"/>
      <c r="F338" s="1032"/>
      <c r="G338" s="815"/>
    </row>
    <row r="339" spans="1:7" ht="8.25" customHeight="1">
      <c r="A339" s="839"/>
      <c r="B339" s="839"/>
      <c r="C339" s="839"/>
      <c r="D339" s="1032"/>
      <c r="E339" s="1032"/>
      <c r="F339" s="1032"/>
      <c r="G339" s="815"/>
    </row>
    <row r="340" spans="1:7" ht="13.9" customHeight="1">
      <c r="A340" s="839"/>
      <c r="B340" s="839"/>
      <c r="C340" s="839"/>
      <c r="D340" s="1025" t="s">
        <v>1357</v>
      </c>
      <c r="E340" s="1025"/>
      <c r="F340" s="1025"/>
      <c r="G340" s="815"/>
    </row>
    <row r="341" spans="1:7">
      <c r="A341" s="839"/>
      <c r="B341" s="839"/>
      <c r="C341" s="839"/>
      <c r="D341" s="1025"/>
      <c r="E341" s="1025"/>
      <c r="F341" s="1025"/>
      <c r="G341" s="815"/>
    </row>
    <row r="342" spans="1:7">
      <c r="A342" s="839"/>
      <c r="B342" s="839"/>
      <c r="C342" s="839"/>
      <c r="D342" s="1025"/>
      <c r="E342" s="1025"/>
      <c r="F342" s="1025"/>
      <c r="G342" s="815"/>
    </row>
    <row r="343" spans="1:7">
      <c r="A343" s="839"/>
      <c r="B343" s="839"/>
      <c r="C343" s="839"/>
      <c r="D343" s="1025"/>
      <c r="E343" s="1025"/>
      <c r="F343" s="1025"/>
      <c r="G343" s="815"/>
    </row>
    <row r="344" spans="1:7">
      <c r="A344" s="839"/>
      <c r="B344" s="839"/>
      <c r="C344" s="839"/>
      <c r="D344" s="1025"/>
      <c r="E344" s="1025"/>
      <c r="F344" s="1025"/>
      <c r="G344" s="815"/>
    </row>
    <row r="345" spans="1:7">
      <c r="A345" s="839"/>
      <c r="B345" s="839"/>
      <c r="C345" s="839"/>
      <c r="D345" s="1025"/>
      <c r="E345" s="1025"/>
      <c r="F345" s="1025"/>
      <c r="G345" s="815"/>
    </row>
    <row r="346" spans="1:7">
      <c r="A346" s="839"/>
      <c r="B346" s="839"/>
      <c r="C346" s="839"/>
      <c r="D346" s="1025"/>
      <c r="E346" s="1025"/>
      <c r="F346" s="1025"/>
      <c r="G346" s="815"/>
    </row>
    <row r="347" spans="1:7">
      <c r="A347" s="839"/>
      <c r="B347" s="839"/>
      <c r="C347" s="839"/>
      <c r="D347" s="1025"/>
      <c r="E347" s="1025"/>
      <c r="F347" s="1025"/>
      <c r="G347" s="815"/>
    </row>
    <row r="348" spans="1:7">
      <c r="A348" s="839"/>
      <c r="B348" s="839"/>
      <c r="C348" s="839"/>
      <c r="D348" s="1025"/>
      <c r="E348" s="1025"/>
      <c r="F348" s="1025"/>
      <c r="G348" s="815"/>
    </row>
    <row r="349" spans="1:7">
      <c r="A349" s="839"/>
      <c r="B349" s="839"/>
      <c r="C349" s="839"/>
      <c r="D349" s="1025"/>
      <c r="E349" s="1025"/>
      <c r="F349" s="1025"/>
      <c r="G349" s="815"/>
    </row>
    <row r="350" spans="1:7">
      <c r="A350" s="839"/>
      <c r="B350" s="839"/>
      <c r="C350" s="839"/>
      <c r="D350" s="1025"/>
      <c r="E350" s="1025"/>
      <c r="F350" s="1025"/>
      <c r="G350" s="815"/>
    </row>
    <row r="351" spans="1:7">
      <c r="A351" s="839"/>
      <c r="B351" s="839"/>
      <c r="C351" s="839"/>
      <c r="D351" s="1025"/>
      <c r="E351" s="1025"/>
      <c r="F351" s="1025"/>
      <c r="G351" s="815"/>
    </row>
    <row r="352" spans="1:7">
      <c r="A352" s="839"/>
      <c r="B352" s="839"/>
      <c r="C352" s="852"/>
      <c r="D352" s="1025"/>
      <c r="E352" s="1025"/>
      <c r="F352" s="1025"/>
      <c r="G352" s="815"/>
    </row>
    <row r="353" spans="1:7">
      <c r="A353" s="839"/>
      <c r="B353" s="839"/>
      <c r="C353" s="852"/>
      <c r="D353" s="1025"/>
      <c r="E353" s="1025"/>
      <c r="F353" s="1025"/>
      <c r="G353" s="815"/>
    </row>
    <row r="354" spans="1:7">
      <c r="A354" s="839"/>
      <c r="B354" s="839"/>
      <c r="C354" s="839"/>
      <c r="D354" s="1025"/>
      <c r="E354" s="1025"/>
      <c r="F354" s="1025"/>
      <c r="G354" s="815"/>
    </row>
    <row r="355" spans="1:7">
      <c r="A355" s="839"/>
      <c r="B355" s="839"/>
      <c r="C355" s="852"/>
      <c r="D355" s="1025"/>
      <c r="E355" s="1025"/>
      <c r="F355" s="1025"/>
      <c r="G355" s="815"/>
    </row>
    <row r="356" spans="1:7">
      <c r="A356" s="839"/>
      <c r="B356" s="839"/>
      <c r="C356" s="852"/>
      <c r="D356" s="1025"/>
      <c r="E356" s="1025"/>
      <c r="F356" s="1025"/>
      <c r="G356" s="815"/>
    </row>
    <row r="357" spans="1:7">
      <c r="A357" s="839"/>
      <c r="B357" s="839"/>
      <c r="C357" s="852"/>
      <c r="D357" s="1025"/>
      <c r="E357" s="1025"/>
      <c r="F357" s="1025"/>
      <c r="G357" s="815"/>
    </row>
    <row r="358" spans="1:7">
      <c r="A358" s="839"/>
      <c r="B358" s="839"/>
      <c r="C358" s="839"/>
      <c r="D358" s="851"/>
      <c r="E358" s="811"/>
      <c r="F358" s="825"/>
      <c r="G358" s="815"/>
    </row>
    <row r="359" spans="1:7">
      <c r="A359" s="839"/>
      <c r="B359" s="823" t="s">
        <v>329</v>
      </c>
      <c r="C359" s="839"/>
      <c r="D359" s="1025" t="s">
        <v>1358</v>
      </c>
      <c r="E359" s="1025"/>
      <c r="F359" s="1025"/>
      <c r="G359" s="815"/>
    </row>
    <row r="360" spans="1:7">
      <c r="A360" s="839"/>
      <c r="B360" s="839"/>
      <c r="C360" s="839"/>
      <c r="D360" s="1025"/>
      <c r="E360" s="1025"/>
      <c r="F360" s="1025"/>
      <c r="G360" s="815"/>
    </row>
    <row r="361" spans="1:7">
      <c r="A361" s="839"/>
      <c r="B361" s="839"/>
      <c r="C361" s="839"/>
      <c r="D361" s="946"/>
      <c r="E361" s="946"/>
      <c r="F361" s="946"/>
      <c r="G361" s="815"/>
    </row>
    <row r="362" spans="1:7" ht="14.65" customHeight="1">
      <c r="A362" s="822"/>
      <c r="B362" s="914" t="s">
        <v>329</v>
      </c>
      <c r="D362" s="1025" t="s">
        <v>1604</v>
      </c>
      <c r="E362" s="1025"/>
      <c r="F362" s="1025"/>
    </row>
    <row r="363" spans="1:7" ht="14.65" customHeight="1">
      <c r="A363" s="822"/>
      <c r="D363" s="1025"/>
      <c r="E363" s="1025"/>
      <c r="F363" s="1025"/>
    </row>
    <row r="364" spans="1:7" ht="14.65" customHeight="1">
      <c r="A364" s="822"/>
      <c r="D364" s="1025"/>
      <c r="E364" s="1025"/>
      <c r="F364" s="1025"/>
    </row>
    <row r="365" spans="1:7" ht="14.65" customHeight="1">
      <c r="A365" s="822"/>
      <c r="D365" s="1025"/>
      <c r="E365" s="1025"/>
      <c r="F365" s="1025"/>
    </row>
    <row r="366" spans="1:7" ht="14.65" customHeight="1">
      <c r="A366" s="822"/>
      <c r="D366" s="1025"/>
      <c r="E366" s="1025"/>
      <c r="F366" s="1025"/>
    </row>
    <row r="367" spans="1:7" ht="14.65" customHeight="1">
      <c r="A367" s="822"/>
      <c r="D367" s="913"/>
      <c r="E367" s="913"/>
      <c r="F367" s="913"/>
    </row>
    <row r="368" spans="1:7" ht="13.9" customHeight="1">
      <c r="A368" s="822"/>
      <c r="B368" s="823" t="s">
        <v>329</v>
      </c>
      <c r="C368" s="839"/>
      <c r="D368" s="1013" t="s">
        <v>1512</v>
      </c>
      <c r="E368" s="1013"/>
      <c r="F368" s="1013"/>
      <c r="G368" s="815"/>
    </row>
    <row r="369" spans="1:7" ht="14.25">
      <c r="A369" s="853"/>
      <c r="B369" s="853"/>
      <c r="C369" s="839"/>
      <c r="D369" s="1013"/>
      <c r="E369" s="1013"/>
      <c r="F369" s="1013"/>
      <c r="G369" s="815"/>
    </row>
    <row r="370" spans="1:7" ht="14.25">
      <c r="A370" s="853"/>
      <c r="B370" s="853"/>
      <c r="C370" s="839"/>
      <c r="D370" s="1013"/>
      <c r="E370" s="1013"/>
      <c r="F370" s="1013"/>
      <c r="G370" s="815"/>
    </row>
    <row r="371" spans="1:7" ht="14.25">
      <c r="A371" s="853"/>
      <c r="B371" s="853"/>
      <c r="C371" s="839"/>
      <c r="D371" s="1013"/>
      <c r="E371" s="1013"/>
      <c r="F371" s="1013"/>
      <c r="G371" s="815"/>
    </row>
    <row r="372" spans="1:7" ht="15.75" customHeight="1">
      <c r="A372" s="853"/>
      <c r="B372" s="853"/>
      <c r="C372" s="839"/>
      <c r="D372" s="1053" t="s">
        <v>1582</v>
      </c>
      <c r="E372" s="1013"/>
      <c r="F372" s="1013"/>
      <c r="G372" s="815"/>
    </row>
    <row r="373" spans="1:7">
      <c r="D373" s="825"/>
      <c r="E373" s="825"/>
      <c r="F373" s="825"/>
      <c r="G373" s="815"/>
    </row>
    <row r="374" spans="1:7" ht="14.25">
      <c r="A374" s="822"/>
      <c r="B374" s="823" t="s">
        <v>329</v>
      </c>
      <c r="C374" s="854"/>
      <c r="D374" s="1017" t="s">
        <v>1360</v>
      </c>
      <c r="E374" s="1017"/>
      <c r="F374" s="1017"/>
      <c r="G374" s="815"/>
    </row>
    <row r="375" spans="1:7" ht="14.25">
      <c r="A375" s="822"/>
      <c r="B375" s="822"/>
      <c r="D375" s="1017"/>
      <c r="E375" s="1017"/>
      <c r="F375" s="1017"/>
      <c r="G375" s="815"/>
    </row>
    <row r="376" spans="1:7">
      <c r="D376" s="1017"/>
      <c r="E376" s="1017"/>
      <c r="F376" s="1017"/>
      <c r="G376" s="815"/>
    </row>
    <row r="377" spans="1:7">
      <c r="D377" s="1017"/>
      <c r="E377" s="1017"/>
      <c r="F377" s="1017"/>
      <c r="G377" s="815"/>
    </row>
    <row r="378" spans="1:7">
      <c r="D378" s="1017"/>
      <c r="E378" s="1017"/>
      <c r="F378" s="1017"/>
      <c r="G378" s="815"/>
    </row>
    <row r="379" spans="1:7">
      <c r="D379" s="1017"/>
      <c r="E379" s="1017"/>
      <c r="F379" s="1017"/>
      <c r="G379" s="815"/>
    </row>
    <row r="380" spans="1:7">
      <c r="D380" s="1017"/>
      <c r="E380" s="1017"/>
      <c r="F380" s="1017"/>
      <c r="G380" s="815"/>
    </row>
    <row r="381" spans="1:7">
      <c r="D381" s="1017"/>
      <c r="E381" s="1017"/>
      <c r="F381" s="1017"/>
      <c r="G381" s="815"/>
    </row>
    <row r="382" spans="1:7">
      <c r="D382" s="1017"/>
      <c r="E382" s="1017"/>
      <c r="F382" s="1017"/>
      <c r="G382" s="815"/>
    </row>
    <row r="383" spans="1:7">
      <c r="D383" s="1017"/>
      <c r="E383" s="1017"/>
      <c r="F383" s="1017"/>
      <c r="G383" s="815"/>
    </row>
    <row r="384" spans="1:7">
      <c r="D384" s="1017"/>
      <c r="E384" s="1017"/>
      <c r="F384" s="1017"/>
      <c r="G384" s="815"/>
    </row>
    <row r="385" spans="1:7">
      <c r="D385" s="1017"/>
      <c r="E385" s="1017"/>
      <c r="F385" s="1017"/>
      <c r="G385" s="815"/>
    </row>
    <row r="386" spans="1:7">
      <c r="D386" s="1017"/>
      <c r="E386" s="1017"/>
      <c r="F386" s="1017"/>
      <c r="G386" s="815"/>
    </row>
    <row r="387" spans="1:7">
      <c r="A387" s="815"/>
      <c r="B387" s="815"/>
      <c r="C387" s="815"/>
      <c r="D387" s="1017"/>
      <c r="E387" s="1017"/>
      <c r="F387" s="1017"/>
      <c r="G387" s="815"/>
    </row>
    <row r="388" spans="1:7">
      <c r="A388" s="815"/>
      <c r="B388" s="815"/>
      <c r="C388" s="815"/>
      <c r="D388" s="1017"/>
      <c r="E388" s="1017"/>
      <c r="F388" s="1017"/>
      <c r="G388" s="815"/>
    </row>
    <row r="389" spans="1:7">
      <c r="A389" s="815"/>
      <c r="B389" s="815"/>
      <c r="C389" s="815"/>
      <c r="D389" s="1017"/>
      <c r="E389" s="1017"/>
      <c r="F389" s="1017"/>
      <c r="G389" s="815"/>
    </row>
    <row r="390" spans="1:7">
      <c r="A390" s="815"/>
      <c r="B390" s="815"/>
      <c r="C390" s="815"/>
      <c r="D390" s="1017"/>
      <c r="E390" s="1017"/>
      <c r="F390" s="1017"/>
      <c r="G390" s="815"/>
    </row>
    <row r="391" spans="1:7">
      <c r="A391" s="815"/>
      <c r="B391" s="815"/>
      <c r="C391" s="815"/>
      <c r="D391" s="1017"/>
      <c r="E391" s="1017"/>
      <c r="F391" s="1017"/>
      <c r="G391" s="815"/>
    </row>
    <row r="392" spans="1:7">
      <c r="A392" s="815"/>
      <c r="B392" s="815"/>
      <c r="C392" s="815"/>
      <c r="D392" s="1017"/>
      <c r="E392" s="1017"/>
      <c r="F392" s="1017"/>
      <c r="G392" s="815"/>
    </row>
    <row r="393" spans="1:7">
      <c r="A393" s="815"/>
      <c r="B393" s="815"/>
      <c r="C393" s="815"/>
      <c r="D393" s="1017"/>
      <c r="E393" s="1017"/>
      <c r="F393" s="1017"/>
      <c r="G393" s="815"/>
    </row>
    <row r="394" spans="1:7">
      <c r="A394" s="815"/>
      <c r="B394" s="815"/>
      <c r="C394" s="815"/>
      <c r="D394" s="1017"/>
      <c r="E394" s="1017"/>
      <c r="F394" s="1017"/>
      <c r="G394" s="815"/>
    </row>
    <row r="395" spans="1:7">
      <c r="A395" s="815"/>
      <c r="B395" s="815"/>
      <c r="C395" s="815"/>
      <c r="D395" s="1017"/>
      <c r="E395" s="1017"/>
      <c r="F395" s="1017"/>
      <c r="G395" s="815"/>
    </row>
    <row r="396" spans="1:7">
      <c r="A396" s="815"/>
      <c r="B396" s="815"/>
      <c r="C396" s="815"/>
      <c r="D396" s="1017"/>
      <c r="E396" s="1017"/>
      <c r="F396" s="1017"/>
      <c r="G396" s="815"/>
    </row>
    <row r="397" spans="1:7">
      <c r="A397" s="815"/>
      <c r="B397" s="815"/>
      <c r="C397" s="815"/>
      <c r="D397" s="1017"/>
      <c r="E397" s="1017"/>
      <c r="F397" s="1017"/>
      <c r="G397" s="815"/>
    </row>
    <row r="398" spans="1:7">
      <c r="A398" s="815"/>
      <c r="B398" s="815"/>
      <c r="C398" s="815"/>
      <c r="D398" s="1017"/>
      <c r="E398" s="1017"/>
      <c r="F398" s="1017"/>
      <c r="G398" s="815"/>
    </row>
    <row r="399" spans="1:7">
      <c r="A399" s="815"/>
      <c r="B399" s="815"/>
      <c r="C399" s="815"/>
      <c r="D399" s="1017"/>
      <c r="E399" s="1017"/>
      <c r="F399" s="1017"/>
      <c r="G399" s="815"/>
    </row>
    <row r="400" spans="1:7">
      <c r="A400" s="815"/>
      <c r="B400" s="815"/>
      <c r="C400" s="815"/>
      <c r="D400" s="1017"/>
      <c r="E400" s="1017"/>
      <c r="F400" s="1017"/>
      <c r="G400" s="815"/>
    </row>
    <row r="401" spans="1:7">
      <c r="A401" s="815"/>
      <c r="B401" s="815"/>
      <c r="C401" s="815"/>
      <c r="D401" s="1017"/>
      <c r="E401" s="1017"/>
      <c r="F401" s="1017"/>
      <c r="G401" s="815"/>
    </row>
    <row r="402" spans="1:7">
      <c r="A402" s="815"/>
      <c r="B402" s="815"/>
      <c r="C402" s="815"/>
      <c r="D402" s="1017"/>
      <c r="E402" s="1017"/>
      <c r="F402" s="1017"/>
      <c r="G402" s="815"/>
    </row>
    <row r="403" spans="1:7" s="856" customFormat="1">
      <c r="A403" s="813"/>
      <c r="B403" s="813"/>
      <c r="C403" s="813"/>
      <c r="D403" s="1017"/>
      <c r="E403" s="1017"/>
      <c r="F403" s="1017"/>
      <c r="G403" s="855"/>
    </row>
    <row r="404" spans="1:7" s="856" customFormat="1" ht="40.9" customHeight="1">
      <c r="A404" s="813"/>
      <c r="B404" s="813"/>
      <c r="C404" s="813"/>
      <c r="D404" s="1017"/>
      <c r="E404" s="1017"/>
      <c r="F404" s="1017"/>
      <c r="G404" s="855"/>
    </row>
    <row r="405" spans="1:7" s="856" customFormat="1">
      <c r="A405" s="813"/>
      <c r="B405" s="813"/>
      <c r="C405" s="813"/>
      <c r="D405" s="825"/>
      <c r="E405" s="825"/>
      <c r="F405" s="825"/>
      <c r="G405" s="855"/>
    </row>
    <row r="406" spans="1:7" ht="14.25">
      <c r="A406" s="822"/>
      <c r="B406" s="823" t="s">
        <v>329</v>
      </c>
      <c r="C406" s="854"/>
      <c r="D406" s="1022" t="s">
        <v>1361</v>
      </c>
      <c r="E406" s="1022"/>
      <c r="F406" s="1022"/>
    </row>
    <row r="407" spans="1:7">
      <c r="D407" s="1026" t="s">
        <v>1509</v>
      </c>
      <c r="E407" s="1026"/>
      <c r="F407" s="1026"/>
    </row>
    <row r="408" spans="1:7">
      <c r="D408" s="1056" t="s">
        <v>1508</v>
      </c>
      <c r="E408" s="1056"/>
      <c r="F408" s="1056"/>
    </row>
    <row r="409" spans="1:7">
      <c r="D409" s="1056"/>
      <c r="E409" s="1056"/>
      <c r="F409" s="1056"/>
    </row>
    <row r="410" spans="1:7">
      <c r="D410" s="1056"/>
      <c r="E410" s="1056"/>
      <c r="F410" s="1056"/>
    </row>
    <row r="411" spans="1:7">
      <c r="D411" s="825"/>
      <c r="E411" s="825"/>
      <c r="F411" s="825"/>
      <c r="G411" s="815"/>
    </row>
    <row r="412" spans="1:7" ht="14.25">
      <c r="A412" s="822"/>
      <c r="B412" s="823" t="s">
        <v>329</v>
      </c>
      <c r="C412" s="854"/>
      <c r="D412" s="1017" t="s">
        <v>1363</v>
      </c>
      <c r="E412" s="1017"/>
      <c r="F412" s="1017"/>
      <c r="G412" s="815"/>
    </row>
    <row r="413" spans="1:7">
      <c r="D413" s="1017"/>
      <c r="E413" s="1017"/>
      <c r="F413" s="1017"/>
      <c r="G413" s="815"/>
    </row>
    <row r="414" spans="1:7">
      <c r="D414" s="1017"/>
      <c r="E414" s="1017"/>
      <c r="F414" s="1017"/>
      <c r="G414" s="815"/>
    </row>
    <row r="415" spans="1:7">
      <c r="D415" s="809"/>
      <c r="E415" s="809"/>
      <c r="F415" s="809"/>
      <c r="G415" s="815"/>
    </row>
    <row r="416" spans="1:7" ht="14.25">
      <c r="B416" s="823" t="s">
        <v>329</v>
      </c>
      <c r="C416" s="822"/>
      <c r="D416" s="1056" t="s">
        <v>1450</v>
      </c>
      <c r="E416" s="1056"/>
      <c r="F416" s="1056"/>
      <c r="G416" s="815"/>
    </row>
    <row r="417" spans="1:7">
      <c r="D417" s="1056"/>
      <c r="E417" s="1056"/>
      <c r="F417" s="1056"/>
      <c r="G417" s="815"/>
    </row>
    <row r="418" spans="1:7">
      <c r="D418" s="825"/>
      <c r="E418" s="825"/>
      <c r="F418" s="825"/>
      <c r="G418" s="815"/>
    </row>
    <row r="419" spans="1:7" ht="14.25">
      <c r="B419" s="823" t="s">
        <v>329</v>
      </c>
      <c r="C419" s="822"/>
      <c r="D419" s="1056" t="s">
        <v>1365</v>
      </c>
      <c r="E419" s="1056"/>
      <c r="F419" s="1056"/>
      <c r="G419" s="815"/>
    </row>
    <row r="420" spans="1:7">
      <c r="D420" s="1056"/>
      <c r="E420" s="1056"/>
      <c r="F420" s="1056"/>
      <c r="G420" s="815"/>
    </row>
    <row r="421" spans="1:7">
      <c r="D421" s="1056"/>
      <c r="E421" s="1056"/>
      <c r="F421" s="1056"/>
      <c r="G421" s="815"/>
    </row>
    <row r="422" spans="1:7">
      <c r="D422" s="1056"/>
      <c r="E422" s="1056"/>
      <c r="F422" s="1056"/>
      <c r="G422" s="815"/>
    </row>
    <row r="423" spans="1:7">
      <c r="B423" s="823" t="s">
        <v>329</v>
      </c>
      <c r="D423" s="1056"/>
      <c r="E423" s="1056"/>
      <c r="F423" s="1056"/>
      <c r="G423" s="815"/>
    </row>
    <row r="424" spans="1:7">
      <c r="A424" s="815"/>
      <c r="B424" s="815"/>
      <c r="C424" s="815"/>
      <c r="D424" s="1056"/>
      <c r="E424" s="1056"/>
      <c r="F424" s="1056"/>
      <c r="G424" s="815"/>
    </row>
    <row r="425" spans="1:7">
      <c r="A425" s="815"/>
      <c r="C425" s="815"/>
      <c r="D425" s="1056"/>
      <c r="E425" s="1056"/>
      <c r="F425" s="1056"/>
      <c r="G425" s="815"/>
    </row>
    <row r="426" spans="1:7">
      <c r="A426" s="815"/>
      <c r="B426" s="823" t="s">
        <v>329</v>
      </c>
      <c r="C426" s="815"/>
      <c r="D426" s="1056"/>
      <c r="E426" s="1056"/>
      <c r="F426" s="1056"/>
      <c r="G426" s="815"/>
    </row>
    <row r="427" spans="1:7">
      <c r="A427" s="815"/>
      <c r="B427" s="815"/>
      <c r="C427" s="815"/>
      <c r="D427" s="1056"/>
      <c r="E427" s="1056"/>
      <c r="F427" s="1056"/>
      <c r="G427" s="815"/>
    </row>
    <row r="428" spans="1:7">
      <c r="A428" s="815"/>
      <c r="C428" s="815"/>
      <c r="D428" s="1056"/>
      <c r="E428" s="1056"/>
      <c r="F428" s="1056"/>
      <c r="G428" s="815"/>
    </row>
    <row r="429" spans="1:7">
      <c r="A429" s="815"/>
      <c r="C429" s="815"/>
      <c r="D429" s="1056"/>
      <c r="E429" s="1056"/>
      <c r="F429" s="1056"/>
      <c r="G429" s="815"/>
    </row>
    <row r="430" spans="1:7">
      <c r="A430" s="815"/>
      <c r="B430" s="823" t="s">
        <v>329</v>
      </c>
      <c r="C430" s="815"/>
      <c r="D430" s="1056"/>
      <c r="E430" s="1056"/>
      <c r="F430" s="1056"/>
      <c r="G430" s="815"/>
    </row>
    <row r="431" spans="1:7">
      <c r="A431" s="815"/>
      <c r="B431" s="815"/>
      <c r="C431" s="815"/>
      <c r="D431" s="1056"/>
      <c r="E431" s="1056"/>
      <c r="F431" s="1056"/>
      <c r="G431" s="815"/>
    </row>
    <row r="432" spans="1:7">
      <c r="A432" s="815"/>
      <c r="B432" s="823" t="s">
        <v>329</v>
      </c>
      <c r="C432" s="815"/>
      <c r="D432" s="1056"/>
      <c r="E432" s="1056"/>
      <c r="F432" s="1056"/>
      <c r="G432" s="815"/>
    </row>
    <row r="433" spans="1:7">
      <c r="A433" s="815"/>
      <c r="B433" s="815"/>
      <c r="C433" s="815"/>
      <c r="D433" s="857"/>
      <c r="E433" s="857"/>
      <c r="F433" s="857"/>
      <c r="G433" s="815"/>
    </row>
    <row r="434" spans="1:7">
      <c r="A434" s="815"/>
      <c r="B434" s="823" t="s">
        <v>329</v>
      </c>
      <c r="C434" s="815"/>
      <c r="D434" s="1056" t="s">
        <v>1366</v>
      </c>
      <c r="E434" s="1056"/>
      <c r="F434" s="1056"/>
      <c r="G434" s="815"/>
    </row>
    <row r="435" spans="1:7">
      <c r="A435" s="815"/>
      <c r="B435" s="815"/>
      <c r="C435" s="815"/>
      <c r="D435" s="1056"/>
      <c r="E435" s="1056"/>
      <c r="F435" s="1056"/>
      <c r="G435" s="815"/>
    </row>
    <row r="436" spans="1:7">
      <c r="A436" s="815"/>
      <c r="B436" s="815"/>
      <c r="C436" s="815"/>
      <c r="D436" s="1056"/>
      <c r="E436" s="1056"/>
      <c r="F436" s="1056"/>
      <c r="G436" s="815"/>
    </row>
    <row r="437" spans="1:7">
      <c r="A437" s="815"/>
      <c r="B437" s="815"/>
      <c r="C437" s="815"/>
      <c r="D437" s="1056"/>
      <c r="E437" s="1056"/>
      <c r="F437" s="1056"/>
      <c r="G437" s="815"/>
    </row>
    <row r="438" spans="1:7">
      <c r="D438" s="1056"/>
      <c r="E438" s="1056"/>
      <c r="F438" s="1056"/>
    </row>
    <row r="439" spans="1:7">
      <c r="D439" s="825"/>
      <c r="E439" s="825"/>
      <c r="F439" s="825"/>
    </row>
    <row r="440" spans="1:7">
      <c r="B440" s="823" t="s">
        <v>329</v>
      </c>
      <c r="D440" s="1055" t="s">
        <v>1367</v>
      </c>
      <c r="E440" s="1055"/>
      <c r="F440" s="1055"/>
    </row>
    <row r="441" spans="1:7">
      <c r="A441" s="825"/>
      <c r="B441" s="825"/>
    </row>
    <row r="442" spans="1:7">
      <c r="A442" s="982" t="s">
        <v>1208</v>
      </c>
      <c r="B442" s="982"/>
      <c r="C442" s="982"/>
      <c r="D442" s="982"/>
      <c r="E442" s="982"/>
      <c r="F442" s="982"/>
      <c r="G442" s="982"/>
    </row>
    <row r="443" spans="1:7">
      <c r="A443" s="825"/>
      <c r="B443" s="825"/>
    </row>
    <row r="444" spans="1:7">
      <c r="D444" s="1033" t="s">
        <v>977</v>
      </c>
      <c r="E444" s="1033"/>
      <c r="F444" s="1033"/>
    </row>
    <row r="445" spans="1:7" s="816" customFormat="1" ht="14.25">
      <c r="A445" s="830"/>
      <c r="B445" s="830"/>
      <c r="C445" s="826"/>
      <c r="D445" s="1034" t="s">
        <v>1368</v>
      </c>
      <c r="E445" s="1034"/>
      <c r="F445" s="1034"/>
      <c r="G445" s="827"/>
    </row>
    <row r="446" spans="1:7" s="816" customFormat="1" ht="14.25">
      <c r="A446" s="830"/>
      <c r="B446" s="830"/>
      <c r="C446" s="826"/>
      <c r="D446" s="812"/>
      <c r="E446" s="696"/>
      <c r="F446" s="696"/>
      <c r="G446" s="827"/>
    </row>
    <row r="447" spans="1:7" s="816" customFormat="1" ht="14.25">
      <c r="A447" s="822"/>
      <c r="B447" s="823" t="s">
        <v>329</v>
      </c>
      <c r="C447" s="826"/>
      <c r="D447" s="1035" t="s">
        <v>1369</v>
      </c>
      <c r="E447" s="1035"/>
      <c r="F447" s="1035"/>
      <c r="G447" s="827"/>
    </row>
    <row r="448" spans="1:7" s="816" customFormat="1" ht="14.25">
      <c r="A448" s="822"/>
      <c r="B448" s="822"/>
      <c r="C448" s="826"/>
      <c r="D448" s="1035"/>
      <c r="E448" s="1035"/>
      <c r="F448" s="1035"/>
      <c r="G448" s="827"/>
    </row>
    <row r="449" spans="1:7" s="816" customFormat="1" ht="14.25">
      <c r="A449" s="822"/>
      <c r="B449" s="822"/>
      <c r="C449" s="826"/>
      <c r="D449" s="810"/>
      <c r="E449" s="696"/>
      <c r="F449" s="696"/>
      <c r="G449" s="827"/>
    </row>
    <row r="450" spans="1:7" ht="12.75" customHeight="1">
      <c r="B450" s="823" t="s">
        <v>329</v>
      </c>
      <c r="D450" s="1005" t="s">
        <v>1583</v>
      </c>
      <c r="E450" s="1005"/>
      <c r="F450" s="1005"/>
    </row>
    <row r="451" spans="1:7" ht="14.25">
      <c r="A451" s="822"/>
      <c r="D451" s="1005"/>
      <c r="E451" s="1005"/>
      <c r="F451" s="1005"/>
    </row>
    <row r="452" spans="1:7" ht="14.25">
      <c r="A452" s="822"/>
      <c r="B452" s="822"/>
      <c r="D452" s="1005"/>
      <c r="E452" s="1005"/>
      <c r="F452" s="1005"/>
    </row>
    <row r="453" spans="1:7" ht="14.25">
      <c r="A453" s="822"/>
      <c r="B453" s="822"/>
      <c r="D453" s="1005"/>
      <c r="E453" s="1005"/>
      <c r="F453" s="1005"/>
    </row>
    <row r="454" spans="1:7" ht="14.25">
      <c r="A454" s="822"/>
      <c r="D454" s="936"/>
      <c r="E454" s="936"/>
      <c r="F454" s="936"/>
      <c r="G454" s="815"/>
    </row>
    <row r="455" spans="1:7" ht="14.25">
      <c r="A455" s="822"/>
      <c r="B455" s="823" t="s">
        <v>329</v>
      </c>
      <c r="D455" s="1022" t="s">
        <v>1372</v>
      </c>
      <c r="E455" s="1022"/>
      <c r="F455" s="1022"/>
      <c r="G455" s="815"/>
    </row>
    <row r="456" spans="1:7" ht="14.25">
      <c r="A456" s="822"/>
      <c r="B456" s="822"/>
      <c r="D456" s="810"/>
      <c r="E456" s="696"/>
      <c r="F456" s="696"/>
      <c r="G456" s="815"/>
    </row>
    <row r="457" spans="1:7" ht="14.25">
      <c r="A457" s="822"/>
      <c r="B457" s="823" t="s">
        <v>329</v>
      </c>
      <c r="D457" s="1017" t="s">
        <v>1373</v>
      </c>
      <c r="E457" s="1017"/>
      <c r="F457" s="1017"/>
      <c r="G457" s="815"/>
    </row>
    <row r="458" spans="1:7" ht="14.25">
      <c r="A458" s="822"/>
      <c r="D458" s="1017"/>
      <c r="E458" s="1017"/>
      <c r="F458" s="1017"/>
      <c r="G458" s="815"/>
    </row>
    <row r="459" spans="1:7">
      <c r="A459" s="841"/>
      <c r="B459" s="841"/>
      <c r="D459" s="757"/>
      <c r="E459" s="696"/>
      <c r="F459" s="696"/>
      <c r="G459" s="815"/>
    </row>
    <row r="460" spans="1:7">
      <c r="A460" s="841"/>
      <c r="B460" s="823" t="s">
        <v>329</v>
      </c>
      <c r="D460" s="1022" t="s">
        <v>1374</v>
      </c>
      <c r="E460" s="1022"/>
      <c r="F460" s="1022"/>
      <c r="G460" s="815"/>
    </row>
    <row r="461" spans="1:7" ht="14.25">
      <c r="A461" s="822"/>
      <c r="B461" s="822"/>
      <c r="D461" s="825"/>
    </row>
    <row r="462" spans="1:7">
      <c r="A462" s="982" t="s">
        <v>1209</v>
      </c>
      <c r="B462" s="982"/>
      <c r="C462" s="982"/>
      <c r="D462" s="982"/>
      <c r="E462" s="982"/>
      <c r="F462" s="982"/>
      <c r="G462" s="982"/>
    </row>
    <row r="463" spans="1:7" s="746" customFormat="1" ht="12" customHeight="1">
      <c r="A463" s="822"/>
      <c r="B463" s="822"/>
      <c r="C463" s="829"/>
      <c r="D463" s="810"/>
      <c r="E463" s="696"/>
      <c r="F463" s="696"/>
      <c r="G463" s="696"/>
    </row>
    <row r="464" spans="1:7" s="746" customFormat="1">
      <c r="A464" s="826"/>
      <c r="B464" s="826"/>
      <c r="C464" s="858"/>
      <c r="D464" s="1070" t="s">
        <v>874</v>
      </c>
      <c r="E464" s="1070"/>
      <c r="F464" s="1070"/>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9" customHeight="1">
      <c r="A468" s="820"/>
      <c r="B468" s="823" t="s">
        <v>329</v>
      </c>
      <c r="C468" s="824"/>
      <c r="D468" s="1016" t="s">
        <v>1452</v>
      </c>
      <c r="E468" s="1016"/>
      <c r="F468" s="1016"/>
      <c r="G468" s="696"/>
    </row>
    <row r="469" spans="1:7" s="746" customFormat="1">
      <c r="A469" s="820"/>
      <c r="B469" s="820"/>
      <c r="C469" s="824"/>
      <c r="D469" s="1016"/>
      <c r="E469" s="1016"/>
      <c r="F469" s="1016"/>
      <c r="G469" s="696"/>
    </row>
    <row r="470" spans="1:7" s="746" customFormat="1">
      <c r="A470" s="820"/>
      <c r="B470" s="820"/>
      <c r="C470" s="824"/>
      <c r="D470" s="859"/>
      <c r="E470" s="696"/>
      <c r="F470" s="810"/>
      <c r="G470" s="696"/>
    </row>
    <row r="471" spans="1:7" s="746" customFormat="1" ht="14.65" customHeight="1">
      <c r="A471" s="822"/>
      <c r="B471" s="823" t="s">
        <v>329</v>
      </c>
      <c r="C471" s="824"/>
      <c r="D471" s="1016" t="s">
        <v>1628</v>
      </c>
      <c r="E471" s="1016"/>
      <c r="F471" s="1016"/>
      <c r="G471" s="696"/>
    </row>
    <row r="472" spans="1:7" s="746" customFormat="1">
      <c r="A472" s="820"/>
      <c r="B472" s="820"/>
      <c r="C472" s="824"/>
      <c r="D472" s="1016"/>
      <c r="E472" s="1016"/>
      <c r="F472" s="1016"/>
      <c r="G472" s="696"/>
    </row>
    <row r="473" spans="1:7" s="746" customFormat="1">
      <c r="A473" s="820"/>
      <c r="B473" s="820"/>
      <c r="C473" s="824"/>
      <c r="D473" s="1016"/>
      <c r="E473" s="1016"/>
      <c r="F473" s="1016"/>
      <c r="G473" s="696"/>
    </row>
    <row r="474" spans="1:7" s="746" customFormat="1">
      <c r="A474" s="820"/>
      <c r="B474" s="820"/>
      <c r="C474" s="824"/>
      <c r="D474" s="1016"/>
      <c r="E474" s="1016"/>
      <c r="F474" s="1016"/>
      <c r="G474" s="696"/>
    </row>
    <row r="475" spans="1:7" s="746" customFormat="1">
      <c r="A475" s="820"/>
      <c r="B475" s="820"/>
      <c r="C475" s="824"/>
      <c r="D475" s="1016"/>
      <c r="E475" s="1016"/>
      <c r="F475" s="1016"/>
      <c r="G475" s="696"/>
    </row>
    <row r="476" spans="1:7" s="746" customFormat="1">
      <c r="A476" s="820"/>
      <c r="B476" s="820"/>
      <c r="C476" s="824"/>
      <c r="D476" s="757"/>
      <c r="E476" s="696"/>
      <c r="F476" s="810"/>
      <c r="G476" s="696"/>
    </row>
    <row r="477" spans="1:7" s="746" customFormat="1" ht="14.65" customHeight="1">
      <c r="A477" s="822"/>
      <c r="B477" s="823" t="s">
        <v>329</v>
      </c>
      <c r="C477" s="824"/>
      <c r="D477" s="1016" t="s">
        <v>1246</v>
      </c>
      <c r="E477" s="1016"/>
      <c r="F477" s="1016"/>
      <c r="G477" s="696"/>
    </row>
    <row r="478" spans="1:7" s="746" customFormat="1">
      <c r="A478" s="820"/>
      <c r="B478" s="820"/>
      <c r="C478" s="824"/>
      <c r="D478" s="1016"/>
      <c r="E478" s="1016"/>
      <c r="F478" s="1016"/>
      <c r="G478" s="696"/>
    </row>
    <row r="479" spans="1:7" s="746" customFormat="1">
      <c r="A479" s="820"/>
      <c r="B479" s="820"/>
      <c r="C479" s="824"/>
      <c r="D479" s="1016"/>
      <c r="E479" s="1016"/>
      <c r="F479" s="1016"/>
      <c r="G479" s="696"/>
    </row>
    <row r="480" spans="1:7" s="746" customFormat="1">
      <c r="A480" s="820"/>
      <c r="B480" s="820"/>
      <c r="C480" s="824"/>
      <c r="D480" s="1016"/>
      <c r="E480" s="1016"/>
      <c r="F480" s="1016"/>
      <c r="G480" s="696"/>
    </row>
    <row r="481" spans="1:7" s="746" customFormat="1" ht="10.15" customHeight="1">
      <c r="A481" s="820"/>
      <c r="B481" s="820"/>
      <c r="C481" s="824"/>
      <c r="D481" s="757"/>
      <c r="E481" s="696"/>
      <c r="F481" s="810"/>
      <c r="G481" s="696"/>
    </row>
    <row r="482" spans="1:7" s="746" customFormat="1" ht="14.65" customHeight="1">
      <c r="A482" s="822"/>
      <c r="B482" s="823" t="s">
        <v>329</v>
      </c>
      <c r="C482" s="824"/>
      <c r="D482" s="1016" t="s">
        <v>1244</v>
      </c>
      <c r="E482" s="1016"/>
      <c r="F482" s="1016"/>
      <c r="G482" s="696"/>
    </row>
    <row r="483" spans="1:7" s="746" customFormat="1">
      <c r="A483" s="820"/>
      <c r="B483" s="820"/>
      <c r="C483" s="824"/>
      <c r="D483" s="1016"/>
      <c r="E483" s="1016"/>
      <c r="F483" s="1016"/>
      <c r="G483" s="696"/>
    </row>
    <row r="484" spans="1:7" s="746" customFormat="1">
      <c r="A484" s="820"/>
      <c r="B484" s="820"/>
      <c r="C484" s="824"/>
      <c r="D484" s="1016"/>
      <c r="E484" s="1016"/>
      <c r="F484" s="1016"/>
      <c r="G484" s="696"/>
    </row>
    <row r="485" spans="1:7" s="746" customFormat="1">
      <c r="A485" s="820"/>
      <c r="B485" s="820"/>
      <c r="C485" s="824"/>
      <c r="D485" s="808"/>
      <c r="E485" s="808"/>
      <c r="F485" s="808"/>
      <c r="G485" s="696"/>
    </row>
    <row r="486" spans="1:7" s="746" customFormat="1" ht="14.65" customHeight="1">
      <c r="A486" s="822"/>
      <c r="B486" s="823" t="s">
        <v>329</v>
      </c>
      <c r="C486" s="824"/>
      <c r="D486" s="1016" t="s">
        <v>1245</v>
      </c>
      <c r="E486" s="1016"/>
      <c r="F486" s="1016"/>
      <c r="G486" s="696"/>
    </row>
    <row r="487" spans="1:7" s="746" customFormat="1">
      <c r="A487" s="820"/>
      <c r="B487" s="820"/>
      <c r="C487" s="824"/>
      <c r="D487" s="1016"/>
      <c r="E487" s="1016"/>
      <c r="F487" s="1016"/>
      <c r="G487" s="696"/>
    </row>
    <row r="488" spans="1:7" s="746" customFormat="1">
      <c r="A488" s="820"/>
      <c r="B488" s="820"/>
      <c r="C488" s="824"/>
      <c r="D488" s="1016"/>
      <c r="E488" s="1016"/>
      <c r="F488" s="1016"/>
      <c r="G488" s="696"/>
    </row>
    <row r="489" spans="1:7" s="746" customFormat="1">
      <c r="A489" s="820"/>
      <c r="B489" s="820"/>
      <c r="C489" s="824"/>
      <c r="D489" s="1016"/>
      <c r="E489" s="1016"/>
      <c r="F489" s="1016"/>
      <c r="G489" s="696"/>
    </row>
    <row r="490" spans="1:7" s="746" customFormat="1">
      <c r="A490" s="820"/>
      <c r="B490" s="820"/>
      <c r="C490" s="824"/>
      <c r="D490" s="1016"/>
      <c r="E490" s="1016"/>
      <c r="F490" s="1016"/>
      <c r="G490" s="696"/>
    </row>
    <row r="491" spans="1:7" s="746" customFormat="1">
      <c r="A491" s="820"/>
      <c r="B491" s="820"/>
      <c r="C491" s="824"/>
      <c r="D491" s="1016"/>
      <c r="E491" s="1016"/>
      <c r="F491" s="1016"/>
      <c r="G491" s="696"/>
    </row>
    <row r="492" spans="1:7" s="746" customFormat="1">
      <c r="A492" s="820"/>
      <c r="B492" s="820"/>
      <c r="C492" s="824"/>
      <c r="D492" s="1016"/>
      <c r="E492" s="1016"/>
      <c r="F492" s="1016"/>
      <c r="G492" s="696"/>
    </row>
    <row r="493" spans="1:7" s="746" customFormat="1">
      <c r="A493" s="860"/>
      <c r="B493" s="860"/>
      <c r="C493" s="861"/>
      <c r="D493" s="1016"/>
      <c r="E493" s="1016"/>
      <c r="F493" s="1016"/>
      <c r="G493" s="696"/>
    </row>
    <row r="494" spans="1:7" s="746" customFormat="1">
      <c r="A494" s="860"/>
      <c r="B494" s="860"/>
      <c r="C494" s="861"/>
      <c r="D494" s="1016"/>
      <c r="E494" s="1016"/>
      <c r="F494" s="1016"/>
      <c r="G494" s="696"/>
    </row>
    <row r="495" spans="1:7" s="746" customFormat="1">
      <c r="A495" s="860"/>
      <c r="B495" s="860"/>
      <c r="C495" s="861"/>
      <c r="D495" s="757"/>
      <c r="E495" s="696"/>
      <c r="F495" s="810"/>
      <c r="G495" s="696"/>
    </row>
    <row r="496" spans="1:7" s="746" customFormat="1" ht="13.9" customHeight="1">
      <c r="A496" s="860"/>
      <c r="B496" s="823" t="s">
        <v>329</v>
      </c>
      <c r="C496" s="861"/>
      <c r="D496" s="1016" t="s">
        <v>1389</v>
      </c>
      <c r="E496" s="1016"/>
      <c r="F496" s="1016"/>
      <c r="G496" s="696"/>
    </row>
    <row r="497" spans="1:7" s="746" customFormat="1">
      <c r="A497" s="860"/>
      <c r="B497" s="860"/>
      <c r="C497" s="861"/>
      <c r="D497" s="1016"/>
      <c r="E497" s="1016"/>
      <c r="F497" s="1016"/>
      <c r="G497" s="696"/>
    </row>
    <row r="498" spans="1:7" s="746" customFormat="1">
      <c r="A498" s="860"/>
      <c r="B498" s="860"/>
      <c r="C498" s="861"/>
      <c r="D498" s="1016"/>
      <c r="E498" s="1016"/>
      <c r="F498" s="1016"/>
      <c r="G498" s="696"/>
    </row>
    <row r="499" spans="1:7" s="746" customFormat="1">
      <c r="A499" s="860"/>
      <c r="B499" s="860"/>
      <c r="C499" s="861"/>
      <c r="D499" s="1016"/>
      <c r="E499" s="1016"/>
      <c r="F499" s="1016"/>
      <c r="G499" s="696"/>
    </row>
    <row r="500" spans="1:7" s="746" customFormat="1">
      <c r="A500" s="820"/>
      <c r="B500" s="820"/>
      <c r="C500" s="824"/>
      <c r="D500" s="1016"/>
      <c r="E500" s="1016"/>
      <c r="F500" s="1016"/>
      <c r="G500" s="696"/>
    </row>
    <row r="501" spans="1:7" s="746" customFormat="1">
      <c r="A501" s="820"/>
      <c r="B501" s="820"/>
      <c r="C501" s="824"/>
      <c r="D501" s="912"/>
      <c r="E501" s="912"/>
      <c r="F501" s="912"/>
      <c r="G501" s="696"/>
    </row>
    <row r="502" spans="1:7" s="746" customFormat="1" ht="13.15" customHeight="1">
      <c r="A502" s="820"/>
      <c r="B502" s="823" t="s">
        <v>329</v>
      </c>
      <c r="C502" s="824"/>
      <c r="D502" s="1052" t="s">
        <v>1273</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65" customHeight="1">
      <c r="A505" s="822"/>
      <c r="B505" s="823" t="s">
        <v>329</v>
      </c>
      <c r="C505" s="829"/>
      <c r="D505" s="1016" t="s">
        <v>1247</v>
      </c>
      <c r="E505" s="1016"/>
      <c r="F505" s="1016"/>
      <c r="G505" s="696"/>
    </row>
    <row r="506" spans="1:7" s="746" customFormat="1">
      <c r="A506" s="813"/>
      <c r="B506" s="813"/>
      <c r="C506" s="829"/>
      <c r="D506" s="1016"/>
      <c r="E506" s="1016"/>
      <c r="F506" s="1016"/>
      <c r="G506" s="696"/>
    </row>
    <row r="507" spans="1:7" s="746" customFormat="1">
      <c r="A507" s="813"/>
      <c r="B507" s="813"/>
      <c r="C507" s="829"/>
      <c r="D507" s="1016"/>
      <c r="E507" s="1016"/>
      <c r="F507" s="1016"/>
      <c r="G507" s="696"/>
    </row>
    <row r="508" spans="1:7" s="746" customFormat="1" ht="12" customHeight="1">
      <c r="A508" s="825"/>
      <c r="B508" s="825"/>
      <c r="C508" s="833"/>
      <c r="D508" s="825"/>
      <c r="E508" s="696"/>
      <c r="F508" s="862"/>
      <c r="G508" s="696"/>
    </row>
    <row r="509" spans="1:7">
      <c r="A509" s="982" t="s">
        <v>1210</v>
      </c>
      <c r="B509" s="982"/>
      <c r="C509" s="982"/>
      <c r="D509" s="982"/>
      <c r="E509" s="982"/>
      <c r="F509" s="982"/>
      <c r="G509" s="982"/>
    </row>
    <row r="510" spans="1:7">
      <c r="A510" s="825"/>
      <c r="B510" s="825"/>
      <c r="C510" s="854"/>
      <c r="F510" s="863"/>
    </row>
    <row r="511" spans="1:7">
      <c r="B511" s="1058" t="s">
        <v>483</v>
      </c>
      <c r="C511" s="1058"/>
      <c r="D511" s="1058"/>
      <c r="E511" s="1058"/>
      <c r="F511" s="1058"/>
    </row>
    <row r="512" spans="1:7">
      <c r="A512" s="825"/>
      <c r="B512" s="825"/>
      <c r="C512" s="854"/>
      <c r="D512" s="825"/>
      <c r="F512" s="825"/>
    </row>
    <row r="513" spans="1:7">
      <c r="A513" s="983" t="s">
        <v>1211</v>
      </c>
      <c r="B513" s="983"/>
      <c r="C513" s="983"/>
      <c r="D513" s="983"/>
      <c r="E513" s="983"/>
      <c r="F513" s="983"/>
      <c r="G513" s="983"/>
    </row>
    <row r="514" spans="1:7">
      <c r="A514" s="825"/>
      <c r="B514" s="825"/>
      <c r="C514" s="854"/>
      <c r="D514" s="825"/>
      <c r="F514" s="825"/>
    </row>
    <row r="515" spans="1:7">
      <c r="C515" s="854"/>
      <c r="D515" s="972" t="s">
        <v>736</v>
      </c>
      <c r="E515" s="972"/>
      <c r="F515" s="972"/>
    </row>
    <row r="516" spans="1:7">
      <c r="C516" s="854"/>
      <c r="D516" s="1022" t="s">
        <v>1268</v>
      </c>
      <c r="E516" s="1022"/>
      <c r="F516" s="1022"/>
    </row>
    <row r="517" spans="1:7">
      <c r="C517" s="854"/>
      <c r="D517" s="810"/>
      <c r="E517" s="810"/>
      <c r="F517" s="810"/>
    </row>
    <row r="518" spans="1:7" ht="13.9" customHeight="1">
      <c r="A518" s="822"/>
      <c r="B518" s="823" t="s">
        <v>329</v>
      </c>
      <c r="C518" s="854"/>
      <c r="D518" s="1022" t="s">
        <v>978</v>
      </c>
      <c r="E518" s="1022"/>
      <c r="F518" s="1022"/>
      <c r="G518" s="815"/>
    </row>
    <row r="519" spans="1:7" ht="13.9" customHeight="1">
      <c r="A519" s="854"/>
      <c r="B519" s="854"/>
      <c r="C519" s="854"/>
      <c r="D519" s="810"/>
      <c r="E519" s="642"/>
      <c r="F519" s="642"/>
      <c r="G519" s="815"/>
    </row>
    <row r="520" spans="1:7" ht="14.25">
      <c r="A520" s="822"/>
      <c r="B520" s="823" t="s">
        <v>329</v>
      </c>
      <c r="C520" s="854"/>
      <c r="D520" s="1017" t="s">
        <v>1269</v>
      </c>
      <c r="E520" s="1017"/>
      <c r="F520" s="1017"/>
      <c r="G520" s="815"/>
    </row>
    <row r="521" spans="1:7">
      <c r="A521" s="854"/>
      <c r="B521" s="854"/>
      <c r="C521" s="854"/>
      <c r="D521" s="1017"/>
      <c r="E521" s="1017"/>
      <c r="F521" s="1017"/>
      <c r="G521" s="815"/>
    </row>
    <row r="522" spans="1:7">
      <c r="A522" s="854"/>
      <c r="B522" s="854"/>
      <c r="C522" s="854"/>
      <c r="D522" s="825"/>
      <c r="E522" s="825"/>
      <c r="F522" s="825"/>
      <c r="G522" s="815"/>
    </row>
    <row r="523" spans="1:7" ht="14.25">
      <c r="A523" s="822"/>
      <c r="B523" s="823" t="s">
        <v>329</v>
      </c>
      <c r="C523" s="854"/>
      <c r="D523" s="1017" t="s">
        <v>1270</v>
      </c>
      <c r="E523" s="1017"/>
      <c r="F523" s="1017"/>
      <c r="G523" s="815"/>
    </row>
    <row r="524" spans="1:7">
      <c r="A524" s="854"/>
      <c r="B524" s="854"/>
      <c r="C524" s="854"/>
      <c r="D524" s="1017"/>
      <c r="E524" s="1017"/>
      <c r="F524" s="1017"/>
      <c r="G524" s="815"/>
    </row>
    <row r="525" spans="1:7">
      <c r="A525" s="854"/>
      <c r="B525" s="854"/>
      <c r="C525" s="854"/>
      <c r="D525" s="825"/>
      <c r="E525" s="825"/>
      <c r="F525" s="825"/>
      <c r="G525" s="815"/>
    </row>
    <row r="526" spans="1:7" ht="14.25">
      <c r="A526" s="822"/>
      <c r="B526" s="823" t="s">
        <v>329</v>
      </c>
      <c r="C526" s="854"/>
      <c r="D526" s="1017" t="s">
        <v>1271</v>
      </c>
      <c r="E526" s="1017"/>
      <c r="F526" s="1017"/>
      <c r="G526" s="815"/>
    </row>
    <row r="527" spans="1:7">
      <c r="A527" s="854"/>
      <c r="B527" s="854"/>
      <c r="C527" s="854"/>
      <c r="D527" s="1017"/>
      <c r="E527" s="1017"/>
      <c r="F527" s="1017"/>
      <c r="G527" s="815"/>
    </row>
    <row r="528" spans="1:7">
      <c r="A528" s="854"/>
      <c r="B528" s="854"/>
      <c r="C528" s="854"/>
      <c r="D528" s="825"/>
      <c r="E528" s="825"/>
      <c r="F528" s="825"/>
      <c r="G528" s="815"/>
    </row>
    <row r="529" spans="1:7" ht="14.25">
      <c r="A529" s="822"/>
      <c r="B529" s="823" t="s">
        <v>329</v>
      </c>
      <c r="C529" s="854"/>
      <c r="D529" s="1017" t="s">
        <v>1272</v>
      </c>
      <c r="E529" s="1017"/>
      <c r="F529" s="1017"/>
      <c r="G529" s="815"/>
    </row>
    <row r="530" spans="1:7">
      <c r="A530" s="854"/>
      <c r="B530" s="854"/>
      <c r="C530" s="854"/>
      <c r="D530" s="1017"/>
      <c r="E530" s="1017"/>
      <c r="F530" s="1017"/>
      <c r="G530" s="815"/>
    </row>
    <row r="531" spans="1:7">
      <c r="A531" s="854"/>
      <c r="B531" s="854"/>
      <c r="C531" s="854"/>
      <c r="D531" s="1017"/>
      <c r="E531" s="1017"/>
      <c r="F531" s="1017"/>
      <c r="G531" s="815"/>
    </row>
    <row r="532" spans="1:7">
      <c r="A532" s="854"/>
      <c r="B532" s="854"/>
      <c r="C532" s="854"/>
      <c r="D532" s="825"/>
      <c r="E532" s="825"/>
      <c r="F532" s="825"/>
    </row>
    <row r="533" spans="1:7" ht="14.25">
      <c r="A533" s="822"/>
      <c r="B533" s="823" t="s">
        <v>329</v>
      </c>
      <c r="C533" s="854"/>
      <c r="D533" s="1052" t="s">
        <v>1390</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1017" t="s">
        <v>1274</v>
      </c>
      <c r="E536" s="1017"/>
      <c r="F536" s="1017"/>
    </row>
    <row r="537" spans="1:7">
      <c r="A537" s="854"/>
      <c r="B537" s="854"/>
      <c r="C537" s="854"/>
      <c r="D537" s="1017"/>
      <c r="E537" s="1017"/>
      <c r="F537" s="1017"/>
      <c r="G537" s="844"/>
    </row>
    <row r="538" spans="1:7">
      <c r="A538" s="854"/>
      <c r="B538" s="854"/>
      <c r="C538" s="854"/>
      <c r="D538" s="825"/>
      <c r="E538" s="825"/>
      <c r="F538" s="825"/>
      <c r="G538" s="844"/>
    </row>
    <row r="539" spans="1:7" ht="14.25">
      <c r="A539" s="822"/>
      <c r="B539" s="823" t="s">
        <v>329</v>
      </c>
      <c r="C539" s="854"/>
      <c r="D539" s="1022" t="s">
        <v>1275</v>
      </c>
      <c r="E539" s="1022"/>
      <c r="F539" s="1022"/>
      <c r="G539" s="844"/>
    </row>
    <row r="540" spans="1:7">
      <c r="A540" s="841"/>
      <c r="B540" s="841"/>
      <c r="C540" s="854"/>
      <c r="D540" s="1022" t="s">
        <v>904</v>
      </c>
      <c r="E540" s="1022"/>
      <c r="F540" s="1022"/>
      <c r="G540" s="844"/>
    </row>
    <row r="541" spans="1:7">
      <c r="A541" s="841"/>
      <c r="B541" s="841"/>
      <c r="C541" s="854"/>
      <c r="D541" s="696"/>
      <c r="E541" s="1057" t="s">
        <v>1276</v>
      </c>
      <c r="F541" s="1057"/>
      <c r="G541" s="844"/>
    </row>
    <row r="542" spans="1:7" ht="14.25">
      <c r="A542" s="822"/>
      <c r="B542" s="822"/>
      <c r="C542" s="854"/>
      <c r="E542" s="825"/>
      <c r="F542" s="825"/>
      <c r="G542" s="844"/>
    </row>
    <row r="543" spans="1:7" ht="14.25">
      <c r="A543" s="822"/>
      <c r="B543" s="823" t="s">
        <v>329</v>
      </c>
      <c r="C543" s="854"/>
      <c r="D543" s="1054" t="s">
        <v>1277</v>
      </c>
      <c r="E543" s="1054"/>
      <c r="F543" s="1054"/>
      <c r="G543" s="844"/>
    </row>
    <row r="544" spans="1:7">
      <c r="C544" s="854"/>
      <c r="D544" s="1017" t="s">
        <v>1278</v>
      </c>
      <c r="E544" s="1017"/>
      <c r="F544" s="1017"/>
      <c r="G544" s="844"/>
    </row>
    <row r="545" spans="1:7">
      <c r="A545" s="854"/>
      <c r="B545" s="854"/>
      <c r="C545" s="854"/>
      <c r="D545" s="1017"/>
      <c r="E545" s="1017"/>
      <c r="F545" s="1017"/>
      <c r="G545" s="844"/>
    </row>
    <row r="546" spans="1:7">
      <c r="A546" s="854"/>
      <c r="B546" s="854"/>
      <c r="C546" s="854"/>
      <c r="D546" s="1017"/>
      <c r="E546" s="1017"/>
      <c r="F546" s="1017"/>
      <c r="G546" s="844"/>
    </row>
    <row r="547" spans="1:7">
      <c r="A547" s="854"/>
      <c r="B547" s="854"/>
      <c r="C547" s="854"/>
      <c r="D547" s="825"/>
      <c r="E547" s="825"/>
      <c r="F547" s="825"/>
      <c r="G547" s="844"/>
    </row>
    <row r="548" spans="1:7" ht="14.25">
      <c r="A548" s="822"/>
      <c r="B548" s="823" t="s">
        <v>329</v>
      </c>
      <c r="C548" s="854"/>
      <c r="D548" s="1017" t="s">
        <v>1279</v>
      </c>
      <c r="E548" s="1017"/>
      <c r="F548" s="1017"/>
      <c r="G548" s="844"/>
    </row>
    <row r="549" spans="1:7" ht="14.25">
      <c r="A549" s="822"/>
      <c r="B549" s="822"/>
      <c r="C549" s="854"/>
      <c r="D549" s="1017"/>
      <c r="E549" s="1017"/>
      <c r="F549" s="1017"/>
      <c r="G549" s="844"/>
    </row>
    <row r="550" spans="1:7" ht="14.25">
      <c r="A550" s="822"/>
      <c r="B550" s="822"/>
      <c r="C550" s="854"/>
      <c r="D550" s="1017"/>
      <c r="E550" s="1017"/>
      <c r="F550" s="1017"/>
      <c r="G550" s="844"/>
    </row>
    <row r="551" spans="1:7" ht="14.25">
      <c r="A551" s="822"/>
      <c r="B551" s="822"/>
      <c r="C551" s="854"/>
      <c r="D551" s="1017"/>
      <c r="E551" s="1017"/>
      <c r="F551" s="1017"/>
      <c r="G551" s="844"/>
    </row>
    <row r="552" spans="1:7" ht="14.25">
      <c r="A552" s="822"/>
      <c r="B552" s="822"/>
      <c r="C552" s="854"/>
      <c r="D552" s="825"/>
      <c r="E552" s="825"/>
      <c r="F552" s="825"/>
      <c r="G552" s="844"/>
    </row>
    <row r="553" spans="1:7">
      <c r="A553" s="982" t="s">
        <v>1212</v>
      </c>
      <c r="B553" s="982"/>
      <c r="C553" s="982"/>
      <c r="D553" s="982"/>
      <c r="E553" s="982"/>
      <c r="F553" s="982"/>
      <c r="G553" s="982"/>
    </row>
    <row r="554" spans="1:7">
      <c r="A554" s="854"/>
      <c r="B554" s="854"/>
      <c r="C554" s="854"/>
      <c r="E554" s="825"/>
      <c r="F554" s="825"/>
      <c r="G554" s="844"/>
    </row>
    <row r="555" spans="1:7" ht="12.75" customHeight="1">
      <c r="C555" s="818"/>
      <c r="D555" s="1059" t="s">
        <v>225</v>
      </c>
      <c r="E555" s="1059"/>
      <c r="F555" s="1059"/>
      <c r="G555" s="844"/>
    </row>
    <row r="556" spans="1:7">
      <c r="A556" s="820"/>
      <c r="B556" s="820"/>
      <c r="C556" s="820"/>
      <c r="D556" s="1004" t="s">
        <v>1228</v>
      </c>
      <c r="E556" s="1004"/>
      <c r="F556" s="1004"/>
      <c r="G556" s="844"/>
    </row>
    <row r="557" spans="1:7">
      <c r="A557" s="815"/>
      <c r="B557" s="815"/>
      <c r="C557" s="820"/>
      <c r="D557" s="864"/>
      <c r="G557" s="844"/>
    </row>
    <row r="558" spans="1:7">
      <c r="A558" s="820"/>
      <c r="B558" s="823" t="s">
        <v>329</v>
      </c>
      <c r="D558" s="1004" t="s">
        <v>984</v>
      </c>
      <c r="E558" s="1004"/>
      <c r="F558" s="1004"/>
      <c r="G558" s="844"/>
    </row>
    <row r="559" spans="1:7">
      <c r="A559" s="841"/>
      <c r="B559" s="841"/>
      <c r="D559" s="839"/>
    </row>
    <row r="560" spans="1:7">
      <c r="A560" s="841"/>
      <c r="B560" s="823" t="s">
        <v>329</v>
      </c>
      <c r="D560" s="1005" t="s">
        <v>1229</v>
      </c>
      <c r="E560" s="1005"/>
      <c r="F560" s="1005"/>
    </row>
    <row r="561" spans="1:7">
      <c r="A561" s="841"/>
      <c r="B561" s="841"/>
      <c r="D561" s="1005"/>
      <c r="E561" s="1005"/>
      <c r="F561" s="1005"/>
      <c r="G561" s="815"/>
    </row>
    <row r="562" spans="1:7">
      <c r="A562" s="841"/>
      <c r="B562" s="841"/>
      <c r="D562" s="1005"/>
      <c r="E562" s="1005"/>
      <c r="F562" s="1005"/>
      <c r="G562" s="815"/>
    </row>
    <row r="563" spans="1:7">
      <c r="A563" s="841"/>
      <c r="B563" s="841"/>
      <c r="D563" s="1005"/>
      <c r="E563" s="1005"/>
      <c r="F563" s="1005"/>
      <c r="G563" s="815"/>
    </row>
    <row r="564" spans="1:7">
      <c r="A564" s="841"/>
      <c r="B564" s="823" t="s">
        <v>329</v>
      </c>
      <c r="D564" s="1005" t="s">
        <v>1230</v>
      </c>
      <c r="E564" s="1005"/>
      <c r="F564" s="1005"/>
      <c r="G564" s="815"/>
    </row>
    <row r="565" spans="1:7">
      <c r="A565" s="841"/>
      <c r="B565" s="841"/>
      <c r="D565" s="1005"/>
      <c r="E565" s="1005"/>
      <c r="F565" s="1005"/>
      <c r="G565" s="815"/>
    </row>
    <row r="566" spans="1:7">
      <c r="A566" s="841"/>
      <c r="B566" s="841"/>
      <c r="D566" s="1005"/>
      <c r="E566" s="1005"/>
      <c r="F566" s="1005"/>
      <c r="G566" s="815"/>
    </row>
    <row r="567" spans="1:7">
      <c r="A567" s="841"/>
      <c r="B567" s="841"/>
      <c r="D567" s="1005"/>
      <c r="E567" s="1005"/>
      <c r="F567" s="1005"/>
      <c r="G567" s="815"/>
    </row>
    <row r="568" spans="1:7">
      <c r="A568" s="841"/>
      <c r="B568" s="841"/>
      <c r="D568" s="807"/>
      <c r="E568" s="807"/>
      <c r="F568" s="807"/>
      <c r="G568" s="815"/>
    </row>
    <row r="569" spans="1:7">
      <c r="A569" s="841"/>
      <c r="B569" s="823" t="s">
        <v>329</v>
      </c>
      <c r="D569" s="1005" t="s">
        <v>1231</v>
      </c>
      <c r="E569" s="1005"/>
      <c r="F569" s="1005"/>
      <c r="G569" s="815"/>
    </row>
    <row r="570" spans="1:7">
      <c r="A570" s="841"/>
      <c r="B570" s="841"/>
      <c r="D570" s="1005"/>
      <c r="E570" s="1005"/>
      <c r="F570" s="1005"/>
      <c r="G570" s="815"/>
    </row>
    <row r="571" spans="1:7">
      <c r="A571" s="841"/>
      <c r="B571" s="841"/>
      <c r="D571" s="864"/>
      <c r="G571" s="815"/>
    </row>
    <row r="572" spans="1:7">
      <c r="A572" s="841"/>
      <c r="B572" s="823" t="s">
        <v>329</v>
      </c>
      <c r="D572" s="1004" t="s">
        <v>1232</v>
      </c>
      <c r="E572" s="1004"/>
      <c r="F572" s="1004"/>
      <c r="G572" s="815"/>
    </row>
    <row r="573" spans="1:7">
      <c r="A573" s="841"/>
      <c r="B573" s="841"/>
      <c r="D573" s="1004"/>
      <c r="E573" s="1004"/>
      <c r="F573" s="1004"/>
      <c r="G573" s="815"/>
    </row>
    <row r="574" spans="1:7">
      <c r="A574" s="841"/>
      <c r="B574" s="841"/>
      <c r="D574" s="864"/>
      <c r="G574" s="815"/>
    </row>
    <row r="575" spans="1:7" ht="14.25">
      <c r="A575" s="822"/>
      <c r="B575" s="823" t="s">
        <v>329</v>
      </c>
      <c r="D575" s="1004" t="s">
        <v>979</v>
      </c>
      <c r="E575" s="1004"/>
      <c r="F575" s="1004"/>
      <c r="G575" s="815"/>
    </row>
    <row r="576" spans="1:7" ht="14.25">
      <c r="A576" s="822"/>
      <c r="B576" s="822"/>
      <c r="D576" s="864"/>
      <c r="G576" s="815"/>
    </row>
    <row r="577" spans="1:7">
      <c r="A577" s="982" t="s">
        <v>1213</v>
      </c>
      <c r="B577" s="982"/>
      <c r="C577" s="982"/>
      <c r="D577" s="982"/>
      <c r="E577" s="982"/>
      <c r="F577" s="982"/>
      <c r="G577" s="982"/>
    </row>
    <row r="578" spans="1:7"/>
    <row r="579" spans="1:7">
      <c r="D579" s="972" t="s">
        <v>1313</v>
      </c>
      <c r="E579" s="972"/>
      <c r="F579" s="972"/>
    </row>
    <row r="580" spans="1:7">
      <c r="D580" s="973" t="s">
        <v>1314</v>
      </c>
      <c r="E580" s="973"/>
      <c r="F580" s="973"/>
    </row>
    <row r="581" spans="1:7">
      <c r="D581" s="804"/>
      <c r="E581" s="746"/>
      <c r="F581" s="746"/>
    </row>
    <row r="582" spans="1:7" s="816" customFormat="1" ht="14.25">
      <c r="A582" s="830"/>
      <c r="B582" s="823" t="s">
        <v>329</v>
      </c>
      <c r="C582" s="826"/>
      <c r="D582" s="974" t="s">
        <v>1315</v>
      </c>
      <c r="E582" s="974"/>
      <c r="F582" s="974"/>
      <c r="G582" s="827"/>
    </row>
    <row r="583" spans="1:7">
      <c r="D583" s="974"/>
      <c r="E583" s="974"/>
      <c r="F583" s="974"/>
    </row>
    <row r="584" spans="1:7">
      <c r="D584" s="974"/>
      <c r="E584" s="974"/>
      <c r="F584" s="974"/>
    </row>
    <row r="585" spans="1:7"/>
    <row r="586" spans="1:7">
      <c r="A586" s="982" t="s">
        <v>1214</v>
      </c>
      <c r="B586" s="982"/>
      <c r="C586" s="982"/>
      <c r="D586" s="982"/>
      <c r="E586" s="982"/>
      <c r="F586" s="982"/>
      <c r="G586" s="982"/>
    </row>
    <row r="587" spans="1:7">
      <c r="A587" s="825"/>
      <c r="B587" s="825"/>
      <c r="G587" s="844"/>
    </row>
    <row r="588" spans="1:7">
      <c r="A588" s="865"/>
      <c r="B588" s="865"/>
      <c r="C588" s="818"/>
      <c r="D588" s="975" t="s">
        <v>1316</v>
      </c>
      <c r="E588" s="975"/>
      <c r="F588" s="975"/>
      <c r="G588" s="844"/>
    </row>
    <row r="589" spans="1:7">
      <c r="A589" s="865"/>
      <c r="B589" s="865"/>
      <c r="C589" s="818"/>
      <c r="D589" s="975"/>
      <c r="E589" s="975"/>
      <c r="F589" s="975"/>
      <c r="G589" s="844"/>
    </row>
    <row r="590" spans="1:7">
      <c r="C590" s="820"/>
      <c r="D590" s="973" t="s">
        <v>1317</v>
      </c>
      <c r="E590" s="973"/>
      <c r="F590" s="973"/>
      <c r="G590" s="844"/>
    </row>
    <row r="591" spans="1:7">
      <c r="C591" s="820"/>
      <c r="D591" s="804"/>
      <c r="E591" s="804"/>
      <c r="F591" s="804"/>
      <c r="G591" s="844"/>
    </row>
    <row r="592" spans="1:7">
      <c r="A592" s="841"/>
      <c r="B592" s="823" t="s">
        <v>329</v>
      </c>
      <c r="D592" s="973" t="s">
        <v>467</v>
      </c>
      <c r="E592" s="973"/>
      <c r="F592" s="973"/>
      <c r="G592" s="844"/>
    </row>
    <row r="593" spans="1:7">
      <c r="C593" s="866"/>
      <c r="E593" s="815"/>
      <c r="G593" s="844"/>
    </row>
    <row r="594" spans="1:7">
      <c r="A594" s="841"/>
      <c r="B594" s="823" t="s">
        <v>329</v>
      </c>
      <c r="D594" s="976" t="s">
        <v>1318</v>
      </c>
      <c r="E594" s="976"/>
      <c r="F594" s="976"/>
      <c r="G594" s="844"/>
    </row>
    <row r="595" spans="1:7">
      <c r="D595" s="976"/>
      <c r="E595" s="976"/>
      <c r="F595" s="976"/>
      <c r="G595" s="844"/>
    </row>
    <row r="596" spans="1:7">
      <c r="D596" s="815"/>
      <c r="G596" s="844"/>
    </row>
    <row r="597" spans="1:7">
      <c r="B597" s="823" t="s">
        <v>329</v>
      </c>
      <c r="D597" s="976" t="s">
        <v>1319</v>
      </c>
      <c r="E597" s="976"/>
      <c r="F597" s="976"/>
      <c r="G597" s="844"/>
    </row>
    <row r="598" spans="1:7">
      <c r="C598" s="866"/>
      <c r="D598" s="976"/>
      <c r="E598" s="976"/>
      <c r="F598" s="976"/>
      <c r="G598" s="844"/>
    </row>
    <row r="599" spans="1:7">
      <c r="C599" s="866"/>
      <c r="G599" s="844"/>
    </row>
    <row r="600" spans="1:7">
      <c r="B600" s="823" t="s">
        <v>329</v>
      </c>
      <c r="C600" s="866"/>
      <c r="D600" s="976" t="s">
        <v>1320</v>
      </c>
      <c r="E600" s="976"/>
      <c r="F600" s="976"/>
      <c r="G600" s="844"/>
    </row>
    <row r="601" spans="1:7">
      <c r="C601" s="866"/>
      <c r="D601" s="976"/>
      <c r="E601" s="976"/>
      <c r="F601" s="976"/>
      <c r="G601" s="844"/>
    </row>
    <row r="602" spans="1:7">
      <c r="C602" s="866"/>
      <c r="G602" s="844"/>
    </row>
    <row r="603" spans="1:7">
      <c r="A603" s="982" t="s">
        <v>1215</v>
      </c>
      <c r="B603" s="982"/>
      <c r="C603" s="982"/>
      <c r="D603" s="982"/>
      <c r="E603" s="982"/>
      <c r="F603" s="982"/>
      <c r="G603" s="982"/>
    </row>
    <row r="604" spans="1:7">
      <c r="A604" s="867"/>
      <c r="B604" s="867"/>
      <c r="C604" s="867"/>
      <c r="G604" s="844"/>
    </row>
    <row r="605" spans="1:7">
      <c r="C605" s="841"/>
      <c r="D605" s="972" t="s">
        <v>1321</v>
      </c>
      <c r="E605" s="972"/>
      <c r="F605" s="972"/>
      <c r="G605" s="844"/>
    </row>
    <row r="606" spans="1:7">
      <c r="A606" s="841"/>
      <c r="B606" s="841"/>
      <c r="C606" s="843"/>
      <c r="D606" s="819"/>
      <c r="G606" s="844"/>
    </row>
    <row r="607" spans="1:7" ht="14.25">
      <c r="A607" s="822"/>
      <c r="B607" s="823" t="s">
        <v>329</v>
      </c>
      <c r="C607" s="843"/>
      <c r="D607" s="1017" t="s">
        <v>1566</v>
      </c>
      <c r="E607" s="1017"/>
      <c r="F607" s="1017"/>
      <c r="G607" s="844"/>
    </row>
    <row r="608" spans="1:7">
      <c r="C608" s="843"/>
      <c r="D608" s="1017"/>
      <c r="E608" s="1017"/>
      <c r="F608" s="1017"/>
      <c r="G608" s="844"/>
    </row>
    <row r="609" spans="1:7">
      <c r="C609" s="843"/>
      <c r="D609" s="1017"/>
      <c r="E609" s="1017"/>
      <c r="F609" s="1017"/>
      <c r="G609" s="844"/>
    </row>
    <row r="610" spans="1:7">
      <c r="C610" s="843"/>
      <c r="D610" s="1017"/>
      <c r="E610" s="1017"/>
      <c r="F610" s="1017"/>
      <c r="G610" s="844"/>
    </row>
    <row r="611" spans="1:7">
      <c r="C611" s="843"/>
      <c r="D611" s="1017"/>
      <c r="E611" s="1017"/>
      <c r="F611" s="1017"/>
      <c r="G611" s="844"/>
    </row>
    <row r="612" spans="1:7">
      <c r="C612" s="843"/>
      <c r="D612" s="1017"/>
      <c r="E612" s="1017"/>
      <c r="F612" s="1017"/>
      <c r="G612" s="844"/>
    </row>
    <row r="613" spans="1:7">
      <c r="C613" s="843"/>
      <c r="D613" s="809"/>
      <c r="E613" s="809"/>
      <c r="F613" s="809"/>
      <c r="G613" s="844"/>
    </row>
    <row r="614" spans="1:7" ht="14.25">
      <c r="A614" s="822"/>
      <c r="B614" s="823" t="s">
        <v>329</v>
      </c>
      <c r="C614" s="843"/>
      <c r="D614" s="1017" t="s">
        <v>1323</v>
      </c>
      <c r="E614" s="1017"/>
      <c r="F614" s="1017"/>
      <c r="G614" s="844"/>
    </row>
    <row r="615" spans="1:7">
      <c r="A615" s="854"/>
      <c r="B615" s="854"/>
      <c r="C615" s="854"/>
      <c r="D615" s="1017"/>
      <c r="E615" s="1017"/>
      <c r="F615" s="1017"/>
      <c r="G615" s="844"/>
    </row>
    <row r="616" spans="1:7">
      <c r="A616" s="854"/>
      <c r="B616" s="854"/>
      <c r="C616" s="854"/>
      <c r="D616" s="810"/>
      <c r="E616" s="868"/>
      <c r="F616" s="868"/>
      <c r="G616" s="844"/>
    </row>
    <row r="617" spans="1:7" ht="14.25">
      <c r="A617" s="822"/>
      <c r="B617" s="823" t="s">
        <v>329</v>
      </c>
      <c r="C617" s="854"/>
      <c r="D617" s="974" t="s">
        <v>1493</v>
      </c>
      <c r="E617" s="974"/>
      <c r="F617" s="974"/>
      <c r="G617" s="844"/>
    </row>
    <row r="618" spans="1:7" ht="14.25">
      <c r="A618" s="822"/>
      <c r="B618" s="822"/>
      <c r="C618" s="854"/>
      <c r="D618" s="974"/>
      <c r="E618" s="974"/>
      <c r="F618" s="974"/>
      <c r="G618" s="844"/>
    </row>
    <row r="619" spans="1:7" ht="14.25">
      <c r="A619" s="822"/>
      <c r="B619" s="822"/>
      <c r="C619" s="854"/>
      <c r="D619" s="974"/>
      <c r="E619" s="974"/>
      <c r="F619" s="974"/>
      <c r="G619" s="844"/>
    </row>
    <row r="620" spans="1:7">
      <c r="A620" s="854"/>
      <c r="B620" s="823" t="s">
        <v>329</v>
      </c>
      <c r="C620" s="854"/>
      <c r="D620" s="1022" t="s">
        <v>1325</v>
      </c>
      <c r="E620" s="1022"/>
      <c r="F620" s="1022"/>
      <c r="G620" s="844"/>
    </row>
    <row r="621" spans="1:7">
      <c r="A621" s="854"/>
      <c r="B621" s="854"/>
      <c r="C621" s="854"/>
      <c r="D621" s="751"/>
      <c r="E621" s="751"/>
      <c r="F621" s="751"/>
      <c r="G621" s="844"/>
    </row>
    <row r="622" spans="1:7">
      <c r="A622" s="982" t="s">
        <v>1216</v>
      </c>
      <c r="B622" s="982"/>
      <c r="C622" s="982"/>
      <c r="D622" s="982"/>
      <c r="E622" s="982"/>
      <c r="F622" s="982"/>
      <c r="G622" s="982"/>
    </row>
    <row r="623" spans="1:7">
      <c r="A623" s="825"/>
      <c r="B623" s="825"/>
      <c r="C623" s="854"/>
      <c r="D623" s="868"/>
      <c r="E623" s="868"/>
      <c r="F623" s="868"/>
      <c r="G623" s="844"/>
    </row>
    <row r="624" spans="1:7">
      <c r="C624" s="867"/>
      <c r="D624" s="1065" t="s">
        <v>1375</v>
      </c>
      <c r="E624" s="1065"/>
      <c r="F624" s="1065"/>
      <c r="G624" s="844"/>
    </row>
    <row r="625" spans="1:7">
      <c r="A625" s="820"/>
      <c r="B625" s="820"/>
      <c r="C625" s="820"/>
      <c r="D625" s="1066" t="s">
        <v>1376</v>
      </c>
      <c r="E625" s="1066"/>
      <c r="F625" s="1066"/>
      <c r="G625" s="844"/>
    </row>
    <row r="626" spans="1:7">
      <c r="A626" s="820"/>
      <c r="B626" s="820"/>
      <c r="C626" s="820"/>
      <c r="D626" s="751"/>
      <c r="E626" s="751"/>
      <c r="F626" s="751"/>
      <c r="G626" s="844"/>
    </row>
    <row r="627" spans="1:7" ht="12.75" customHeight="1">
      <c r="B627" s="823" t="s">
        <v>329</v>
      </c>
      <c r="C627" s="854"/>
      <c r="D627" s="1051" t="s">
        <v>1600</v>
      </c>
      <c r="E627" s="1051"/>
      <c r="F627" s="1051"/>
    </row>
    <row r="628" spans="1:7">
      <c r="D628" s="1051"/>
      <c r="E628" s="1051"/>
      <c r="F628" s="1051"/>
    </row>
    <row r="629" spans="1:7">
      <c r="D629" s="1051"/>
      <c r="E629" s="1051"/>
      <c r="F629" s="1051"/>
    </row>
    <row r="630" spans="1:7">
      <c r="D630" s="1051"/>
      <c r="E630" s="1051"/>
      <c r="F630" s="1051"/>
    </row>
    <row r="631" spans="1:7" ht="14.65" customHeight="1">
      <c r="A631" s="822"/>
      <c r="B631" s="822"/>
      <c r="C631" s="854"/>
      <c r="D631" s="943"/>
      <c r="E631" s="943"/>
      <c r="F631" s="943"/>
      <c r="G631" s="844"/>
    </row>
    <row r="632" spans="1:7" ht="12.75" customHeight="1">
      <c r="A632" s="820"/>
      <c r="B632" s="823" t="s">
        <v>329</v>
      </c>
      <c r="C632" s="854"/>
      <c r="D632" s="1051" t="s">
        <v>1603</v>
      </c>
      <c r="E632" s="1051"/>
      <c r="F632" s="1051"/>
      <c r="G632" s="844"/>
    </row>
    <row r="633" spans="1:7" ht="14.25">
      <c r="A633" s="820"/>
      <c r="B633" s="822"/>
      <c r="C633" s="854"/>
      <c r="D633" s="1051"/>
      <c r="E633" s="1051"/>
      <c r="F633" s="1051"/>
      <c r="G633" s="844"/>
    </row>
    <row r="634" spans="1:7" ht="14.25">
      <c r="A634" s="820"/>
      <c r="B634" s="822"/>
      <c r="C634" s="854"/>
      <c r="D634" s="1051"/>
      <c r="E634" s="1051"/>
      <c r="F634" s="1051"/>
      <c r="G634" s="844"/>
    </row>
    <row r="635" spans="1:7" ht="14.25">
      <c r="A635" s="820"/>
      <c r="B635" s="822"/>
      <c r="C635" s="854"/>
      <c r="D635" s="1051"/>
      <c r="E635" s="1051"/>
      <c r="F635" s="1051"/>
      <c r="G635" s="844"/>
    </row>
    <row r="636" spans="1:7" ht="14.25">
      <c r="A636" s="820"/>
      <c r="B636" s="822"/>
      <c r="C636" s="854"/>
      <c r="D636" s="1051"/>
      <c r="E636" s="1051"/>
      <c r="F636" s="1051"/>
      <c r="G636" s="844"/>
    </row>
    <row r="637" spans="1:7" ht="14.25" customHeight="1">
      <c r="A637" s="820"/>
      <c r="B637" s="822"/>
      <c r="C637" s="854"/>
      <c r="F637" s="944"/>
      <c r="G637" s="844"/>
    </row>
    <row r="638" spans="1:7" ht="12.75" customHeight="1">
      <c r="A638" s="820"/>
      <c r="B638" s="823" t="s">
        <v>329</v>
      </c>
      <c r="C638" s="854"/>
      <c r="D638" s="1051" t="s">
        <v>1601</v>
      </c>
      <c r="E638" s="1051"/>
      <c r="F638" s="1051"/>
      <c r="G638" s="844"/>
    </row>
    <row r="639" spans="1:7" ht="14.25">
      <c r="A639" s="820"/>
      <c r="B639" s="822"/>
      <c r="C639" s="854"/>
      <c r="D639" s="1051"/>
      <c r="E639" s="1051"/>
      <c r="F639" s="1051"/>
      <c r="G639" s="844"/>
    </row>
    <row r="640" spans="1:7" ht="14.25">
      <c r="A640" s="822"/>
      <c r="B640" s="822"/>
      <c r="C640" s="854"/>
      <c r="D640" s="1051"/>
      <c r="E640" s="1051"/>
      <c r="F640" s="1051"/>
      <c r="G640" s="844"/>
    </row>
    <row r="641" spans="1:7" ht="14.25">
      <c r="A641" s="822"/>
      <c r="B641" s="822"/>
      <c r="C641" s="854"/>
      <c r="D641" s="1051"/>
      <c r="E641" s="1051"/>
      <c r="F641" s="1051"/>
      <c r="G641" s="844"/>
    </row>
    <row r="642" spans="1:7" ht="14.25">
      <c r="A642" s="822"/>
      <c r="B642" s="822"/>
      <c r="C642" s="854"/>
      <c r="D642" s="934"/>
      <c r="E642" s="934"/>
      <c r="F642" s="934"/>
      <c r="G642" s="844"/>
    </row>
    <row r="643" spans="1:7" ht="12.75" customHeight="1">
      <c r="A643" s="820"/>
      <c r="B643" s="823" t="s">
        <v>329</v>
      </c>
      <c r="C643" s="854"/>
      <c r="D643" s="1051" t="s">
        <v>1602</v>
      </c>
      <c r="E643" s="1051"/>
      <c r="F643" s="1051"/>
      <c r="G643" s="844"/>
    </row>
    <row r="644" spans="1:7" ht="12.75" customHeight="1">
      <c r="A644" s="820"/>
      <c r="B644" s="822"/>
      <c r="C644" s="854"/>
      <c r="D644" s="1051"/>
      <c r="E644" s="1051"/>
      <c r="F644" s="1051"/>
      <c r="G644" s="844"/>
    </row>
    <row r="645" spans="1:7" ht="12.75" customHeight="1">
      <c r="A645" s="820"/>
      <c r="B645" s="822"/>
      <c r="C645" s="854"/>
      <c r="D645" s="1051"/>
      <c r="E645" s="1051"/>
      <c r="F645" s="1051"/>
      <c r="G645" s="844"/>
    </row>
    <row r="646" spans="1:7" ht="12.75" customHeight="1">
      <c r="A646" s="820"/>
      <c r="B646" s="822"/>
      <c r="C646" s="854"/>
      <c r="D646" s="1051"/>
      <c r="E646" s="1051"/>
      <c r="F646" s="1051"/>
      <c r="G646" s="844"/>
    </row>
    <row r="647" spans="1:7" ht="12.75" customHeight="1">
      <c r="A647" s="820"/>
      <c r="B647" s="822"/>
      <c r="C647" s="854"/>
      <c r="D647" s="1051"/>
      <c r="E647" s="1051"/>
      <c r="F647" s="1051"/>
      <c r="G647" s="844"/>
    </row>
    <row r="648" spans="1:7" ht="12.75" customHeight="1">
      <c r="A648" s="820"/>
      <c r="B648" s="822"/>
      <c r="C648" s="854"/>
      <c r="D648" s="1051"/>
      <c r="E648" s="1051"/>
      <c r="F648" s="1051"/>
      <c r="G648" s="844"/>
    </row>
    <row r="649" spans="1:7" ht="12.75" customHeight="1">
      <c r="A649" s="820"/>
      <c r="B649" s="822"/>
      <c r="C649" s="854"/>
      <c r="D649" s="1051"/>
      <c r="E649" s="1051"/>
      <c r="F649" s="1051"/>
      <c r="G649" s="844"/>
    </row>
    <row r="650" spans="1:7" ht="12.75" customHeight="1">
      <c r="A650" s="820"/>
      <c r="B650" s="822"/>
      <c r="C650" s="854"/>
      <c r="D650" s="1051"/>
      <c r="E650" s="1051"/>
      <c r="F650" s="1051"/>
      <c r="G650" s="844"/>
    </row>
    <row r="651" spans="1:7" ht="12.75" customHeight="1">
      <c r="A651" s="820"/>
      <c r="B651" s="822"/>
      <c r="C651" s="854"/>
      <c r="D651" s="1051"/>
      <c r="E651" s="1051"/>
      <c r="F651" s="1051"/>
      <c r="G651" s="844"/>
    </row>
    <row r="652" spans="1:7" ht="14.25">
      <c r="A652" s="822"/>
      <c r="B652" s="822"/>
      <c r="C652" s="854"/>
      <c r="D652" s="934"/>
      <c r="E652" s="934"/>
      <c r="F652" s="934"/>
      <c r="G652" s="844"/>
    </row>
    <row r="653" spans="1:7" ht="14.25">
      <c r="A653" s="822"/>
      <c r="B653" s="823" t="s">
        <v>329</v>
      </c>
      <c r="C653" s="854"/>
      <c r="D653" s="1069" t="s">
        <v>1227</v>
      </c>
      <c r="E653" s="1069"/>
      <c r="F653" s="1069"/>
      <c r="G653" s="844"/>
    </row>
    <row r="654" spans="1:7" ht="14.25">
      <c r="A654" s="822"/>
      <c r="B654" s="822"/>
      <c r="C654" s="854"/>
      <c r="D654" s="976" t="s">
        <v>1378</v>
      </c>
      <c r="E654" s="976"/>
      <c r="F654" s="976"/>
      <c r="G654" s="844"/>
    </row>
    <row r="655" spans="1:7" ht="14.25">
      <c r="A655" s="822"/>
      <c r="B655" s="822"/>
      <c r="C655" s="854"/>
      <c r="D655" s="976"/>
      <c r="E655" s="976"/>
      <c r="F655" s="976"/>
      <c r="G655" s="844"/>
    </row>
    <row r="656" spans="1:7" ht="14.25">
      <c r="A656" s="822"/>
      <c r="B656" s="822"/>
      <c r="C656" s="854"/>
      <c r="D656" s="976"/>
      <c r="E656" s="976"/>
      <c r="F656" s="976"/>
      <c r="G656" s="844"/>
    </row>
    <row r="657" spans="1:11" ht="14.25">
      <c r="A657" s="822"/>
      <c r="B657" s="822"/>
      <c r="C657" s="854"/>
      <c r="D657" s="976"/>
      <c r="E657" s="976"/>
      <c r="F657" s="976"/>
      <c r="G657" s="844"/>
    </row>
    <row r="658" spans="1:11" ht="14.25">
      <c r="A658" s="822"/>
      <c r="B658" s="822"/>
      <c r="C658" s="854"/>
      <c r="D658" s="976"/>
      <c r="E658" s="976"/>
      <c r="F658" s="976"/>
      <c r="G658" s="844"/>
    </row>
    <row r="659" spans="1:11" ht="14.25">
      <c r="A659" s="822"/>
      <c r="B659" s="822"/>
      <c r="C659" s="854"/>
      <c r="D659" s="1002" t="s">
        <v>1565</v>
      </c>
      <c r="E659" s="1002"/>
      <c r="F659" s="1002"/>
      <c r="G659" s="844"/>
    </row>
    <row r="660" spans="1:11">
      <c r="A660" s="854"/>
      <c r="B660" s="854"/>
      <c r="C660" s="854"/>
      <c r="D660" s="868"/>
      <c r="E660" s="868"/>
      <c r="F660" s="868"/>
      <c r="G660" s="844"/>
    </row>
    <row r="661" spans="1:11">
      <c r="A661" s="982" t="s">
        <v>1217</v>
      </c>
      <c r="B661" s="982"/>
      <c r="C661" s="982"/>
      <c r="D661" s="982"/>
      <c r="E661" s="982"/>
      <c r="F661" s="982"/>
      <c r="G661" s="982"/>
      <c r="H661" s="869"/>
      <c r="I661" s="869"/>
      <c r="J661" s="869"/>
      <c r="K661" s="869"/>
    </row>
    <row r="662" spans="1:11">
      <c r="A662" s="759"/>
      <c r="B662" s="759"/>
      <c r="C662" s="759"/>
      <c r="D662" s="759"/>
      <c r="E662" s="759"/>
      <c r="F662" s="759"/>
      <c r="G662" s="759"/>
      <c r="H662" s="869"/>
      <c r="I662" s="869"/>
      <c r="J662" s="869"/>
      <c r="K662" s="869"/>
    </row>
    <row r="663" spans="1:11">
      <c r="C663" s="867"/>
      <c r="D663" s="972" t="s">
        <v>106</v>
      </c>
      <c r="E663" s="972"/>
      <c r="F663" s="972"/>
      <c r="G663" s="844"/>
      <c r="H663" s="869"/>
      <c r="I663" s="869"/>
      <c r="J663" s="869"/>
      <c r="K663" s="869"/>
    </row>
    <row r="664" spans="1:11">
      <c r="A664" s="867"/>
      <c r="B664" s="867"/>
      <c r="C664" s="867"/>
      <c r="D664" s="972" t="s">
        <v>130</v>
      </c>
      <c r="E664" s="972"/>
      <c r="F664" s="972"/>
      <c r="G664" s="844"/>
      <c r="H664" s="869"/>
      <c r="I664" s="869"/>
      <c r="J664" s="869"/>
      <c r="K664" s="869"/>
    </row>
    <row r="665" spans="1:11">
      <c r="A665" s="820"/>
      <c r="B665" s="820"/>
      <c r="C665" s="820"/>
      <c r="D665" s="1022" t="s">
        <v>1253</v>
      </c>
      <c r="E665" s="1022"/>
      <c r="F665" s="1022"/>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2" t="s">
        <v>980</v>
      </c>
      <c r="E667" s="1022"/>
      <c r="F667" s="1022"/>
      <c r="G667" s="844"/>
      <c r="H667" s="869"/>
      <c r="I667" s="869"/>
      <c r="J667" s="869"/>
      <c r="K667" s="869"/>
    </row>
    <row r="668" spans="1:11">
      <c r="A668" s="820"/>
      <c r="B668" s="820"/>
      <c r="C668" s="820"/>
      <c r="D668" s="1022" t="s">
        <v>991</v>
      </c>
      <c r="E668" s="1022"/>
      <c r="F668" s="1022"/>
      <c r="G668" s="844"/>
      <c r="H668" s="869"/>
      <c r="I668" s="869"/>
      <c r="J668" s="869"/>
      <c r="K668" s="869"/>
    </row>
    <row r="669" spans="1:11">
      <c r="A669" s="820"/>
      <c r="B669" s="820"/>
      <c r="C669" s="820"/>
      <c r="D669" s="696"/>
      <c r="E669" s="1084" t="s">
        <v>1254</v>
      </c>
      <c r="F669" s="1084"/>
      <c r="G669" s="844"/>
      <c r="H669" s="869"/>
      <c r="I669" s="869"/>
      <c r="J669" s="869"/>
      <c r="K669" s="869"/>
    </row>
    <row r="670" spans="1:11">
      <c r="A670" s="820"/>
      <c r="B670" s="820"/>
      <c r="C670" s="820"/>
      <c r="D670" s="696"/>
      <c r="E670" s="1084"/>
      <c r="F670" s="108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7" t="s">
        <v>1455</v>
      </c>
      <c r="E672" s="1017"/>
      <c r="F672" s="1017"/>
      <c r="G672" s="844"/>
      <c r="H672" s="869"/>
      <c r="I672" s="869"/>
      <c r="J672" s="869"/>
      <c r="K672" s="869"/>
    </row>
    <row r="673" spans="1:11">
      <c r="A673" s="841"/>
      <c r="B673" s="841"/>
      <c r="C673" s="820"/>
      <c r="D673" s="1017"/>
      <c r="E673" s="1017"/>
      <c r="F673" s="1017"/>
      <c r="G673" s="844"/>
      <c r="H673" s="869"/>
      <c r="I673" s="869"/>
      <c r="J673" s="869"/>
      <c r="K673" s="869"/>
    </row>
    <row r="674" spans="1:11">
      <c r="A674" s="820"/>
      <c r="B674" s="820"/>
      <c r="C674" s="820"/>
      <c r="D674" s="1017"/>
      <c r="E674" s="1017"/>
      <c r="F674" s="1017"/>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2" t="s">
        <v>1021</v>
      </c>
      <c r="E676" s="1022"/>
      <c r="F676" s="1022"/>
      <c r="G676" s="844"/>
      <c r="H676" s="869"/>
      <c r="I676" s="869"/>
      <c r="J676" s="869"/>
      <c r="K676" s="869"/>
    </row>
    <row r="677" spans="1:11" ht="14.25">
      <c r="A677" s="822"/>
      <c r="B677" s="822"/>
      <c r="C677" s="820"/>
      <c r="D677" s="1022" t="s">
        <v>991</v>
      </c>
      <c r="E677" s="1022"/>
      <c r="F677" s="1022"/>
      <c r="G677" s="844"/>
      <c r="H677" s="869"/>
      <c r="I677" s="869"/>
      <c r="J677" s="869"/>
      <c r="K677" s="869"/>
    </row>
    <row r="678" spans="1:11">
      <c r="A678" s="820"/>
      <c r="B678" s="820"/>
      <c r="C678" s="820"/>
      <c r="D678" s="696"/>
      <c r="E678" s="1057" t="s">
        <v>1256</v>
      </c>
      <c r="F678" s="1057"/>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1266</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1457</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1257</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1264</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1265</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1258</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1259</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7" t="s">
        <v>1260</v>
      </c>
      <c r="E718" s="1017"/>
      <c r="F718" s="1017"/>
      <c r="G718" s="844"/>
      <c r="H718" s="869"/>
      <c r="I718" s="869"/>
      <c r="J718" s="869"/>
      <c r="K718" s="869"/>
    </row>
    <row r="719" spans="1:11">
      <c r="A719" s="820"/>
      <c r="B719" s="820"/>
      <c r="C719" s="820"/>
      <c r="D719" s="1017"/>
      <c r="E719" s="1017"/>
      <c r="F719" s="1017"/>
      <c r="G719" s="844"/>
      <c r="H719" s="869"/>
      <c r="I719" s="869"/>
      <c r="J719" s="869"/>
      <c r="K719" s="869"/>
    </row>
    <row r="720" spans="1:11">
      <c r="A720" s="820"/>
      <c r="B720" s="820"/>
      <c r="C720" s="820"/>
      <c r="D720" s="1017"/>
      <c r="E720" s="1017"/>
      <c r="F720" s="1017"/>
      <c r="G720" s="844"/>
      <c r="H720" s="869"/>
      <c r="I720" s="869"/>
      <c r="J720" s="869"/>
      <c r="K720" s="869"/>
    </row>
    <row r="721" spans="1:11">
      <c r="A721" s="820"/>
      <c r="B721" s="820"/>
      <c r="C721" s="820"/>
      <c r="D721" s="1017"/>
      <c r="E721" s="1017"/>
      <c r="F721" s="1017"/>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1393</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990" t="s">
        <v>1261</v>
      </c>
      <c r="E730" s="990"/>
      <c r="F730" s="990"/>
      <c r="G730" s="844"/>
      <c r="H730" s="869"/>
      <c r="I730" s="869"/>
      <c r="J730" s="869"/>
      <c r="K730" s="869"/>
    </row>
    <row r="731" spans="1:11">
      <c r="A731" s="820"/>
      <c r="B731" s="820"/>
      <c r="C731" s="820"/>
      <c r="D731" s="806"/>
      <c r="G731" s="844"/>
      <c r="H731" s="869"/>
      <c r="I731" s="869"/>
      <c r="J731" s="869"/>
      <c r="K731" s="869"/>
    </row>
    <row r="732" spans="1:11">
      <c r="A732" s="983" t="s">
        <v>1218</v>
      </c>
      <c r="B732" s="983"/>
      <c r="C732" s="983"/>
      <c r="D732" s="983"/>
      <c r="E732" s="983"/>
      <c r="F732" s="983"/>
      <c r="G732" s="983"/>
      <c r="H732" s="869"/>
      <c r="I732" s="869"/>
      <c r="J732" s="869"/>
      <c r="K732" s="869"/>
    </row>
    <row r="733" spans="1:11">
      <c r="A733" s="820"/>
      <c r="B733" s="820"/>
      <c r="C733" s="820"/>
      <c r="D733" s="847"/>
      <c r="G733" s="874"/>
      <c r="H733" s="869"/>
      <c r="I733" s="869"/>
      <c r="J733" s="869"/>
      <c r="K733" s="869"/>
    </row>
    <row r="734" spans="1:11" ht="13.9" customHeight="1">
      <c r="C734" s="820"/>
      <c r="D734" s="1059" t="s">
        <v>1234</v>
      </c>
      <c r="E734" s="1059"/>
      <c r="F734" s="1059"/>
      <c r="G734" s="874"/>
      <c r="H734" s="869"/>
      <c r="I734" s="869"/>
      <c r="J734" s="869"/>
      <c r="K734" s="869"/>
    </row>
    <row r="735" spans="1:11">
      <c r="A735" s="820"/>
      <c r="B735" s="820"/>
      <c r="C735" s="820"/>
      <c r="D735" s="996" t="s">
        <v>1235</v>
      </c>
      <c r="E735" s="996"/>
      <c r="F735" s="996"/>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7" t="s">
        <v>1236</v>
      </c>
      <c r="E737" s="1017"/>
      <c r="F737" s="1017"/>
      <c r="G737" s="874"/>
      <c r="H737" s="872"/>
      <c r="I737" s="872"/>
      <c r="J737" s="872"/>
      <c r="K737" s="872"/>
    </row>
    <row r="738" spans="1:11" s="816" customFormat="1" ht="10.5" customHeight="1">
      <c r="A738" s="813"/>
      <c r="B738" s="813"/>
      <c r="C738" s="813"/>
      <c r="D738" s="1017"/>
      <c r="E738" s="1017"/>
      <c r="F738" s="1017"/>
      <c r="G738" s="874"/>
      <c r="H738" s="872"/>
      <c r="I738" s="872"/>
      <c r="J738" s="872"/>
      <c r="K738" s="872"/>
    </row>
    <row r="739" spans="1:11" s="816" customFormat="1">
      <c r="A739" s="813"/>
      <c r="B739" s="813"/>
      <c r="C739" s="813"/>
      <c r="D739" s="1017"/>
      <c r="E739" s="1017"/>
      <c r="F739" s="1017"/>
      <c r="G739" s="874"/>
      <c r="H739" s="872"/>
      <c r="I739" s="872"/>
      <c r="J739" s="872"/>
      <c r="K739" s="872"/>
    </row>
    <row r="740" spans="1:11">
      <c r="D740" s="1017"/>
      <c r="E740" s="1017"/>
      <c r="F740" s="1017"/>
      <c r="G740" s="874"/>
      <c r="H740" s="869"/>
      <c r="I740" s="869"/>
      <c r="J740" s="869"/>
      <c r="K740" s="869"/>
    </row>
    <row r="741" spans="1:11">
      <c r="A741" s="826"/>
      <c r="B741" s="826"/>
      <c r="C741" s="826"/>
      <c r="D741" s="1017"/>
      <c r="E741" s="1017"/>
      <c r="F741" s="1017"/>
      <c r="G741" s="875"/>
      <c r="H741" s="869"/>
      <c r="I741" s="869"/>
      <c r="J741" s="869"/>
      <c r="K741" s="869"/>
    </row>
    <row r="742" spans="1:11" ht="15.6" customHeight="1">
      <c r="A742" s="826"/>
      <c r="B742" s="826"/>
      <c r="C742" s="826"/>
      <c r="D742" s="1017"/>
      <c r="E742" s="1017"/>
      <c r="F742" s="1017"/>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4" t="s">
        <v>1513</v>
      </c>
      <c r="E744" s="974"/>
      <c r="F744" s="974"/>
      <c r="G744" s="879"/>
    </row>
    <row r="745" spans="1:11" s="880" customFormat="1">
      <c r="A745" s="878"/>
      <c r="B745" s="878"/>
      <c r="C745" s="878"/>
      <c r="D745" s="974"/>
      <c r="E745" s="974"/>
      <c r="F745" s="974"/>
      <c r="G745" s="879"/>
    </row>
    <row r="746" spans="1:11" s="880" customFormat="1">
      <c r="A746" s="878"/>
      <c r="B746" s="878"/>
      <c r="C746" s="878"/>
      <c r="D746" s="974"/>
      <c r="E746" s="974"/>
      <c r="F746" s="974"/>
      <c r="G746" s="879"/>
    </row>
    <row r="747" spans="1:11" s="880" customFormat="1">
      <c r="A747" s="878"/>
      <c r="B747" s="878"/>
      <c r="C747" s="878"/>
      <c r="D747" s="974"/>
      <c r="E747" s="974"/>
      <c r="F747" s="974"/>
      <c r="G747" s="879"/>
    </row>
    <row r="748" spans="1:11" s="880" customFormat="1">
      <c r="A748" s="878"/>
      <c r="B748" s="878"/>
      <c r="C748" s="878"/>
      <c r="D748" s="864"/>
      <c r="E748" s="879"/>
      <c r="F748" s="879"/>
      <c r="G748" s="879"/>
    </row>
    <row r="749" spans="1:11" s="880" customFormat="1" ht="14.25">
      <c r="A749" s="822"/>
      <c r="B749" s="823" t="s">
        <v>329</v>
      </c>
      <c r="C749" s="878"/>
      <c r="D749" s="1064" t="s">
        <v>1514</v>
      </c>
      <c r="E749" s="1064"/>
      <c r="F749" s="1064"/>
      <c r="G749" s="879"/>
    </row>
    <row r="750" spans="1:11" s="880" customFormat="1">
      <c r="A750" s="878"/>
      <c r="B750" s="878"/>
      <c r="C750" s="878"/>
      <c r="D750" s="1064"/>
      <c r="E750" s="1064"/>
      <c r="F750" s="1064"/>
      <c r="G750" s="879"/>
    </row>
    <row r="751" spans="1:11" s="880" customFormat="1">
      <c r="A751" s="878"/>
      <c r="B751" s="878"/>
      <c r="C751" s="878"/>
      <c r="D751" s="1064"/>
      <c r="E751" s="1064"/>
      <c r="F751" s="1064"/>
      <c r="G751" s="879"/>
    </row>
    <row r="752" spans="1:11">
      <c r="A752" s="826"/>
      <c r="B752" s="826"/>
      <c r="C752" s="826"/>
      <c r="D752" s="864"/>
      <c r="E752" s="876"/>
      <c r="F752" s="876"/>
      <c r="G752" s="875"/>
      <c r="H752" s="869"/>
      <c r="I752" s="869"/>
      <c r="J752" s="869"/>
      <c r="K752" s="869"/>
    </row>
    <row r="753" spans="1:11" ht="14.25">
      <c r="A753" s="822"/>
      <c r="B753" s="823" t="s">
        <v>329</v>
      </c>
      <c r="C753" s="826"/>
      <c r="D753" s="974" t="s">
        <v>1451</v>
      </c>
      <c r="E753" s="974"/>
      <c r="F753" s="974"/>
      <c r="G753" s="875"/>
      <c r="H753" s="869"/>
      <c r="I753" s="869"/>
      <c r="J753" s="869"/>
      <c r="K753" s="869"/>
    </row>
    <row r="754" spans="1:11">
      <c r="A754" s="826"/>
      <c r="B754" s="826"/>
      <c r="C754" s="826"/>
      <c r="D754" s="974"/>
      <c r="E754" s="974"/>
      <c r="F754" s="974"/>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4" t="s">
        <v>1475</v>
      </c>
      <c r="E756" s="974"/>
      <c r="F756" s="974"/>
      <c r="G756" s="875"/>
      <c r="H756" s="869"/>
      <c r="I756" s="869"/>
      <c r="J756" s="869"/>
      <c r="K756" s="869"/>
    </row>
    <row r="757" spans="1:11">
      <c r="A757" s="826"/>
      <c r="B757" s="826"/>
      <c r="C757" s="826"/>
      <c r="D757" s="974"/>
      <c r="E757" s="974"/>
      <c r="F757" s="974"/>
      <c r="G757" s="875"/>
      <c r="H757" s="869"/>
      <c r="I757" s="869"/>
      <c r="J757" s="869"/>
      <c r="K757" s="869"/>
    </row>
    <row r="758" spans="1:11">
      <c r="A758" s="826"/>
      <c r="B758" s="826"/>
      <c r="C758" s="826"/>
      <c r="D758" s="974"/>
      <c r="E758" s="974"/>
      <c r="F758" s="974"/>
      <c r="G758" s="875"/>
      <c r="H758" s="869"/>
      <c r="I758" s="869"/>
      <c r="J758" s="869"/>
      <c r="K758" s="869"/>
    </row>
    <row r="759" spans="1:11">
      <c r="A759" s="826"/>
      <c r="B759" s="826"/>
      <c r="C759" s="826"/>
      <c r="D759" s="805"/>
      <c r="E759" s="805"/>
      <c r="F759" s="805"/>
      <c r="G759" s="875"/>
      <c r="H759" s="869"/>
      <c r="I759" s="869"/>
      <c r="J759" s="869"/>
      <c r="K759" s="869"/>
    </row>
    <row r="760" spans="1:11">
      <c r="A760" s="993" t="s">
        <v>1571</v>
      </c>
      <c r="B760" s="993"/>
      <c r="C760" s="993"/>
      <c r="D760" s="993"/>
      <c r="E760" s="993"/>
      <c r="F760" s="993"/>
      <c r="G760" s="993"/>
    </row>
    <row r="761" spans="1:11">
      <c r="A761" s="820"/>
      <c r="B761" s="820"/>
      <c r="C761" s="820"/>
      <c r="D761" s="881"/>
      <c r="F761" s="868"/>
      <c r="G761" s="874"/>
    </row>
    <row r="762" spans="1:11">
      <c r="A762" s="826"/>
      <c r="B762" s="826"/>
      <c r="C762" s="831"/>
      <c r="D762" s="994" t="s">
        <v>1579</v>
      </c>
      <c r="E762" s="994"/>
      <c r="F762" s="994"/>
      <c r="G762" s="874"/>
    </row>
    <row r="763" spans="1:11">
      <c r="A763" s="882"/>
      <c r="B763" s="882"/>
      <c r="C763" s="883"/>
      <c r="D763" s="995" t="s">
        <v>1567</v>
      </c>
      <c r="E763" s="995"/>
      <c r="F763" s="995"/>
      <c r="G763" s="874"/>
    </row>
    <row r="764" spans="1:11">
      <c r="A764" s="882"/>
      <c r="B764" s="882"/>
      <c r="C764" s="883"/>
      <c r="D764" s="920"/>
      <c r="E764" s="920"/>
      <c r="F764" s="920"/>
      <c r="G764" s="874"/>
    </row>
    <row r="765" spans="1:11">
      <c r="A765" s="826"/>
      <c r="C765" s="831"/>
      <c r="D765" s="994" t="s">
        <v>1564</v>
      </c>
      <c r="E765" s="994"/>
      <c r="F765" s="994"/>
      <c r="G765" s="874"/>
    </row>
    <row r="766" spans="1:11" ht="14.25">
      <c r="A766" s="822"/>
      <c r="B766" s="823" t="s">
        <v>329</v>
      </c>
      <c r="C766" s="831"/>
      <c r="D766" s="996" t="s">
        <v>1103</v>
      </c>
      <c r="E766" s="996"/>
      <c r="F766" s="996"/>
      <c r="G766" s="874"/>
    </row>
    <row r="767" spans="1:11" ht="14.25">
      <c r="A767" s="822"/>
      <c r="B767" s="815"/>
      <c r="C767" s="831"/>
      <c r="D767" s="921"/>
      <c r="E767" s="997" t="s">
        <v>1226</v>
      </c>
      <c r="F767" s="997"/>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4" t="s">
        <v>1580</v>
      </c>
      <c r="E770" s="994"/>
      <c r="F770" s="994"/>
      <c r="G770" s="874"/>
    </row>
    <row r="771" spans="1:7" ht="14.25">
      <c r="A771" s="822"/>
      <c r="B771" s="823" t="s">
        <v>329</v>
      </c>
      <c r="C771" s="831"/>
      <c r="D771" s="1083" t="s">
        <v>1576</v>
      </c>
      <c r="E771" s="1083"/>
      <c r="F771" s="1083"/>
      <c r="G771" s="815"/>
    </row>
    <row r="772" spans="1:7" ht="14.25">
      <c r="A772" s="822"/>
      <c r="B772" s="815"/>
      <c r="C772" s="831"/>
      <c r="D772" s="1083" t="s">
        <v>1577</v>
      </c>
      <c r="E772" s="1083"/>
      <c r="F772" s="1083"/>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2" t="s">
        <v>484</v>
      </c>
      <c r="B780" s="982"/>
      <c r="C780" s="982"/>
      <c r="D780" s="982"/>
      <c r="E780" s="982"/>
      <c r="F780" s="982"/>
      <c r="G780" s="982"/>
    </row>
    <row r="781" spans="1:7">
      <c r="A781" s="818"/>
      <c r="B781" s="818"/>
      <c r="C781" s="854"/>
      <c r="D781" s="874"/>
      <c r="E781" s="874"/>
      <c r="F781" s="874"/>
      <c r="G781" s="874"/>
    </row>
    <row r="782" spans="1:7">
      <c r="A782" s="825"/>
      <c r="B782" s="1058" t="s">
        <v>1102</v>
      </c>
      <c r="C782" s="1058"/>
      <c r="D782" s="1058"/>
      <c r="E782" s="1058"/>
      <c r="F782" s="1058"/>
      <c r="G782" s="874"/>
    </row>
    <row r="783" spans="1:7">
      <c r="A783" s="841"/>
      <c r="B783" s="841"/>
      <c r="G783" s="874"/>
    </row>
    <row r="784" spans="1:7">
      <c r="A784" s="982" t="s">
        <v>485</v>
      </c>
      <c r="B784" s="982"/>
      <c r="C784" s="982"/>
      <c r="D784" s="982"/>
      <c r="E784" s="982"/>
      <c r="F784" s="982"/>
      <c r="G784" s="982"/>
    </row>
    <row r="785" spans="1:7">
      <c r="A785" s="818"/>
      <c r="B785" s="818"/>
      <c r="C785" s="818"/>
      <c r="D785" s="847"/>
      <c r="G785" s="874"/>
    </row>
    <row r="786" spans="1:7">
      <c r="A786" s="825"/>
      <c r="B786" s="1055" t="s">
        <v>483</v>
      </c>
      <c r="C786" s="1055"/>
      <c r="D786" s="1055"/>
      <c r="E786" s="1055"/>
      <c r="F786" s="1055"/>
      <c r="G786" s="874"/>
    </row>
    <row r="787" spans="1:7" ht="14.25">
      <c r="A787" s="822"/>
      <c r="B787" s="822"/>
      <c r="D787" s="825"/>
      <c r="E787" s="825"/>
      <c r="F787" s="874"/>
      <c r="G787" s="874"/>
    </row>
    <row r="788" spans="1:7">
      <c r="A788" s="982" t="s">
        <v>486</v>
      </c>
      <c r="B788" s="982"/>
      <c r="C788" s="982"/>
      <c r="D788" s="982"/>
      <c r="E788" s="982"/>
      <c r="F788" s="982"/>
      <c r="G788" s="982"/>
    </row>
    <row r="789" spans="1:7">
      <c r="C789" s="820"/>
      <c r="D789" s="848"/>
      <c r="E789" s="825"/>
      <c r="F789" s="874"/>
      <c r="G789" s="874"/>
    </row>
    <row r="790" spans="1:7">
      <c r="A790" s="825"/>
      <c r="B790" s="1055" t="s">
        <v>483</v>
      </c>
      <c r="C790" s="1055"/>
      <c r="D790" s="1055"/>
      <c r="E790" s="1055"/>
      <c r="F790" s="1055"/>
      <c r="G790" s="874"/>
    </row>
    <row r="791" spans="1:7">
      <c r="A791" s="825"/>
      <c r="B791" s="825"/>
      <c r="C791" s="854"/>
      <c r="D791" s="874"/>
      <c r="E791" s="874"/>
      <c r="F791" s="874"/>
      <c r="G791" s="874"/>
    </row>
    <row r="792" spans="1:7">
      <c r="A792" s="982" t="s">
        <v>487</v>
      </c>
      <c r="B792" s="982"/>
      <c r="C792" s="982"/>
      <c r="D792" s="982"/>
      <c r="E792" s="982"/>
      <c r="F792" s="982"/>
      <c r="G792" s="982"/>
    </row>
    <row r="793" spans="1:7">
      <c r="A793" s="825"/>
      <c r="B793" s="825"/>
    </row>
    <row r="794" spans="1:7">
      <c r="A794" s="825"/>
      <c r="B794" s="1055" t="s">
        <v>483</v>
      </c>
      <c r="C794" s="1055"/>
      <c r="D794" s="1055"/>
      <c r="E794" s="1055"/>
      <c r="F794" s="1055"/>
    </row>
    <row r="795" spans="1:7">
      <c r="A795" s="854"/>
      <c r="B795" s="854"/>
      <c r="C795" s="854"/>
      <c r="D795" s="817"/>
      <c r="F795" s="874"/>
    </row>
    <row r="796" spans="1:7">
      <c r="A796" s="982" t="s">
        <v>488</v>
      </c>
      <c r="B796" s="982"/>
      <c r="C796" s="982"/>
      <c r="D796" s="982"/>
      <c r="E796" s="982"/>
      <c r="F796" s="982"/>
      <c r="G796" s="982"/>
    </row>
    <row r="797" spans="1:7">
      <c r="A797" s="825"/>
      <c r="B797" s="825"/>
    </row>
    <row r="798" spans="1:7">
      <c r="A798" s="825"/>
      <c r="B798" s="1055" t="s">
        <v>483</v>
      </c>
      <c r="C798" s="1055"/>
      <c r="D798" s="1055"/>
      <c r="E798" s="1055"/>
      <c r="F798" s="1055"/>
    </row>
    <row r="799" spans="1:7">
      <c r="A799" s="854"/>
      <c r="B799" s="854"/>
      <c r="C799" s="854"/>
      <c r="D799" s="817"/>
      <c r="F799" s="874"/>
    </row>
    <row r="800" spans="1:7">
      <c r="A800" s="982" t="s">
        <v>489</v>
      </c>
      <c r="B800" s="982"/>
      <c r="C800" s="982"/>
      <c r="D800" s="982"/>
      <c r="E800" s="982"/>
      <c r="F800" s="982"/>
      <c r="G800" s="982"/>
    </row>
    <row r="801" spans="1:7">
      <c r="A801" s="825"/>
      <c r="B801" s="825"/>
    </row>
    <row r="802" spans="1:7">
      <c r="A802" s="825"/>
      <c r="B802" s="1055" t="s">
        <v>483</v>
      </c>
      <c r="C802" s="1055"/>
      <c r="D802" s="1055"/>
      <c r="E802" s="1055"/>
      <c r="F802" s="1055"/>
    </row>
    <row r="803" spans="1:7">
      <c r="A803" s="843"/>
      <c r="B803" s="843"/>
      <c r="C803" s="843"/>
      <c r="D803" s="884"/>
      <c r="E803" s="844"/>
      <c r="F803" s="844"/>
      <c r="G803" s="844"/>
    </row>
    <row r="804" spans="1:7">
      <c r="A804" s="982" t="s">
        <v>200</v>
      </c>
      <c r="B804" s="982"/>
      <c r="C804" s="982"/>
      <c r="D804" s="982"/>
      <c r="E804" s="982"/>
      <c r="F804" s="982"/>
      <c r="G804" s="982"/>
    </row>
    <row r="805" spans="1:7">
      <c r="A805" s="825"/>
      <c r="B805" s="825"/>
    </row>
    <row r="806" spans="1:7">
      <c r="A806" s="825"/>
      <c r="B806" s="1055" t="s">
        <v>483</v>
      </c>
      <c r="C806" s="1055"/>
      <c r="D806" s="1055"/>
      <c r="E806" s="1055"/>
      <c r="F806" s="1055"/>
    </row>
    <row r="807" spans="1:7">
      <c r="A807" s="825"/>
      <c r="B807" s="825"/>
      <c r="D807" s="817"/>
    </row>
    <row r="808" spans="1:7">
      <c r="A808" s="982" t="s">
        <v>967</v>
      </c>
      <c r="B808" s="982"/>
      <c r="C808" s="982"/>
      <c r="D808" s="982"/>
      <c r="E808" s="982"/>
      <c r="F808" s="982"/>
      <c r="G808" s="982"/>
    </row>
    <row r="809" spans="1:7">
      <c r="A809" s="825"/>
      <c r="B809" s="825"/>
    </row>
    <row r="810" spans="1:7">
      <c r="A810" s="825"/>
      <c r="B810" s="1055" t="s">
        <v>483</v>
      </c>
      <c r="C810" s="1055"/>
      <c r="D810" s="1055"/>
      <c r="E810" s="1055"/>
      <c r="F810" s="105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2"/>
      <c r="H1747" s="972"/>
      <c r="I1747" s="972"/>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xr:uid="{00000000-0002-0000-0300-000000000000}">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xr:uid="{00000000-0002-0000-0300-000001000000}">
      <formula1>$I$3:$I$5</formula1>
    </dataValidation>
  </dataValidations>
  <hyperlinks>
    <hyperlink ref="D407" r:id="rId1" xr:uid="{00000000-0004-0000-0300-000000000000}"/>
    <hyperlink ref="D659" r:id="rId2" xr:uid="{00000000-0004-0000-0300-000001000000}"/>
    <hyperlink ref="D149" r:id="rId3" xr:uid="{00000000-0004-0000-0300-000002000000}"/>
    <hyperlink ref="D407:F407" r:id="rId4" display="https://www.treasurer.ca.gov/ctcac/forms/transfer-event-questionnaire.pdf" xr:uid="{00000000-0004-0000-0300-000003000000}"/>
    <hyperlink ref="D372" r:id="rId5" xr:uid="{00000000-0004-0000-0300-000004000000}"/>
    <hyperlink ref="D659:F659" r:id="rId6" display="https://www.treasurer.ca.gov/ctcac/guidance.asp" xr:uid="{00000000-0004-0000-0300-000005000000}"/>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D1065"/>
  <sheetViews>
    <sheetView showGridLines="0" showZeros="0" tabSelected="1" topLeftCell="A475" zoomScale="110" zoomScaleNormal="110" zoomScaleSheetLayoutView="100" workbookViewId="0">
      <selection activeCell="Q493" sqref="Q493:AK493"/>
    </sheetView>
  </sheetViews>
  <sheetFormatPr defaultColWidth="0" defaultRowHeight="0" customHeight="1" zeroHeight="1"/>
  <cols>
    <col min="1" max="36" width="2.5703125" style="12" customWidth="1"/>
    <col min="37" max="37" width="2.7109375" style="12" customWidth="1"/>
    <col min="38" max="38" width="2.5703125" style="12" customWidth="1"/>
    <col min="39" max="39" width="2.5703125" style="12" hidden="1" customWidth="1"/>
    <col min="40" max="40" width="8.5703125" style="12" hidden="1" customWidth="1"/>
    <col min="41" max="41" width="2.5703125" style="12" hidden="1" customWidth="1"/>
    <col min="42" max="42" width="3.28515625" style="12" hidden="1" customWidth="1"/>
    <col min="43" max="44" width="2.5703125" style="12" hidden="1" customWidth="1"/>
    <col min="45" max="45" width="5.5703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5703125" style="12" hidden="1" customWidth="1"/>
    <col min="61" max="61" width="17.7109375" style="12" hidden="1" customWidth="1"/>
    <col min="62" max="62" width="12.5703125" style="12" hidden="1" customWidth="1"/>
    <col min="63" max="63" width="11.5703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77" t="s">
        <v>107</v>
      </c>
      <c r="B8" s="1577"/>
      <c r="C8" s="1577"/>
      <c r="D8" s="1577"/>
      <c r="E8" s="1577"/>
      <c r="F8" s="1577"/>
      <c r="G8" s="1577"/>
      <c r="H8" s="1577"/>
      <c r="I8" s="1577"/>
      <c r="J8" s="1577"/>
      <c r="K8" s="1577"/>
      <c r="L8" s="1577"/>
      <c r="M8" s="1577"/>
      <c r="N8" s="1577"/>
      <c r="O8" s="1577"/>
      <c r="P8" s="1577"/>
      <c r="Q8" s="1577"/>
      <c r="R8" s="1577"/>
      <c r="S8" s="1577"/>
      <c r="T8" s="1577"/>
      <c r="U8" s="1577"/>
      <c r="V8" s="1577"/>
      <c r="W8" s="1577"/>
      <c r="X8" s="1577"/>
      <c r="Y8" s="1577"/>
      <c r="Z8" s="1577"/>
      <c r="AA8" s="1577"/>
      <c r="AB8" s="1577"/>
      <c r="AC8" s="1577"/>
      <c r="AD8" s="1577"/>
      <c r="AE8" s="1577"/>
      <c r="AF8" s="1577"/>
      <c r="AG8" s="1577"/>
      <c r="AH8" s="1577"/>
      <c r="AI8" s="1577"/>
      <c r="AJ8" s="1577"/>
      <c r="AK8" s="1577"/>
      <c r="AL8" s="1577"/>
    </row>
    <row r="9" spans="1:38" ht="15" customHeight="1">
      <c r="A9" s="1363" t="s">
        <v>1569</v>
      </c>
      <c r="B9" s="1363"/>
      <c r="C9" s="1363"/>
      <c r="D9" s="1363"/>
      <c r="E9" s="1363"/>
      <c r="F9" s="1363"/>
      <c r="G9" s="1363"/>
      <c r="H9" s="1363"/>
      <c r="I9" s="1363"/>
      <c r="J9" s="1363"/>
      <c r="K9" s="1363"/>
      <c r="L9" s="1363"/>
      <c r="M9" s="1363"/>
      <c r="N9" s="1363"/>
      <c r="O9" s="1363"/>
      <c r="P9" s="1363"/>
      <c r="Q9" s="1363"/>
      <c r="R9" s="1363"/>
      <c r="S9" s="1363"/>
      <c r="T9" s="1363"/>
      <c r="U9" s="1363"/>
      <c r="V9" s="1363"/>
      <c r="W9" s="1363"/>
      <c r="X9" s="1363"/>
      <c r="Y9" s="1363"/>
      <c r="Z9" s="1363"/>
      <c r="AA9" s="1363"/>
      <c r="AB9" s="1363"/>
      <c r="AC9" s="1363"/>
      <c r="AD9" s="1363"/>
      <c r="AE9" s="1363"/>
      <c r="AF9" s="1363"/>
      <c r="AG9" s="1363"/>
      <c r="AH9" s="1363"/>
      <c r="AI9" s="1363"/>
      <c r="AJ9" s="1363"/>
      <c r="AK9" s="1363"/>
      <c r="AL9" s="1363"/>
    </row>
    <row r="10" spans="1:38" ht="15" customHeight="1">
      <c r="A10" s="1375" t="s">
        <v>1570</v>
      </c>
      <c r="B10" s="1375"/>
      <c r="C10" s="1375"/>
      <c r="D10" s="1375"/>
      <c r="E10" s="1375"/>
      <c r="F10" s="1375"/>
      <c r="G10" s="1375"/>
      <c r="H10" s="1375"/>
      <c r="I10" s="1375"/>
      <c r="J10" s="1375"/>
      <c r="K10" s="1375"/>
      <c r="L10" s="1375"/>
      <c r="M10" s="1375"/>
      <c r="N10" s="1375"/>
      <c r="O10" s="1375"/>
      <c r="P10" s="1375"/>
      <c r="Q10" s="1375"/>
      <c r="R10" s="1375"/>
      <c r="S10" s="1375"/>
      <c r="T10" s="1375"/>
      <c r="U10" s="1375"/>
      <c r="V10" s="1375"/>
      <c r="W10" s="1375"/>
      <c r="X10" s="1375"/>
      <c r="Y10" s="1375"/>
      <c r="Z10" s="1375"/>
      <c r="AA10" s="1375"/>
      <c r="AB10" s="1375"/>
      <c r="AC10" s="1375"/>
      <c r="AD10" s="1375"/>
      <c r="AE10" s="1375"/>
      <c r="AF10" s="1375"/>
      <c r="AG10" s="1375"/>
      <c r="AH10" s="1375"/>
      <c r="AI10" s="1375"/>
      <c r="AJ10" s="1375"/>
      <c r="AK10" s="1375"/>
      <c r="AL10" s="1375"/>
    </row>
    <row r="11" spans="1:38" ht="15" customHeight="1">
      <c r="A11" s="1375" t="s">
        <v>1568</v>
      </c>
      <c r="B11" s="1375"/>
      <c r="C11" s="1375"/>
      <c r="D11" s="1375"/>
      <c r="E11" s="1375"/>
      <c r="F11" s="1375"/>
      <c r="G11" s="1375"/>
      <c r="H11" s="1375"/>
      <c r="I11" s="1375"/>
      <c r="J11" s="1375"/>
      <c r="K11" s="1375"/>
      <c r="L11" s="1375"/>
      <c r="M11" s="1375"/>
      <c r="N11" s="1375"/>
      <c r="O11" s="1375"/>
      <c r="P11" s="1375"/>
      <c r="Q11" s="1375"/>
      <c r="R11" s="1375"/>
      <c r="S11" s="1375"/>
      <c r="T11" s="1375"/>
      <c r="U11" s="1375"/>
      <c r="V11" s="1375"/>
      <c r="W11" s="1375"/>
      <c r="X11" s="1375"/>
      <c r="Y11" s="1375"/>
      <c r="Z11" s="1375"/>
      <c r="AA11" s="1375"/>
      <c r="AB11" s="1375"/>
      <c r="AC11" s="1375"/>
      <c r="AD11" s="1375"/>
      <c r="AE11" s="1375"/>
      <c r="AF11" s="1375"/>
      <c r="AG11" s="1375"/>
      <c r="AH11" s="1375"/>
      <c r="AI11" s="1375"/>
      <c r="AJ11" s="1375"/>
      <c r="AK11" s="1375"/>
      <c r="AL11" s="1375"/>
    </row>
    <row r="12" spans="1:38" ht="12.75">
      <c r="A12" s="1370" t="s">
        <v>1643</v>
      </c>
      <c r="B12" s="1371"/>
      <c r="C12" s="1371"/>
      <c r="D12" s="1371"/>
      <c r="E12" s="1371"/>
      <c r="F12" s="1371"/>
      <c r="G12" s="1371"/>
      <c r="H12" s="1371"/>
      <c r="I12" s="1371"/>
      <c r="J12" s="1371"/>
      <c r="K12" s="1371"/>
      <c r="L12" s="1371"/>
      <c r="M12" s="1371"/>
      <c r="N12" s="1371"/>
      <c r="O12" s="1371"/>
      <c r="P12" s="1371"/>
      <c r="Q12" s="1371"/>
      <c r="R12" s="1371"/>
      <c r="S12" s="1371"/>
      <c r="T12" s="1371"/>
      <c r="U12" s="1371"/>
      <c r="V12" s="1371"/>
      <c r="W12" s="1371"/>
      <c r="X12" s="1371"/>
      <c r="Y12" s="1371"/>
      <c r="Z12" s="1371"/>
      <c r="AA12" s="1371"/>
      <c r="AB12" s="1371"/>
      <c r="AC12" s="1371"/>
      <c r="AD12" s="1371"/>
      <c r="AE12" s="1371"/>
      <c r="AF12" s="1371"/>
      <c r="AG12" s="1371"/>
      <c r="AH12" s="1371"/>
      <c r="AI12" s="1371"/>
      <c r="AJ12" s="1371"/>
      <c r="AK12" s="1371"/>
      <c r="AL12" s="1371"/>
    </row>
    <row r="13" spans="1:38" ht="12.75">
      <c r="A13" s="968" t="s">
        <v>1428</v>
      </c>
      <c r="B13" s="968"/>
      <c r="C13" s="968"/>
      <c r="D13" s="968"/>
      <c r="E13" s="968"/>
      <c r="F13" s="968"/>
      <c r="G13" s="968"/>
      <c r="H13" s="968"/>
      <c r="I13" s="968"/>
      <c r="J13" s="968"/>
      <c r="K13" s="968"/>
      <c r="L13" s="968"/>
      <c r="M13" s="968"/>
      <c r="N13" s="968"/>
      <c r="O13" s="968"/>
      <c r="P13" s="968"/>
      <c r="Q13" s="968"/>
      <c r="R13" s="968"/>
      <c r="S13" s="968"/>
      <c r="T13" s="968"/>
      <c r="U13" s="968"/>
      <c r="V13" s="968"/>
      <c r="W13" s="968"/>
      <c r="X13" s="968"/>
      <c r="Y13" s="968"/>
      <c r="Z13" s="968"/>
      <c r="AA13" s="968"/>
      <c r="AB13" s="968"/>
      <c r="AC13" s="968"/>
      <c r="AD13" s="968"/>
      <c r="AE13" s="968"/>
      <c r="AF13" s="968"/>
      <c r="AG13" s="968"/>
      <c r="AH13" s="968"/>
      <c r="AI13" s="968"/>
      <c r="AJ13" s="968"/>
      <c r="AK13" s="968"/>
      <c r="AL13" s="968"/>
    </row>
    <row r="14" spans="1:38" ht="12.75" customHeight="1" thickBot="1">
      <c r="A14" s="969"/>
      <c r="B14" s="969"/>
      <c r="C14" s="969"/>
      <c r="D14" s="969"/>
      <c r="E14" s="969"/>
      <c r="F14" s="969"/>
      <c r="G14" s="969"/>
      <c r="H14" s="969"/>
      <c r="I14" s="969"/>
      <c r="J14" s="969"/>
      <c r="K14" s="969"/>
      <c r="L14" s="969"/>
      <c r="M14" s="969"/>
      <c r="N14" s="969"/>
      <c r="O14" s="969"/>
      <c r="P14" s="969"/>
      <c r="Q14" s="969"/>
      <c r="R14" s="969"/>
      <c r="S14" s="969"/>
      <c r="T14" s="969"/>
      <c r="U14" s="969"/>
      <c r="V14" s="969"/>
      <c r="W14" s="969"/>
      <c r="X14" s="969"/>
      <c r="Y14" s="969"/>
      <c r="Z14" s="969"/>
      <c r="AA14" s="969"/>
      <c r="AB14" s="969"/>
      <c r="AC14" s="969"/>
      <c r="AD14" s="969"/>
      <c r="AE14" s="969"/>
      <c r="AF14" s="969"/>
      <c r="AG14" s="969"/>
      <c r="AH14" s="969"/>
      <c r="AI14" s="969"/>
      <c r="AJ14" s="969"/>
      <c r="AK14" s="969"/>
      <c r="AL14" s="969"/>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1414</v>
      </c>
      <c r="C16" s="7"/>
      <c r="D16" s="7"/>
      <c r="E16" s="7"/>
      <c r="F16" s="7"/>
      <c r="G16" s="7"/>
      <c r="H16" s="1113" t="s">
        <v>1645</v>
      </c>
      <c r="I16" s="1113"/>
      <c r="J16" s="1113"/>
      <c r="K16" s="1113"/>
      <c r="L16" s="1113"/>
      <c r="M16" s="1113"/>
      <c r="N16" s="1113"/>
      <c r="O16" s="1113"/>
      <c r="P16" s="1113"/>
      <c r="Q16" s="1113"/>
      <c r="R16" s="1113"/>
      <c r="S16" s="1113"/>
      <c r="T16" s="1113"/>
      <c r="U16" s="1113"/>
      <c r="V16" s="1113"/>
      <c r="W16" s="1113"/>
      <c r="X16" s="1113"/>
      <c r="Y16" s="1113"/>
      <c r="Z16" s="1113"/>
      <c r="AA16" s="1113"/>
      <c r="AB16" s="1113"/>
      <c r="AC16" s="1113"/>
      <c r="AD16" s="1113"/>
      <c r="AE16" s="1113"/>
      <c r="AF16" s="1113"/>
      <c r="AG16" s="1113"/>
      <c r="AH16" s="1113"/>
      <c r="AI16" s="1113"/>
      <c r="AJ16" s="1113"/>
    </row>
    <row r="17" spans="1:39" ht="12.75" customHeight="1"/>
    <row r="18" spans="1:39" ht="12.75" customHeight="1">
      <c r="A18" s="137" t="s">
        <v>108</v>
      </c>
      <c r="C18" s="7"/>
      <c r="D18" s="7"/>
      <c r="E18" s="7"/>
      <c r="F18" s="7"/>
      <c r="G18" s="7"/>
      <c r="H18" s="1108" t="s">
        <v>1646</v>
      </c>
      <c r="I18" s="1108"/>
      <c r="J18" s="1108"/>
      <c r="K18" s="1108"/>
      <c r="L18" s="1108"/>
      <c r="M18" s="1108"/>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row>
    <row r="19" spans="1:39" ht="12.75" customHeight="1"/>
    <row r="20" spans="1:39" ht="14.25" customHeight="1">
      <c r="A20" s="1365" t="s">
        <v>965</v>
      </c>
      <c r="B20" s="1365"/>
      <c r="C20" s="1365"/>
      <c r="D20" s="1365"/>
      <c r="E20" s="1365"/>
      <c r="F20" s="1365"/>
      <c r="G20" s="1365"/>
      <c r="H20" s="1365"/>
      <c r="I20" s="1365"/>
      <c r="J20" s="1365"/>
      <c r="K20" s="1365"/>
      <c r="L20" s="1365"/>
      <c r="M20" s="1365"/>
      <c r="N20" s="1365"/>
      <c r="O20" s="1365"/>
      <c r="P20" s="1365"/>
      <c r="Q20" s="1365"/>
      <c r="R20" s="1365"/>
      <c r="S20" s="1365"/>
      <c r="T20" s="1365"/>
      <c r="U20" s="1365"/>
      <c r="V20" s="1365"/>
      <c r="W20" s="1365"/>
      <c r="X20" s="1365"/>
      <c r="Y20" s="1365"/>
      <c r="Z20" s="1365"/>
      <c r="AA20" s="1365"/>
      <c r="AB20" s="1365"/>
      <c r="AC20" s="1365"/>
      <c r="AD20" s="1365"/>
      <c r="AE20" s="1365"/>
      <c r="AF20" s="1365"/>
      <c r="AG20" s="1365"/>
      <c r="AH20" s="1365"/>
      <c r="AI20" s="1365"/>
      <c r="AJ20" s="1365"/>
      <c r="AK20" s="1365"/>
      <c r="AL20" s="1365"/>
    </row>
    <row r="21" spans="1:39" ht="12.75" customHeight="1">
      <c r="A21" s="1102" t="s">
        <v>1154</v>
      </c>
      <c r="B21" s="1102"/>
      <c r="C21" s="1102"/>
      <c r="D21" s="1102"/>
      <c r="E21" s="1102"/>
      <c r="F21" s="1102"/>
      <c r="G21" s="1102"/>
      <c r="H21" s="1102"/>
      <c r="I21" s="1102"/>
      <c r="J21" s="1102"/>
      <c r="K21" s="1102"/>
      <c r="L21" s="1102"/>
      <c r="M21" s="1102"/>
      <c r="N21" s="1102"/>
      <c r="O21" s="1102"/>
      <c r="P21" s="1102"/>
      <c r="Q21" s="1102"/>
      <c r="R21" s="1102"/>
      <c r="S21" s="1102"/>
      <c r="T21" s="1102"/>
      <c r="U21" s="1102"/>
      <c r="V21" s="1102"/>
      <c r="W21" s="1102"/>
      <c r="X21" s="1102"/>
      <c r="Y21" s="1102"/>
      <c r="Z21" s="1102"/>
      <c r="AA21" s="1102"/>
      <c r="AB21" s="1102"/>
      <c r="AC21" s="1102"/>
      <c r="AD21" s="1102"/>
      <c r="AE21" s="1102"/>
      <c r="AF21" s="1102"/>
      <c r="AG21" s="1102"/>
      <c r="AH21" s="1102"/>
      <c r="AI21" s="1102"/>
      <c r="AJ21" s="1102"/>
      <c r="AK21" s="1102"/>
      <c r="AL21" s="1102"/>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1417</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1104</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100">
        <f>'Basis &amp; Credits'!AB56</f>
        <v>3095555.1</v>
      </c>
      <c r="N26" s="1100"/>
      <c r="O26" s="1100"/>
      <c r="P26" s="1100"/>
      <c r="Q26" s="1100"/>
      <c r="R26" s="7" t="s">
        <v>837</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69">
        <f>'Basis &amp; Credits'!AB77</f>
        <v>0</v>
      </c>
      <c r="N27" s="1369"/>
      <c r="O27" s="1369"/>
      <c r="P27" s="1369"/>
      <c r="Q27" s="1369"/>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819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821</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088" t="s">
        <v>722</v>
      </c>
      <c r="P33" s="1088"/>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1022</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897</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1107</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1108</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1109</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1110</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1111</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1112</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1061</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1023</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502</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618</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490</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823</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824</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825</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826</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763</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764</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1158</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1114</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1113</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1106</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1105</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827</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828</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829</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1117</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1116</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1115</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830</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985</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1167</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1168</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1170</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1169</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831</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832</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833</v>
      </c>
      <c r="B117" s="35"/>
      <c r="C117" s="35"/>
    </row>
    <row r="118" spans="1:38" ht="12.75"/>
    <row r="119" spans="1:38" ht="12.75" customHeight="1">
      <c r="A119" s="141" t="s">
        <v>834</v>
      </c>
      <c r="B119" s="58"/>
      <c r="D119" s="39"/>
      <c r="E119" s="247"/>
      <c r="F119" s="247"/>
      <c r="J119" s="247"/>
      <c r="K119" s="39"/>
      <c r="P119" s="247"/>
      <c r="Q119" s="247"/>
      <c r="R119" s="247"/>
      <c r="S119" s="58"/>
      <c r="T119" s="58"/>
      <c r="U119" s="58"/>
      <c r="V119" s="58"/>
      <c r="W119" s="58"/>
      <c r="AL119" s="58"/>
    </row>
    <row r="120" spans="1:38" ht="12.75">
      <c r="A120" s="141" t="s">
        <v>835</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109" t="s">
        <v>1649</v>
      </c>
      <c r="H122" s="1109"/>
      <c r="I122" s="247" t="s">
        <v>195</v>
      </c>
      <c r="L122" s="1109" t="s">
        <v>1648</v>
      </c>
      <c r="M122" s="1109"/>
      <c r="N122" s="1109"/>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107" t="s">
        <v>1647</v>
      </c>
      <c r="D124" s="1107"/>
      <c r="E124" s="1107"/>
      <c r="F124" s="1107"/>
      <c r="G124" s="1107"/>
      <c r="H124" s="1107"/>
      <c r="I124" s="1107"/>
      <c r="J124" s="1107"/>
      <c r="K124" s="1107"/>
      <c r="L124" s="333" t="s">
        <v>677</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678</v>
      </c>
      <c r="Y126" s="1109"/>
      <c r="Z126" s="1109"/>
      <c r="AA126" s="1109"/>
      <c r="AB126" s="1109"/>
      <c r="AC126" s="1109"/>
      <c r="AD126" s="1109"/>
      <c r="AE126" s="1109"/>
      <c r="AF126" s="1109"/>
      <c r="AG126" s="1109"/>
      <c r="AH126" s="1109"/>
      <c r="AI126" s="1109"/>
      <c r="AJ126" s="1109"/>
      <c r="AK126" s="1109"/>
    </row>
    <row r="127" spans="1:38" ht="12.75">
      <c r="A127" s="183"/>
      <c r="B127" s="183"/>
      <c r="R127" s="183"/>
      <c r="S127" s="183"/>
      <c r="T127" s="183"/>
      <c r="U127" s="183"/>
      <c r="V127" s="183"/>
      <c r="W127" s="183"/>
      <c r="X127" s="58"/>
      <c r="Y127" s="58"/>
      <c r="Z127" s="58" t="s">
        <v>679</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110" t="s">
        <v>1650</v>
      </c>
      <c r="Z129" s="1110"/>
      <c r="AA129" s="1110"/>
      <c r="AB129" s="1110"/>
      <c r="AC129" s="1110"/>
      <c r="AD129" s="1110"/>
      <c r="AE129" s="1110"/>
      <c r="AF129" s="1110"/>
      <c r="AG129" s="1110"/>
      <c r="AH129" s="1110"/>
      <c r="AI129" s="1110"/>
      <c r="AJ129" s="1110"/>
      <c r="AK129" s="1110"/>
      <c r="AL129" s="721"/>
    </row>
    <row r="130" spans="1:38" ht="12.75">
      <c r="A130" s="182"/>
      <c r="B130" s="150"/>
      <c r="C130" s="274"/>
      <c r="R130" s="274"/>
      <c r="S130" s="274"/>
      <c r="T130" s="274"/>
      <c r="U130" s="274"/>
      <c r="V130" s="274"/>
      <c r="W130" s="274"/>
      <c r="X130" s="58"/>
      <c r="Y130" s="58"/>
      <c r="Z130" s="58" t="s">
        <v>680</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110" t="s">
        <v>1741</v>
      </c>
      <c r="Z132" s="1110"/>
      <c r="AA132" s="1110"/>
      <c r="AB132" s="1110"/>
      <c r="AC132" s="1110"/>
      <c r="AD132" s="1110"/>
      <c r="AE132" s="1110"/>
      <c r="AF132" s="1110"/>
      <c r="AG132" s="1110"/>
      <c r="AH132" s="1110"/>
      <c r="AI132" s="1110"/>
      <c r="AJ132" s="1110"/>
      <c r="AK132" s="111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681</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44"/>
      <c r="G150" s="1344"/>
      <c r="H150" s="1344"/>
      <c r="I150" s="1344"/>
      <c r="J150" s="1344"/>
      <c r="K150" s="1344"/>
      <c r="L150" s="1344"/>
      <c r="M150" s="1344"/>
      <c r="N150" s="1344"/>
      <c r="O150" s="1344"/>
      <c r="P150" s="1344"/>
      <c r="Q150" s="1344"/>
      <c r="R150" s="1344"/>
      <c r="S150" s="1344"/>
      <c r="T150" s="1344"/>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695</v>
      </c>
      <c r="F153" s="32"/>
      <c r="G153" s="32"/>
      <c r="H153" s="32"/>
      <c r="I153" s="32"/>
      <c r="J153" s="32"/>
      <c r="K153" s="32"/>
      <c r="L153" s="32"/>
      <c r="M153" s="32"/>
      <c r="N153" s="32"/>
      <c r="O153" s="1108" t="s">
        <v>1651</v>
      </c>
      <c r="P153" s="1108"/>
      <c r="Q153" s="1108"/>
      <c r="R153" s="1108"/>
      <c r="S153" s="1108"/>
      <c r="T153" s="1108"/>
      <c r="U153" s="1108"/>
      <c r="V153" s="1108"/>
      <c r="W153" s="1108"/>
      <c r="X153" s="1108"/>
      <c r="Y153" s="1108"/>
      <c r="Z153" s="1108"/>
      <c r="AA153" s="1108"/>
      <c r="AB153" s="1108"/>
      <c r="AC153" s="1108"/>
      <c r="AD153" s="1108"/>
      <c r="AE153" s="1108"/>
      <c r="AF153" s="1108"/>
      <c r="AG153" s="1108"/>
      <c r="AH153" s="1108"/>
    </row>
    <row r="154" spans="1:59" ht="12.75" customHeight="1">
      <c r="D154" s="483" t="s">
        <v>476</v>
      </c>
      <c r="F154" s="32"/>
      <c r="G154" s="32"/>
      <c r="H154" s="32"/>
      <c r="I154" s="32"/>
      <c r="J154" s="32"/>
      <c r="K154" s="32"/>
      <c r="L154" s="32"/>
      <c r="M154" s="32"/>
      <c r="N154" s="32"/>
      <c r="O154" s="1132" t="s">
        <v>1652</v>
      </c>
      <c r="P154" s="1106"/>
      <c r="Q154" s="1106"/>
      <c r="R154" s="1106"/>
      <c r="S154" s="1106"/>
      <c r="T154" s="1106"/>
      <c r="U154" s="1106"/>
      <c r="V154" s="1106"/>
      <c r="W154" s="1106"/>
      <c r="X154" s="1106"/>
      <c r="Y154" s="1106"/>
      <c r="Z154" s="1106"/>
      <c r="AA154" s="1106"/>
      <c r="AB154" s="1106"/>
      <c r="AC154" s="1106"/>
      <c r="AD154" s="1106"/>
      <c r="AE154" s="1106"/>
      <c r="AF154" s="1106"/>
      <c r="AG154" s="1106"/>
      <c r="AH154" s="1106"/>
      <c r="AM154" s="25"/>
    </row>
    <row r="155" spans="1:59" ht="12.75">
      <c r="D155" s="13" t="s">
        <v>477</v>
      </c>
      <c r="F155" s="13"/>
      <c r="G155" s="13"/>
      <c r="H155" s="13"/>
      <c r="I155" s="13"/>
      <c r="J155" s="13"/>
      <c r="K155" s="13"/>
      <c r="L155" s="13"/>
      <c r="M155" s="13"/>
      <c r="N155" s="13"/>
      <c r="O155" s="1373" t="s">
        <v>1653</v>
      </c>
      <c r="P155" s="1374"/>
      <c r="Q155" s="1374"/>
      <c r="R155" s="1374"/>
      <c r="S155" s="1374"/>
      <c r="T155" s="1374"/>
      <c r="U155" s="1374"/>
      <c r="V155" s="1374"/>
      <c r="W155" s="1374"/>
      <c r="X155" s="1374"/>
      <c r="Y155" s="1374"/>
      <c r="Z155" s="1374"/>
      <c r="AA155" s="1374"/>
      <c r="AB155" s="1374"/>
      <c r="AC155" s="1374"/>
      <c r="AD155" s="1374"/>
      <c r="AE155" s="1374"/>
      <c r="AF155" s="1374"/>
      <c r="AG155" s="1374"/>
      <c r="AH155" s="1374"/>
      <c r="AM155" s="25"/>
    </row>
    <row r="156" spans="1:59" ht="12.75">
      <c r="D156" s="32" t="s">
        <v>335</v>
      </c>
      <c r="F156" s="32"/>
      <c r="G156" s="32"/>
      <c r="H156" s="32"/>
      <c r="I156" s="32"/>
      <c r="J156" s="32"/>
      <c r="K156" s="32"/>
      <c r="L156" s="32"/>
      <c r="M156" s="32"/>
      <c r="N156" s="32"/>
      <c r="O156" s="1086" t="s">
        <v>1654</v>
      </c>
      <c r="P156" s="1086"/>
      <c r="Q156" s="1086"/>
      <c r="R156" s="1086"/>
      <c r="S156" s="1086"/>
      <c r="T156" s="1086"/>
      <c r="U156" s="1086"/>
      <c r="V156" s="1086"/>
      <c r="W156" s="1086"/>
      <c r="X156" s="1086"/>
      <c r="Y156" s="1086"/>
      <c r="Z156" s="1086"/>
      <c r="AA156" s="1086"/>
      <c r="AB156" s="1086"/>
      <c r="AC156" s="1086"/>
      <c r="AD156" s="1086"/>
      <c r="AE156" s="1086"/>
      <c r="AF156" s="1086"/>
      <c r="AG156" s="1086"/>
      <c r="AH156" s="1086"/>
      <c r="BG156" s="12" t="s">
        <v>329</v>
      </c>
    </row>
    <row r="157" spans="1:59" ht="12.75">
      <c r="D157" s="32" t="s">
        <v>336</v>
      </c>
      <c r="F157" s="32"/>
      <c r="G157" s="32"/>
      <c r="H157" s="32"/>
      <c r="I157" s="32"/>
      <c r="J157" s="32"/>
      <c r="K157" s="32"/>
      <c r="L157" s="32"/>
      <c r="M157" s="32"/>
      <c r="N157" s="32"/>
      <c r="O157" s="1108" t="s">
        <v>1655</v>
      </c>
      <c r="P157" s="1091"/>
      <c r="Q157" s="1091"/>
      <c r="R157" s="1091"/>
      <c r="S157" s="1091"/>
      <c r="T157" s="1091"/>
      <c r="U157" s="1091"/>
      <c r="V157" s="1091"/>
      <c r="W157" s="1091"/>
      <c r="X157" s="1091"/>
      <c r="Y157" s="14"/>
      <c r="Z157" s="14"/>
      <c r="AA157" s="14"/>
      <c r="AB157" s="14"/>
      <c r="AC157" s="14"/>
      <c r="AD157" s="14"/>
      <c r="AE157" s="14"/>
      <c r="AF157" s="14"/>
      <c r="BA157" s="36" t="s">
        <v>686</v>
      </c>
      <c r="BG157" s="12" t="s">
        <v>522</v>
      </c>
    </row>
    <row r="158" spans="1:59" ht="12.75">
      <c r="D158" s="32" t="s">
        <v>337</v>
      </c>
      <c r="F158" s="32"/>
      <c r="G158" s="32"/>
      <c r="H158" s="32"/>
      <c r="I158" s="32"/>
      <c r="J158" s="32"/>
      <c r="K158" s="32"/>
      <c r="L158" s="32"/>
      <c r="M158" s="32"/>
      <c r="N158" s="32"/>
      <c r="O158" s="1115">
        <v>93534</v>
      </c>
      <c r="P158" s="1115"/>
      <c r="Q158" s="1115"/>
      <c r="R158" s="1115"/>
      <c r="S158" s="15"/>
      <c r="T158" s="15"/>
      <c r="U158" s="15"/>
      <c r="V158" s="15"/>
      <c r="W158" s="15"/>
      <c r="X158" s="15"/>
      <c r="Y158" s="15"/>
      <c r="Z158" s="15"/>
      <c r="AA158" s="15"/>
      <c r="AB158" s="15"/>
      <c r="AC158" s="15"/>
      <c r="AD158" s="15"/>
      <c r="AE158" s="15"/>
      <c r="AF158" s="15"/>
      <c r="BA158" s="36" t="s">
        <v>687</v>
      </c>
      <c r="BG158" s="12" t="s">
        <v>523</v>
      </c>
    </row>
    <row r="159" spans="1:59" ht="12.75">
      <c r="D159" s="32" t="s">
        <v>338</v>
      </c>
      <c r="F159" s="32"/>
      <c r="G159" s="32"/>
      <c r="H159" s="32"/>
      <c r="I159" s="32"/>
      <c r="J159" s="32"/>
      <c r="K159" s="32"/>
      <c r="L159" s="32"/>
      <c r="M159" s="32"/>
      <c r="N159" s="32"/>
      <c r="O159" s="1111">
        <v>6617235878</v>
      </c>
      <c r="P159" s="1111"/>
      <c r="Q159" s="1111"/>
      <c r="R159" s="1111"/>
      <c r="S159" s="1111"/>
      <c r="T159" s="1111"/>
      <c r="V159" s="149" t="s">
        <v>287</v>
      </c>
      <c r="W159" s="1116"/>
      <c r="X159" s="1116"/>
      <c r="Y159" s="16"/>
      <c r="Z159" s="16"/>
      <c r="AA159" s="16"/>
      <c r="AB159" s="16"/>
      <c r="AC159" s="16"/>
      <c r="AD159" s="16"/>
      <c r="AE159" s="16"/>
      <c r="AF159" s="16"/>
      <c r="BA159" s="36" t="s">
        <v>363</v>
      </c>
      <c r="BG159" s="12" t="s">
        <v>524</v>
      </c>
    </row>
    <row r="160" spans="1:59" ht="12.75">
      <c r="D160" s="32" t="s">
        <v>339</v>
      </c>
      <c r="F160" s="32"/>
      <c r="G160" s="32"/>
      <c r="H160" s="32"/>
      <c r="I160" s="32"/>
      <c r="J160" s="32"/>
      <c r="K160" s="32"/>
      <c r="L160" s="32"/>
      <c r="M160" s="32"/>
      <c r="N160" s="32"/>
      <c r="O160" s="1111">
        <v>6617236210</v>
      </c>
      <c r="P160" s="1111"/>
      <c r="Q160" s="1111"/>
      <c r="R160" s="1111"/>
      <c r="S160" s="1111"/>
      <c r="T160" s="1111"/>
      <c r="U160" s="16"/>
      <c r="V160" s="16"/>
      <c r="W160" s="16"/>
      <c r="X160" s="16"/>
      <c r="Y160" s="16"/>
      <c r="Z160" s="16"/>
      <c r="AA160" s="16"/>
      <c r="AB160" s="16"/>
      <c r="AC160" s="16"/>
      <c r="AD160" s="16"/>
      <c r="AE160" s="16"/>
      <c r="AF160" s="16"/>
      <c r="BA160" s="36" t="s">
        <v>713</v>
      </c>
      <c r="BG160" s="12" t="s">
        <v>525</v>
      </c>
    </row>
    <row r="161" spans="1:59" ht="12.75">
      <c r="D161" s="32" t="s">
        <v>340</v>
      </c>
      <c r="F161" s="32"/>
      <c r="G161" s="32"/>
      <c r="H161" s="32"/>
      <c r="I161" s="32"/>
      <c r="J161" s="32"/>
      <c r="K161" s="32"/>
      <c r="L161" s="32"/>
      <c r="M161" s="32"/>
      <c r="N161" s="32"/>
      <c r="O161" s="1112" t="s">
        <v>1656</v>
      </c>
      <c r="P161" s="1112"/>
      <c r="Q161" s="1112"/>
      <c r="R161" s="1112"/>
      <c r="S161" s="1112"/>
      <c r="T161" s="1112"/>
      <c r="U161" s="1112"/>
      <c r="V161" s="1112"/>
      <c r="W161" s="1112"/>
      <c r="X161" s="1112"/>
      <c r="Y161" s="1112"/>
      <c r="Z161" s="1112"/>
      <c r="AA161" s="1112"/>
      <c r="AB161" s="1112"/>
      <c r="AC161" s="1112"/>
      <c r="AD161" s="1112"/>
      <c r="AE161" s="1112"/>
      <c r="AF161" s="1112"/>
      <c r="AG161" s="1112"/>
      <c r="AH161" s="1112"/>
      <c r="AW161" s="12" t="s">
        <v>722</v>
      </c>
      <c r="BA161" s="36" t="s">
        <v>714</v>
      </c>
      <c r="BG161" s="12" t="s">
        <v>526</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591</v>
      </c>
      <c r="BA162" s="36" t="s">
        <v>715</v>
      </c>
      <c r="BG162" s="12" t="s">
        <v>527</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716</v>
      </c>
      <c r="BG163" s="12" t="s">
        <v>528</v>
      </c>
    </row>
    <row r="164" spans="1:59" ht="12.75">
      <c r="C164" s="144"/>
      <c r="D164" s="1118" t="s">
        <v>1510</v>
      </c>
      <c r="E164" s="1118"/>
      <c r="F164" s="1118"/>
      <c r="G164" s="1118"/>
      <c r="H164" s="1118"/>
      <c r="I164" s="1118"/>
      <c r="J164" s="1118"/>
      <c r="K164" s="1118"/>
      <c r="L164" s="1118"/>
      <c r="M164" s="1118"/>
      <c r="N164" s="1118"/>
      <c r="O164" s="1118"/>
      <c r="P164" s="1118"/>
      <c r="Q164" s="1118"/>
      <c r="R164" s="1118"/>
      <c r="S164" s="1118"/>
      <c r="T164" s="1118"/>
      <c r="U164" s="1118"/>
      <c r="V164" s="1118"/>
      <c r="W164" s="1118"/>
      <c r="X164" s="1118"/>
      <c r="Y164" s="1118"/>
      <c r="Z164" s="1118"/>
      <c r="AA164" s="1118"/>
      <c r="AB164" s="1118"/>
      <c r="AC164" s="1118"/>
      <c r="AD164" s="1118"/>
      <c r="AE164" s="1118"/>
      <c r="AF164" s="1118"/>
      <c r="AG164" s="1118"/>
      <c r="AH164" s="1118"/>
      <c r="AI164" s="39"/>
      <c r="AJ164" s="39"/>
      <c r="AK164" s="39"/>
      <c r="AL164" s="39"/>
      <c r="BA164" s="36" t="s">
        <v>717</v>
      </c>
      <c r="BG164" s="12" t="s">
        <v>529</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718</v>
      </c>
      <c r="BG165" s="12" t="s">
        <v>530</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720</v>
      </c>
      <c r="BG166" s="12" t="s">
        <v>531</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723</v>
      </c>
      <c r="BG167" s="12" t="s">
        <v>532</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724</v>
      </c>
      <c r="BG168" s="12" t="s">
        <v>533</v>
      </c>
    </row>
    <row r="169" spans="1:59" ht="12.75">
      <c r="A169" s="1098" t="s">
        <v>585</v>
      </c>
      <c r="B169" s="1098"/>
      <c r="C169" s="1098"/>
      <c r="D169" s="1098"/>
      <c r="E169" s="1098"/>
      <c r="F169" s="1098"/>
      <c r="G169" s="1098"/>
      <c r="H169" s="1098"/>
      <c r="I169" s="1098"/>
      <c r="J169" s="1098"/>
      <c r="K169" s="1098"/>
      <c r="L169" s="1098"/>
      <c r="M169" s="1098"/>
      <c r="N169" s="1098"/>
      <c r="O169" s="1098"/>
      <c r="P169" s="1098"/>
      <c r="Q169" s="1098"/>
      <c r="R169" s="1098"/>
      <c r="S169" s="1098"/>
      <c r="T169" s="1098"/>
      <c r="U169" s="1098"/>
      <c r="V169" s="1098"/>
      <c r="W169" s="1098"/>
      <c r="X169" s="1098"/>
      <c r="Y169" s="1098"/>
      <c r="Z169" s="1098"/>
      <c r="AA169" s="1098"/>
      <c r="AB169" s="1098"/>
      <c r="AC169" s="1098"/>
      <c r="AD169" s="1098"/>
      <c r="AE169" s="1098"/>
      <c r="AF169" s="1098"/>
      <c r="AG169" s="1098"/>
      <c r="AH169" s="1098"/>
      <c r="AI169" s="1098"/>
      <c r="AJ169" s="1098"/>
      <c r="AK169" s="1098"/>
      <c r="AL169" s="1098"/>
      <c r="BA169" s="36" t="s">
        <v>726</v>
      </c>
      <c r="BG169" s="12" t="s">
        <v>534</v>
      </c>
    </row>
    <row r="170" spans="1:59" ht="13.5" thickBot="1">
      <c r="A170" s="1099"/>
      <c r="B170" s="1099"/>
      <c r="C170" s="1099"/>
      <c r="D170" s="1099"/>
      <c r="E170" s="1099"/>
      <c r="F170" s="1099"/>
      <c r="G170" s="1099"/>
      <c r="H170" s="1099"/>
      <c r="I170" s="1099"/>
      <c r="J170" s="1099"/>
      <c r="K170" s="1099"/>
      <c r="L170" s="1099"/>
      <c r="M170" s="1099"/>
      <c r="N170" s="1099"/>
      <c r="O170" s="1099"/>
      <c r="P170" s="1099"/>
      <c r="Q170" s="1099"/>
      <c r="R170" s="1099"/>
      <c r="S170" s="1099"/>
      <c r="T170" s="1099"/>
      <c r="U170" s="1099"/>
      <c r="V170" s="1099"/>
      <c r="W170" s="1099"/>
      <c r="X170" s="1099"/>
      <c r="Y170" s="1099"/>
      <c r="Z170" s="1099"/>
      <c r="AA170" s="1099"/>
      <c r="AB170" s="1099"/>
      <c r="AC170" s="1099"/>
      <c r="AD170" s="1099"/>
      <c r="AE170" s="1099"/>
      <c r="AF170" s="1099"/>
      <c r="AG170" s="1099"/>
      <c r="AH170" s="1099"/>
      <c r="AI170" s="1099"/>
      <c r="AJ170" s="1099"/>
      <c r="AK170" s="1099"/>
      <c r="AL170" s="1099"/>
      <c r="BA170" s="36" t="s">
        <v>727</v>
      </c>
      <c r="BG170" s="12" t="s">
        <v>535</v>
      </c>
    </row>
    <row r="171" spans="1:59" ht="12.75" customHeight="1" thickTop="1">
      <c r="A171" s="25"/>
      <c r="B171" s="25"/>
      <c r="C171" s="25"/>
      <c r="D171" s="25"/>
      <c r="E171" s="25"/>
      <c r="F171" s="25"/>
      <c r="G171" s="3"/>
      <c r="H171" s="25"/>
      <c r="AK171" s="3"/>
      <c r="AL171" s="3"/>
      <c r="BA171" s="36" t="s">
        <v>226</v>
      </c>
      <c r="BG171" s="12" t="s">
        <v>536</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537</v>
      </c>
    </row>
    <row r="173" spans="1:59" ht="12.75">
      <c r="A173" s="25"/>
      <c r="C173" s="38"/>
      <c r="D173" s="39" t="s">
        <v>343</v>
      </c>
      <c r="J173" s="1368" t="s">
        <v>403</v>
      </c>
      <c r="K173" s="1368"/>
      <c r="L173" s="1368"/>
      <c r="M173" s="1368"/>
      <c r="N173" s="1368"/>
      <c r="O173" s="1368"/>
      <c r="P173" s="1368"/>
      <c r="Q173" s="1368"/>
      <c r="R173" s="1368"/>
      <c r="S173" s="1368"/>
      <c r="U173" s="40"/>
      <c r="X173" s="40"/>
      <c r="AF173" s="25"/>
      <c r="AH173" s="25"/>
      <c r="AJ173" s="3"/>
      <c r="AK173" s="3"/>
      <c r="AL173" s="3"/>
      <c r="BA173" s="36" t="s">
        <v>229</v>
      </c>
      <c r="BG173" s="12" t="s">
        <v>538</v>
      </c>
    </row>
    <row r="174" spans="1:59" ht="12.75">
      <c r="A174" s="25"/>
      <c r="C174" s="38"/>
      <c r="D174" s="58" t="s">
        <v>1458</v>
      </c>
      <c r="E174" s="25"/>
      <c r="F174" s="25"/>
      <c r="G174" s="25"/>
      <c r="H174" s="25"/>
      <c r="I174" s="25"/>
      <c r="J174" s="1086" t="s">
        <v>1657</v>
      </c>
      <c r="K174" s="1086"/>
      <c r="L174" s="1086"/>
      <c r="M174" s="1086"/>
      <c r="N174" s="1086"/>
      <c r="O174" s="1086"/>
      <c r="P174" s="1086"/>
      <c r="Q174" s="1086"/>
      <c r="R174" s="1086"/>
      <c r="S174" s="1086"/>
      <c r="T174" s="1086"/>
      <c r="U174" s="1086"/>
      <c r="V174" s="1086"/>
      <c r="W174" s="1086"/>
      <c r="X174" s="1086"/>
      <c r="Y174" s="1086"/>
      <c r="Z174" s="1086"/>
      <c r="AA174" s="3"/>
      <c r="AH174" s="25"/>
      <c r="AJ174" s="3"/>
      <c r="AK174" s="3"/>
      <c r="AL174" s="3"/>
      <c r="BA174" s="36" t="s">
        <v>231</v>
      </c>
      <c r="BG174" s="12" t="s">
        <v>539</v>
      </c>
    </row>
    <row r="175" spans="1:59" ht="12.75">
      <c r="A175" s="25"/>
      <c r="C175" s="13"/>
      <c r="D175" s="58" t="s">
        <v>344</v>
      </c>
      <c r="F175" s="743"/>
      <c r="G175" s="743"/>
      <c r="H175" s="743"/>
      <c r="I175" s="743"/>
      <c r="J175" s="743"/>
      <c r="K175" s="743"/>
      <c r="L175" s="743"/>
      <c r="M175" s="743"/>
      <c r="N175" s="743"/>
      <c r="O175" s="42"/>
      <c r="Q175" s="25"/>
      <c r="R175" s="25"/>
      <c r="T175" s="743"/>
      <c r="U175" s="1088" t="s">
        <v>591</v>
      </c>
      <c r="V175" s="1088"/>
      <c r="Z175" s="25"/>
      <c r="AC175" s="25"/>
      <c r="AD175" s="25"/>
      <c r="AE175" s="25"/>
      <c r="AF175" s="25"/>
      <c r="AH175" s="25"/>
      <c r="AJ175" s="3"/>
      <c r="AK175" s="3"/>
      <c r="AL175" s="3"/>
      <c r="BA175" s="36" t="s">
        <v>232</v>
      </c>
      <c r="BG175" s="12" t="s">
        <v>540</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66">
        <v>20</v>
      </c>
      <c r="V176" s="1366"/>
      <c r="W176" s="4" t="s">
        <v>328</v>
      </c>
      <c r="X176" s="1372">
        <v>499</v>
      </c>
      <c r="Y176" s="1372"/>
      <c r="AC176" s="25"/>
      <c r="AD176" s="25"/>
      <c r="AE176" s="25"/>
      <c r="AF176" s="25"/>
      <c r="AH176" s="25"/>
      <c r="AJ176" s="3"/>
      <c r="AK176" s="3"/>
      <c r="AL176" s="3"/>
      <c r="BA176" s="36" t="s">
        <v>234</v>
      </c>
      <c r="BG176" s="12" t="s">
        <v>541</v>
      </c>
    </row>
    <row r="177" spans="1:59" s="743" customFormat="1" ht="12.75">
      <c r="A177" s="25"/>
      <c r="B177" s="12"/>
      <c r="C177" s="43"/>
      <c r="D177" s="25" t="s">
        <v>265</v>
      </c>
      <c r="E177" s="12"/>
      <c r="F177" s="12"/>
      <c r="G177" s="12"/>
      <c r="H177" s="12"/>
      <c r="I177" s="12"/>
      <c r="J177" s="12"/>
      <c r="K177" s="12"/>
      <c r="L177" s="12"/>
      <c r="M177" s="25"/>
      <c r="N177" s="12"/>
      <c r="O177" s="12"/>
      <c r="P177" s="12"/>
      <c r="Q177" s="12"/>
      <c r="R177" s="1088" t="s">
        <v>722</v>
      </c>
      <c r="S177" s="1088"/>
      <c r="T177" s="3"/>
      <c r="V177" s="12"/>
      <c r="W177" s="3"/>
      <c r="X177" s="3"/>
      <c r="Y177" s="3"/>
      <c r="AD177" s="25"/>
      <c r="AF177" s="25"/>
      <c r="AH177" s="25"/>
      <c r="AJ177" s="705"/>
      <c r="AK177" s="705"/>
      <c r="AL177" s="705"/>
      <c r="BA177" s="36" t="s">
        <v>235</v>
      </c>
      <c r="BG177" s="743" t="s">
        <v>542</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84"/>
      <c r="AG178" s="1584"/>
      <c r="AH178" s="4" t="s">
        <v>328</v>
      </c>
      <c r="AI178" s="1117"/>
      <c r="AJ178" s="1117"/>
      <c r="AK178" s="1117"/>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478</v>
      </c>
      <c r="E180" s="25"/>
      <c r="X180" s="1088"/>
      <c r="Y180" s="1088"/>
      <c r="Z180" s="911"/>
      <c r="AK180" s="705"/>
      <c r="AL180" s="705"/>
      <c r="BA180" s="36" t="s">
        <v>239</v>
      </c>
      <c r="BG180" s="743" t="s">
        <v>60</v>
      </c>
    </row>
    <row r="181" spans="1:59" s="743" customFormat="1" ht="13.15" customHeight="1">
      <c r="A181" s="25"/>
      <c r="B181" s="12"/>
      <c r="C181" s="44"/>
      <c r="E181" s="7" t="s">
        <v>1085</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637</v>
      </c>
      <c r="BA184" s="36" t="s">
        <v>245</v>
      </c>
      <c r="BG184" s="12" t="s">
        <v>67</v>
      </c>
    </row>
    <row r="185" spans="1:59" ht="12.75">
      <c r="A185" s="37" t="s">
        <v>626</v>
      </c>
      <c r="C185" s="37" t="s">
        <v>627</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638</v>
      </c>
      <c r="BA185" s="36" t="s">
        <v>246</v>
      </c>
      <c r="BG185" s="12" t="s">
        <v>68</v>
      </c>
    </row>
    <row r="186" spans="1:59" ht="12.75">
      <c r="A186" s="25"/>
      <c r="C186" s="45"/>
      <c r="D186" s="25" t="s">
        <v>628</v>
      </c>
      <c r="E186" s="25"/>
      <c r="F186" s="25"/>
      <c r="G186" s="25"/>
      <c r="H186" s="25"/>
      <c r="I186" s="1105" t="str">
        <f>H18</f>
        <v>Terracina at Lancaster</v>
      </c>
      <c r="J186" s="1105"/>
      <c r="K186" s="1105"/>
      <c r="L186" s="1105"/>
      <c r="M186" s="1105"/>
      <c r="N186" s="1105"/>
      <c r="O186" s="1105"/>
      <c r="P186" s="1105"/>
      <c r="Q186" s="1105"/>
      <c r="R186" s="1105"/>
      <c r="S186" s="1105"/>
      <c r="T186" s="1105"/>
      <c r="U186" s="1105"/>
      <c r="V186" s="1105"/>
      <c r="W186" s="1105"/>
      <c r="X186" s="1105"/>
      <c r="Y186" s="1105"/>
      <c r="Z186" s="1105"/>
      <c r="AA186" s="1105"/>
      <c r="AB186" s="1105"/>
      <c r="AC186" s="1105"/>
      <c r="AD186" s="1105"/>
      <c r="AE186" s="1105"/>
      <c r="AF186" s="25"/>
      <c r="AH186" s="25"/>
      <c r="AJ186" s="3"/>
      <c r="AK186" s="3"/>
      <c r="AL186" s="3"/>
      <c r="BA186" s="36" t="s">
        <v>247</v>
      </c>
      <c r="BG186" s="12" t="s">
        <v>69</v>
      </c>
    </row>
    <row r="187" spans="1:59" ht="12.75">
      <c r="A187" s="25"/>
      <c r="C187" s="45"/>
      <c r="D187" s="25" t="s">
        <v>629</v>
      </c>
      <c r="E187" s="25"/>
      <c r="F187" s="25"/>
      <c r="G187" s="25"/>
      <c r="H187" s="25"/>
      <c r="I187" s="1085" t="s">
        <v>1658</v>
      </c>
      <c r="J187" s="1085"/>
      <c r="K187" s="1085"/>
      <c r="L187" s="1085"/>
      <c r="M187" s="1085"/>
      <c r="N187" s="1085"/>
      <c r="O187" s="1085"/>
      <c r="P187" s="1085"/>
      <c r="Q187" s="1085"/>
      <c r="R187" s="1085"/>
      <c r="S187" s="1085"/>
      <c r="T187" s="1085"/>
      <c r="U187" s="1085"/>
      <c r="V187" s="1085"/>
      <c r="W187" s="1085"/>
      <c r="X187" s="1085"/>
      <c r="Y187" s="1085"/>
      <c r="Z187" s="1085"/>
      <c r="AA187" s="1085"/>
      <c r="AB187" s="1085"/>
      <c r="AC187" s="1085"/>
      <c r="AD187" s="1085"/>
      <c r="AE187" s="1085"/>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88"/>
      <c r="F189" s="1288"/>
      <c r="G189" s="1288"/>
      <c r="H189" s="1288"/>
      <c r="I189" s="1288"/>
      <c r="J189" s="1288"/>
      <c r="K189" s="1288"/>
      <c r="L189" s="1288"/>
      <c r="M189" s="1288"/>
      <c r="N189" s="1288"/>
      <c r="O189" s="1288"/>
      <c r="P189" s="1288"/>
      <c r="Q189" s="1288"/>
      <c r="R189" s="1288"/>
      <c r="S189" s="1288"/>
      <c r="T189" s="1288"/>
      <c r="U189" s="1288"/>
      <c r="V189" s="1288"/>
      <c r="W189" s="1288"/>
      <c r="X189" s="1288"/>
      <c r="Y189" s="1288"/>
      <c r="Z189" s="1288"/>
      <c r="AA189" s="1288"/>
      <c r="AB189" s="1288"/>
      <c r="AC189" s="1288"/>
      <c r="AD189" s="1288"/>
      <c r="AE189" s="1288"/>
      <c r="AF189" s="25"/>
      <c r="AH189" s="25"/>
      <c r="AJ189" s="3"/>
      <c r="AK189" s="3"/>
      <c r="AL189" s="3"/>
      <c r="AP189" s="12" t="s">
        <v>329</v>
      </c>
      <c r="BA189" s="36" t="s">
        <v>251</v>
      </c>
      <c r="BG189" s="12" t="s">
        <v>72</v>
      </c>
    </row>
    <row r="190" spans="1:59" ht="12.75">
      <c r="A190" s="25"/>
      <c r="C190" s="45"/>
      <c r="D190" s="25"/>
      <c r="E190" s="1289"/>
      <c r="F190" s="1289"/>
      <c r="G190" s="1289"/>
      <c r="H190" s="1289"/>
      <c r="I190" s="1289"/>
      <c r="J190" s="1289"/>
      <c r="K190" s="1289"/>
      <c r="L190" s="1289"/>
      <c r="M190" s="1289"/>
      <c r="N190" s="1289"/>
      <c r="O190" s="1289"/>
      <c r="P190" s="1289"/>
      <c r="Q190" s="1289"/>
      <c r="R190" s="1289"/>
      <c r="S190" s="1289"/>
      <c r="T190" s="1289"/>
      <c r="U190" s="1289"/>
      <c r="V190" s="1289"/>
      <c r="W190" s="1289"/>
      <c r="X190" s="1289"/>
      <c r="Y190" s="1289"/>
      <c r="Z190" s="1289"/>
      <c r="AA190" s="1289"/>
      <c r="AB190" s="1289"/>
      <c r="AC190" s="1289"/>
      <c r="AD190" s="1289"/>
      <c r="AE190" s="1289"/>
      <c r="AF190" s="25"/>
      <c r="AH190" s="25"/>
      <c r="AJ190" s="3"/>
      <c r="AK190" s="3"/>
      <c r="AL190" s="3"/>
      <c r="AP190" s="12" t="s">
        <v>1193</v>
      </c>
      <c r="BA190" s="36" t="s">
        <v>685</v>
      </c>
      <c r="BG190" s="12" t="s">
        <v>73</v>
      </c>
    </row>
    <row r="191" spans="1:59" ht="12.75">
      <c r="A191" s="25"/>
      <c r="C191" s="45"/>
      <c r="D191" s="25" t="s">
        <v>630</v>
      </c>
      <c r="E191" s="25"/>
      <c r="I191" s="1086" t="s">
        <v>1655</v>
      </c>
      <c r="J191" s="1086"/>
      <c r="K191" s="1086"/>
      <c r="L191" s="1086"/>
      <c r="M191" s="1086"/>
      <c r="N191" s="1086"/>
      <c r="O191" s="1086"/>
      <c r="P191" s="1086"/>
      <c r="Q191" s="25" t="s">
        <v>632</v>
      </c>
      <c r="T191" s="1086" t="s">
        <v>540</v>
      </c>
      <c r="U191" s="1086"/>
      <c r="V191" s="1086"/>
      <c r="W191" s="1086"/>
      <c r="X191" s="1086"/>
      <c r="Y191" s="1086"/>
      <c r="Z191" s="1086"/>
      <c r="AA191" s="1086"/>
      <c r="AB191" s="1086"/>
      <c r="AC191" s="1086"/>
      <c r="AD191" s="1086"/>
      <c r="AE191" s="1086"/>
      <c r="AH191" s="25"/>
      <c r="AJ191" s="3"/>
      <c r="AK191" s="3"/>
      <c r="AL191" s="3"/>
      <c r="AP191" s="12" t="s">
        <v>1194</v>
      </c>
      <c r="BA191" s="36" t="s">
        <v>742</v>
      </c>
      <c r="BG191" s="12" t="s">
        <v>788</v>
      </c>
    </row>
    <row r="192" spans="1:59" ht="12.75">
      <c r="A192" s="25"/>
      <c r="C192" s="46"/>
      <c r="D192" s="25" t="s">
        <v>633</v>
      </c>
      <c r="E192" s="25"/>
      <c r="F192" s="25"/>
      <c r="G192" s="25"/>
      <c r="I192" s="1085">
        <v>93065</v>
      </c>
      <c r="J192" s="1085"/>
      <c r="K192" s="1085"/>
      <c r="L192" s="1085"/>
      <c r="M192" s="1085"/>
      <c r="N192" s="1085"/>
      <c r="O192" s="25" t="s">
        <v>635</v>
      </c>
      <c r="P192" s="25"/>
      <c r="Q192" s="25"/>
      <c r="R192" s="25"/>
      <c r="S192" s="25"/>
      <c r="T192" s="1367">
        <v>9005.06</v>
      </c>
      <c r="U192" s="1367"/>
      <c r="V192" s="1367"/>
      <c r="W192" s="1367"/>
      <c r="X192" s="1367"/>
      <c r="Y192" s="1367"/>
      <c r="Z192" s="1367"/>
      <c r="AA192" s="1367"/>
      <c r="AB192" s="1367"/>
      <c r="AC192" s="1367"/>
      <c r="AD192" s="1367"/>
      <c r="AE192" s="1367"/>
      <c r="AF192" s="25"/>
      <c r="AH192" s="25"/>
      <c r="AJ192" s="3"/>
      <c r="AK192" s="3"/>
      <c r="AL192" s="3"/>
      <c r="AP192" s="12" t="s">
        <v>1195</v>
      </c>
      <c r="BA192" s="36" t="s">
        <v>743</v>
      </c>
      <c r="BG192" s="12" t="s">
        <v>789</v>
      </c>
    </row>
    <row r="193" spans="1:66" ht="12.75">
      <c r="A193" s="25"/>
      <c r="C193" s="46"/>
      <c r="D193" s="25" t="s">
        <v>508</v>
      </c>
      <c r="E193" s="25"/>
      <c r="F193" s="25"/>
      <c r="G193" s="25"/>
      <c r="H193" s="25"/>
      <c r="I193" s="25"/>
      <c r="J193" s="25"/>
      <c r="K193" s="25"/>
      <c r="L193" s="25"/>
      <c r="M193" s="25"/>
      <c r="N193" s="1288" t="s">
        <v>1659</v>
      </c>
      <c r="O193" s="1288"/>
      <c r="P193" s="1288"/>
      <c r="Q193" s="1288"/>
      <c r="R193" s="1288"/>
      <c r="S193" s="1288"/>
      <c r="T193" s="1288"/>
      <c r="U193" s="1288"/>
      <c r="V193" s="1288"/>
      <c r="W193" s="1288"/>
      <c r="X193" s="1288"/>
      <c r="Y193" s="1288"/>
      <c r="Z193" s="1288"/>
      <c r="AA193" s="1288"/>
      <c r="AB193" s="1288"/>
      <c r="AC193" s="1288"/>
      <c r="AD193" s="1288"/>
      <c r="AE193" s="1288"/>
      <c r="AF193" s="25"/>
      <c r="AH193" s="25"/>
      <c r="AJ193" s="3"/>
      <c r="AK193" s="3"/>
      <c r="AL193" s="3"/>
      <c r="AP193" s="12" t="s">
        <v>1196</v>
      </c>
      <c r="BA193" s="36" t="s">
        <v>744</v>
      </c>
      <c r="BG193" s="12" t="s">
        <v>790</v>
      </c>
    </row>
    <row r="194" spans="1:66" ht="12.75">
      <c r="A194" s="25"/>
      <c r="C194" s="46"/>
      <c r="D194" s="25"/>
      <c r="E194" s="25"/>
      <c r="F194" s="25"/>
      <c r="G194" s="25"/>
      <c r="H194" s="25"/>
      <c r="I194" s="25"/>
      <c r="J194" s="25"/>
      <c r="K194" s="25"/>
      <c r="L194" s="25"/>
      <c r="M194" s="174"/>
      <c r="N194" s="1289"/>
      <c r="O194" s="1289"/>
      <c r="P194" s="1289"/>
      <c r="Q194" s="1289"/>
      <c r="R194" s="1289"/>
      <c r="S194" s="1289"/>
      <c r="T194" s="1289"/>
      <c r="U194" s="1289"/>
      <c r="V194" s="1289"/>
      <c r="W194" s="1289"/>
      <c r="X194" s="1289"/>
      <c r="Y194" s="1289"/>
      <c r="Z194" s="1289"/>
      <c r="AA194" s="1289"/>
      <c r="AB194" s="1289"/>
      <c r="AC194" s="1289"/>
      <c r="AD194" s="1289"/>
      <c r="AE194" s="1289"/>
      <c r="AF194" s="25"/>
      <c r="AH194" s="25"/>
      <c r="AJ194" s="3"/>
      <c r="AK194" s="3"/>
      <c r="AL194" s="3"/>
      <c r="AP194" s="12" t="s">
        <v>1197</v>
      </c>
      <c r="BA194" s="36" t="s">
        <v>745</v>
      </c>
      <c r="BG194" s="12" t="s">
        <v>791</v>
      </c>
    </row>
    <row r="195" spans="1:66" ht="12.75">
      <c r="A195" s="25"/>
      <c r="C195" s="46"/>
      <c r="D195" s="25" t="s">
        <v>354</v>
      </c>
      <c r="E195" s="25"/>
      <c r="F195" s="25"/>
      <c r="G195" s="25"/>
      <c r="H195" s="25"/>
      <c r="I195" s="25"/>
      <c r="J195" s="25"/>
      <c r="K195" s="25"/>
      <c r="L195" s="25"/>
      <c r="M195" s="25"/>
      <c r="N195" s="25"/>
      <c r="O195" s="25"/>
      <c r="P195" s="25"/>
      <c r="Q195" s="25"/>
      <c r="R195" s="25"/>
      <c r="T195" s="1088" t="s">
        <v>722</v>
      </c>
      <c r="U195" s="1088"/>
      <c r="W195" s="25" t="s">
        <v>738</v>
      </c>
      <c r="X195" s="25"/>
      <c r="Y195" s="25"/>
      <c r="Z195" s="25"/>
      <c r="AA195" s="25"/>
      <c r="AB195" s="25"/>
      <c r="AC195" s="25"/>
      <c r="AD195" s="25"/>
      <c r="AE195" s="25"/>
      <c r="AF195" s="25"/>
      <c r="AG195" s="25"/>
      <c r="AH195" s="1088">
        <v>25</v>
      </c>
      <c r="AI195" s="1088"/>
      <c r="AJ195" s="3"/>
      <c r="AK195" s="3"/>
      <c r="AL195" s="3"/>
      <c r="BA195" s="36" t="s">
        <v>257</v>
      </c>
      <c r="BG195" s="12" t="s">
        <v>792</v>
      </c>
    </row>
    <row r="196" spans="1:66" ht="12.75" customHeight="1">
      <c r="A196" s="25"/>
      <c r="C196" s="46"/>
      <c r="D196" s="25" t="s">
        <v>418</v>
      </c>
      <c r="E196" s="25"/>
      <c r="F196" s="25"/>
      <c r="G196" s="25"/>
      <c r="H196" s="25"/>
      <c r="I196" s="25"/>
      <c r="J196" s="25"/>
      <c r="K196" s="25"/>
      <c r="L196" s="25"/>
      <c r="M196" s="25"/>
      <c r="N196" s="25"/>
      <c r="O196" s="25"/>
      <c r="P196" s="25"/>
      <c r="Q196" s="25"/>
      <c r="R196" s="25"/>
      <c r="T196" s="1089" t="s">
        <v>591</v>
      </c>
      <c r="U196" s="1089"/>
      <c r="W196" s="25" t="s">
        <v>739</v>
      </c>
      <c r="X196" s="25"/>
      <c r="Y196" s="25"/>
      <c r="Z196" s="25"/>
      <c r="AA196" s="25"/>
      <c r="AB196" s="25"/>
      <c r="AC196" s="25"/>
      <c r="AD196" s="25"/>
      <c r="AE196" s="25"/>
      <c r="AF196" s="25"/>
      <c r="AG196" s="25"/>
      <c r="AH196" s="1088">
        <v>36</v>
      </c>
      <c r="AI196" s="1088"/>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089" t="s">
        <v>722</v>
      </c>
      <c r="U197" s="1089"/>
      <c r="V197" s="12"/>
      <c r="W197" s="25" t="s">
        <v>740</v>
      </c>
      <c r="X197" s="25"/>
      <c r="Y197" s="25"/>
      <c r="Z197" s="25"/>
      <c r="AA197" s="25"/>
      <c r="AB197" s="25"/>
      <c r="AC197" s="25"/>
      <c r="AD197" s="25"/>
      <c r="AE197" s="25"/>
      <c r="AF197" s="25"/>
      <c r="AG197" s="25"/>
      <c r="AH197" s="1088">
        <v>21</v>
      </c>
      <c r="AI197" s="1088"/>
      <c r="AJ197" s="3"/>
      <c r="AK197" s="3"/>
      <c r="AL197" s="3"/>
      <c r="AM197" s="52"/>
      <c r="AN197" s="52"/>
      <c r="AO197" s="21"/>
      <c r="AP197" s="711" t="s">
        <v>969</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089" t="s">
        <v>722</v>
      </c>
      <c r="Z198" s="1089"/>
      <c r="AA198" s="25"/>
      <c r="AB198" s="25"/>
      <c r="AC198" s="25"/>
      <c r="AD198" s="25"/>
      <c r="AE198" s="25"/>
      <c r="AF198" s="25"/>
      <c r="AG198" s="25"/>
      <c r="AJ198" s="3"/>
      <c r="AK198" s="3"/>
      <c r="AL198" s="3"/>
      <c r="AM198" s="52"/>
      <c r="AN198" s="52"/>
      <c r="AO198" s="21"/>
      <c r="AP198" s="710" t="s">
        <v>968</v>
      </c>
      <c r="AQ198" s="707"/>
      <c r="AR198" s="21"/>
      <c r="AS198" s="21"/>
      <c r="BA198" s="36" t="s">
        <v>756</v>
      </c>
      <c r="BB198" s="12"/>
      <c r="BC198" s="12"/>
      <c r="BD198" s="12"/>
      <c r="BE198" s="12"/>
      <c r="BF198" s="12"/>
      <c r="BG198" s="12" t="s">
        <v>205</v>
      </c>
      <c r="BH198" s="12"/>
    </row>
    <row r="199" spans="1:66" s="51" customFormat="1" ht="12.75">
      <c r="A199" s="25"/>
      <c r="B199" s="12"/>
      <c r="C199" s="46"/>
      <c r="D199" s="3" t="s">
        <v>737</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1220</v>
      </c>
      <c r="AQ199" s="707"/>
      <c r="AR199" s="21"/>
      <c r="AS199" s="21"/>
      <c r="BA199" s="36" t="s">
        <v>757</v>
      </c>
      <c r="BB199" s="53"/>
      <c r="BC199" s="54"/>
      <c r="BD199" s="54"/>
      <c r="BE199" s="54"/>
      <c r="BF199" s="54"/>
      <c r="BG199" s="54" t="s">
        <v>206</v>
      </c>
      <c r="BH199" s="12"/>
      <c r="BI199" s="56"/>
      <c r="BJ199" s="56"/>
      <c r="BK199" s="56"/>
      <c r="BL199" s="56"/>
      <c r="BM199" s="56"/>
      <c r="BN199" s="56"/>
    </row>
    <row r="200" spans="1:66" ht="12.75" customHeight="1">
      <c r="A200" s="25"/>
      <c r="C200" s="46"/>
      <c r="D200" s="343" t="s">
        <v>1025</v>
      </c>
      <c r="E200" s="25"/>
      <c r="F200" s="25"/>
      <c r="G200" s="25"/>
      <c r="H200" s="25"/>
      <c r="I200" s="25"/>
      <c r="J200" s="25"/>
      <c r="K200" s="25"/>
      <c r="L200" s="25"/>
      <c r="M200" s="25"/>
      <c r="N200" s="25"/>
      <c r="O200" s="25"/>
      <c r="P200" s="25"/>
      <c r="Q200" s="25"/>
      <c r="R200" s="25"/>
      <c r="S200" s="39"/>
      <c r="T200" s="243"/>
      <c r="U200" s="243"/>
      <c r="V200" s="39"/>
      <c r="W200" s="343" t="s">
        <v>1024</v>
      </c>
      <c r="X200" s="25"/>
      <c r="Y200" s="25"/>
      <c r="Z200" s="25"/>
      <c r="AA200" s="25"/>
      <c r="AB200" s="25"/>
      <c r="AC200" s="25"/>
      <c r="AD200" s="25"/>
      <c r="AE200" s="25"/>
      <c r="AF200" s="25"/>
      <c r="AG200" s="3"/>
      <c r="AH200" s="243"/>
      <c r="AI200" s="243"/>
      <c r="AJ200" s="3"/>
      <c r="AK200" s="3"/>
      <c r="AL200" s="3"/>
      <c r="AP200" s="708" t="s">
        <v>661</v>
      </c>
      <c r="AQ200" s="707"/>
      <c r="BA200" s="36" t="s">
        <v>758</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1221</v>
      </c>
      <c r="AQ201" s="704"/>
      <c r="BA201" s="36" t="s">
        <v>759</v>
      </c>
      <c r="BB201" s="51"/>
      <c r="BC201" s="54"/>
      <c r="BD201" s="54"/>
      <c r="BE201" s="54"/>
      <c r="BF201" s="55"/>
      <c r="BG201" s="55" t="s">
        <v>208</v>
      </c>
    </row>
    <row r="202" spans="1:66" ht="12.75" customHeight="1">
      <c r="A202" s="37" t="s">
        <v>636</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1222</v>
      </c>
      <c r="AQ202" s="704"/>
      <c r="BA202" s="36" t="s">
        <v>760</v>
      </c>
      <c r="BG202" s="55" t="s">
        <v>209</v>
      </c>
      <c r="BH202" s="51"/>
    </row>
    <row r="203" spans="1:66" ht="12.75" customHeight="1">
      <c r="A203" s="25"/>
      <c r="C203" s="25"/>
      <c r="D203" s="1105" t="s">
        <v>417</v>
      </c>
      <c r="E203" s="1105"/>
      <c r="F203" s="1105"/>
      <c r="G203" s="1105"/>
      <c r="H203" s="1105"/>
      <c r="I203" s="1105"/>
      <c r="J203" s="1105"/>
      <c r="K203" s="1105"/>
      <c r="L203" s="1105"/>
      <c r="M203" s="1105"/>
      <c r="P203" s="1364">
        <f>M26</f>
        <v>3095555.1</v>
      </c>
      <c r="Q203" s="1103"/>
      <c r="R203" s="1103"/>
      <c r="S203" s="1103"/>
      <c r="T203" s="1103"/>
      <c r="U203" s="1103"/>
      <c r="V203" s="25"/>
      <c r="W203" s="25"/>
      <c r="X203" s="25"/>
      <c r="Y203" s="25"/>
      <c r="Z203" s="25"/>
      <c r="AA203" s="25"/>
      <c r="AB203" s="25"/>
      <c r="AC203" s="25"/>
      <c r="AD203" s="25"/>
      <c r="AE203" s="25"/>
      <c r="AF203" s="25"/>
      <c r="AG203" s="25"/>
      <c r="AH203" s="25"/>
      <c r="AI203" s="25"/>
      <c r="AJ203" s="3"/>
      <c r="AK203" s="3"/>
      <c r="AL203" s="3"/>
      <c r="AP203" s="708" t="s">
        <v>660</v>
      </c>
      <c r="AQ203" s="704"/>
      <c r="BA203" s="36" t="s">
        <v>761</v>
      </c>
      <c r="BG203" s="55" t="s">
        <v>210</v>
      </c>
      <c r="BH203" s="51"/>
    </row>
    <row r="204" spans="1:66" ht="12.75">
      <c r="A204" s="25"/>
      <c r="C204" s="45"/>
      <c r="D204" s="1104" t="s">
        <v>1532</v>
      </c>
      <c r="E204" s="1105"/>
      <c r="F204" s="1105"/>
      <c r="G204" s="1105"/>
      <c r="H204" s="1105"/>
      <c r="I204" s="1105"/>
      <c r="J204" s="1105"/>
      <c r="K204" s="1105"/>
      <c r="L204" s="1105"/>
      <c r="M204" s="1105"/>
      <c r="P204" s="1103">
        <f>M27</f>
        <v>0</v>
      </c>
      <c r="Q204" s="1103"/>
      <c r="R204" s="1103"/>
      <c r="S204" s="1103"/>
      <c r="T204" s="1103"/>
      <c r="U204" s="1103"/>
      <c r="V204" s="47"/>
      <c r="W204" s="25" t="s">
        <v>1533</v>
      </c>
      <c r="X204" s="25"/>
      <c r="Y204" s="25"/>
      <c r="Z204" s="25"/>
      <c r="AA204" s="25"/>
      <c r="AB204" s="25"/>
      <c r="AC204" s="25"/>
      <c r="AD204" s="25"/>
      <c r="AE204" s="25"/>
      <c r="AF204" s="1088" t="s">
        <v>722</v>
      </c>
      <c r="AG204" s="1088"/>
      <c r="AH204" s="25"/>
      <c r="AI204" s="25"/>
      <c r="AJ204" s="3"/>
      <c r="AK204" s="3"/>
      <c r="AL204" s="3"/>
      <c r="AP204" s="708" t="s">
        <v>1177</v>
      </c>
      <c r="AQ204" s="704"/>
      <c r="BA204" s="36" t="s">
        <v>762</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1223</v>
      </c>
      <c r="AQ205" s="704"/>
      <c r="BA205" s="36" t="s">
        <v>116</v>
      </c>
      <c r="BG205" s="55" t="s">
        <v>187</v>
      </c>
    </row>
    <row r="206" spans="1:66" ht="12.75">
      <c r="A206" s="49" t="s">
        <v>639</v>
      </c>
      <c r="C206" s="49" t="s">
        <v>597</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091" t="s">
        <v>1660</v>
      </c>
      <c r="E207" s="1091"/>
      <c r="F207" s="1091"/>
      <c r="G207" s="1091"/>
      <c r="H207" s="1091"/>
      <c r="I207" s="1091"/>
      <c r="J207" s="1091"/>
      <c r="K207" s="1091"/>
      <c r="L207" s="1091"/>
      <c r="M207" s="1091"/>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1224</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712</v>
      </c>
      <c r="AQ208" s="704"/>
      <c r="BA208" s="36" t="s">
        <v>51</v>
      </c>
      <c r="BG208" s="55" t="s">
        <v>214</v>
      </c>
    </row>
    <row r="209" spans="1:59" ht="12.75">
      <c r="A209" s="50" t="s">
        <v>640</v>
      </c>
      <c r="C209" s="50" t="s">
        <v>420</v>
      </c>
      <c r="AA209" s="25"/>
      <c r="AB209" s="25"/>
      <c r="AC209" s="25"/>
      <c r="AD209" s="25"/>
      <c r="AE209" s="25"/>
      <c r="AF209" s="25"/>
      <c r="AJ209" s="3"/>
      <c r="AK209" s="3"/>
      <c r="AL209" s="3"/>
      <c r="BA209" s="36" t="s">
        <v>52</v>
      </c>
      <c r="BG209" s="55" t="s">
        <v>215</v>
      </c>
    </row>
    <row r="210" spans="1:59" ht="12.75">
      <c r="C210" s="45"/>
      <c r="D210" s="1091" t="s">
        <v>1194</v>
      </c>
      <c r="E210" s="1091"/>
      <c r="F210" s="1091"/>
      <c r="G210" s="1091"/>
      <c r="H210" s="1091"/>
      <c r="I210" s="1091"/>
      <c r="J210" s="1091"/>
      <c r="K210" s="1091"/>
      <c r="L210" s="1091"/>
      <c r="M210" s="1091"/>
      <c r="N210" s="12" t="s">
        <v>1517</v>
      </c>
      <c r="O210" s="743"/>
      <c r="P210" s="743"/>
      <c r="Q210" s="743"/>
      <c r="R210" s="743"/>
      <c r="S210" s="743"/>
      <c r="T210" s="743"/>
      <c r="U210" s="743"/>
      <c r="V210" s="743"/>
      <c r="W210" s="743"/>
      <c r="X210" s="743"/>
      <c r="Y210" s="743"/>
      <c r="Z210" s="743"/>
      <c r="AH210" s="1088"/>
      <c r="AI210" s="1088"/>
      <c r="AJ210" s="3"/>
      <c r="AK210" s="3"/>
      <c r="AL210" s="3"/>
      <c r="AP210" s="496" t="s">
        <v>329</v>
      </c>
      <c r="BA210" s="36" t="s">
        <v>53</v>
      </c>
      <c r="BG210" s="55" t="s">
        <v>216</v>
      </c>
    </row>
    <row r="211" spans="1:59" ht="12.75">
      <c r="D211" s="35" t="s">
        <v>1008</v>
      </c>
      <c r="AG211" s="3"/>
      <c r="AJ211" s="3"/>
      <c r="AK211" s="3"/>
      <c r="AL211" s="3"/>
      <c r="AP211" s="12" t="s">
        <v>572</v>
      </c>
      <c r="BA211" s="36" t="s">
        <v>136</v>
      </c>
      <c r="BG211" s="55" t="s">
        <v>137</v>
      </c>
    </row>
    <row r="212" spans="1:59" ht="12.75">
      <c r="D212" s="67"/>
      <c r="AG212" s="3"/>
      <c r="AJ212" s="3"/>
      <c r="AK212" s="3"/>
      <c r="AL212" s="3"/>
      <c r="AP212" s="12" t="s">
        <v>576</v>
      </c>
      <c r="BA212" s="36" t="s">
        <v>54</v>
      </c>
      <c r="BG212" s="55" t="s">
        <v>217</v>
      </c>
    </row>
    <row r="213" spans="1:59" s="39" customFormat="1" ht="12.75" customHeight="1">
      <c r="A213" s="525" t="s">
        <v>642</v>
      </c>
      <c r="C213" s="525" t="s">
        <v>1489</v>
      </c>
      <c r="D213" s="901"/>
      <c r="AG213" s="705"/>
      <c r="AJ213" s="705"/>
      <c r="AK213" s="705"/>
      <c r="AL213" s="705"/>
      <c r="AM213" s="247"/>
      <c r="AN213" s="247"/>
      <c r="AP213" s="39" t="s">
        <v>573</v>
      </c>
      <c r="BA213" s="36" t="s">
        <v>55</v>
      </c>
      <c r="BG213" s="55" t="s">
        <v>218</v>
      </c>
    </row>
    <row r="214" spans="1:59" ht="12.75">
      <c r="A214" s="50"/>
      <c r="C214" s="50"/>
      <c r="D214" s="7" t="s">
        <v>1124</v>
      </c>
      <c r="AG214" s="3"/>
      <c r="AJ214" s="3"/>
      <c r="AK214" s="3"/>
      <c r="AL214" s="3"/>
      <c r="AN214" s="58"/>
      <c r="AP214" s="12" t="s">
        <v>614</v>
      </c>
      <c r="BA214" s="36" t="s">
        <v>349</v>
      </c>
      <c r="BG214" s="55" t="s">
        <v>219</v>
      </c>
    </row>
    <row r="215" spans="1:59" ht="12.75">
      <c r="A215" s="50"/>
      <c r="C215" s="50"/>
      <c r="D215" s="1091" t="s">
        <v>968</v>
      </c>
      <c r="E215" s="1091"/>
      <c r="F215" s="1091"/>
      <c r="G215" s="1091"/>
      <c r="H215" s="1091"/>
      <c r="I215" s="1091"/>
      <c r="J215" s="1091"/>
      <c r="K215" s="1091"/>
      <c r="L215" s="1091"/>
      <c r="M215" s="1091"/>
      <c r="N215" s="1091"/>
      <c r="O215" s="1091"/>
      <c r="P215" s="1091"/>
      <c r="Q215" s="1091"/>
      <c r="R215" s="1091"/>
      <c r="S215" s="1091"/>
      <c r="T215" s="1091"/>
      <c r="U215" s="1091"/>
      <c r="V215" s="1091"/>
      <c r="W215" s="1091"/>
      <c r="X215" s="1091"/>
      <c r="Y215" s="1091"/>
      <c r="Z215" s="1091"/>
      <c r="AG215" s="3"/>
      <c r="AJ215" s="3"/>
      <c r="AK215" s="3"/>
      <c r="AL215" s="3"/>
      <c r="AN215" s="58"/>
      <c r="AP215" s="12" t="s">
        <v>574</v>
      </c>
    </row>
    <row r="216" spans="1:59" ht="12.75">
      <c r="A216" s="50"/>
      <c r="B216" s="51"/>
      <c r="C216" s="50"/>
      <c r="AG216" s="3"/>
      <c r="AJ216" s="3"/>
      <c r="AK216" s="3"/>
      <c r="AL216" s="3"/>
      <c r="AM216" s="58"/>
      <c r="AN216" s="58"/>
      <c r="AP216" s="12" t="s">
        <v>575</v>
      </c>
      <c r="BC216" s="61"/>
    </row>
    <row r="217" spans="1:59" ht="12.75">
      <c r="A217" s="1098" t="s">
        <v>586</v>
      </c>
      <c r="B217" s="1098"/>
      <c r="C217" s="1098"/>
      <c r="D217" s="1098"/>
      <c r="E217" s="1098"/>
      <c r="F217" s="1098"/>
      <c r="G217" s="1098"/>
      <c r="H217" s="1098"/>
      <c r="I217" s="1098"/>
      <c r="J217" s="1098"/>
      <c r="K217" s="1098"/>
      <c r="L217" s="1098"/>
      <c r="M217" s="1098"/>
      <c r="N217" s="1098"/>
      <c r="O217" s="1098"/>
      <c r="P217" s="1098"/>
      <c r="Q217" s="1098"/>
      <c r="R217" s="1098"/>
      <c r="S217" s="1098"/>
      <c r="T217" s="1098"/>
      <c r="U217" s="1098"/>
      <c r="V217" s="1098"/>
      <c r="W217" s="1098"/>
      <c r="X217" s="1098"/>
      <c r="Y217" s="1098"/>
      <c r="Z217" s="1098"/>
      <c r="AA217" s="1098"/>
      <c r="AB217" s="1098"/>
      <c r="AC217" s="1098"/>
      <c r="AD217" s="1098"/>
      <c r="AE217" s="1098"/>
      <c r="AF217" s="1098"/>
      <c r="AG217" s="1098"/>
      <c r="AH217" s="1098"/>
      <c r="AI217" s="1098"/>
      <c r="AJ217" s="1098"/>
      <c r="AK217" s="1098"/>
      <c r="AL217" s="1098"/>
      <c r="AN217" s="58"/>
      <c r="AO217" s="58"/>
      <c r="AP217" s="12" t="s">
        <v>409</v>
      </c>
      <c r="BD217" s="61"/>
    </row>
    <row r="218" spans="1:59" ht="13.5" thickBot="1">
      <c r="A218" s="1099"/>
      <c r="B218" s="1099"/>
      <c r="C218" s="1099"/>
      <c r="D218" s="1099"/>
      <c r="E218" s="1099"/>
      <c r="F218" s="1099"/>
      <c r="G218" s="1099"/>
      <c r="H218" s="1099"/>
      <c r="I218" s="1099"/>
      <c r="J218" s="1099"/>
      <c r="K218" s="1099"/>
      <c r="L218" s="1099"/>
      <c r="M218" s="1099"/>
      <c r="N218" s="1099"/>
      <c r="O218" s="1099"/>
      <c r="P218" s="1099"/>
      <c r="Q218" s="1099"/>
      <c r="R218" s="1099"/>
      <c r="S218" s="1099"/>
      <c r="T218" s="1099"/>
      <c r="U218" s="1099"/>
      <c r="V218" s="1099"/>
      <c r="W218" s="1099"/>
      <c r="X218" s="1099"/>
      <c r="Y218" s="1099"/>
      <c r="Z218" s="1099"/>
      <c r="AA218" s="1099"/>
      <c r="AB218" s="1099"/>
      <c r="AC218" s="1099"/>
      <c r="AD218" s="1099"/>
      <c r="AE218" s="1099"/>
      <c r="AF218" s="1099"/>
      <c r="AG218" s="1099"/>
      <c r="AH218" s="1099"/>
      <c r="AI218" s="1099"/>
      <c r="AJ218" s="1099"/>
      <c r="AK218" s="1099"/>
      <c r="AL218" s="109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1415</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584</v>
      </c>
      <c r="AT220" s="406">
        <f>IF(AND(AND($M$244="for profit",$M$252="for profit",$M$260="nonprofit")),2,0)</f>
        <v>0</v>
      </c>
      <c r="BB220" s="61"/>
    </row>
    <row r="221" spans="1:59" ht="12.75" customHeight="1">
      <c r="B221" s="30"/>
      <c r="D221" s="7" t="s">
        <v>657</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88" t="s">
        <v>641</v>
      </c>
      <c r="AJ221" s="1088"/>
      <c r="AL221" s="58"/>
      <c r="AN221" s="58"/>
      <c r="AO221" s="399" t="s">
        <v>584</v>
      </c>
      <c r="AT221" s="406">
        <f>IF(AND(AND($M$244="for profit",$M$252="nonprofit",$M$260="for profit")),2,0)</f>
        <v>0</v>
      </c>
      <c r="BD221" s="61"/>
    </row>
    <row r="222" spans="1:59" ht="12.75">
      <c r="B222" s="30"/>
      <c r="D222" s="7" t="s">
        <v>602</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88" t="s">
        <v>641</v>
      </c>
      <c r="AJ222" s="1088"/>
      <c r="AL222" s="58"/>
      <c r="AM222" s="7"/>
      <c r="AN222" s="58"/>
      <c r="AO222" s="400" t="s">
        <v>584</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88" t="s">
        <v>591</v>
      </c>
      <c r="AJ223" s="1088"/>
      <c r="AL223" s="58"/>
      <c r="AN223" s="58"/>
      <c r="AO223" s="400" t="s">
        <v>584</v>
      </c>
      <c r="AT223" s="406">
        <f>IF(AND(AND($M$244="for profit",$M$252="nonprofit",$M$260="(select one)")),2,0)</f>
        <v>2</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88" t="s">
        <v>641</v>
      </c>
      <c r="AJ224" s="1088"/>
      <c r="AL224" s="58"/>
      <c r="AN224" s="58"/>
      <c r="AO224" s="400" t="s">
        <v>584</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626</v>
      </c>
      <c r="B226" s="30"/>
      <c r="C226" s="50" t="s">
        <v>1416</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584</v>
      </c>
      <c r="AT226" s="406">
        <f>IF(AND(AND($M$244="nonprofit",$M$252="nonprofit",$M$260="for profit")),2,0)</f>
        <v>0</v>
      </c>
      <c r="BD226" s="61"/>
    </row>
    <row r="227" spans="1:59" ht="12.75">
      <c r="D227" s="57" t="s">
        <v>516</v>
      </c>
      <c r="E227" s="57"/>
      <c r="F227" s="57"/>
      <c r="G227" s="57"/>
      <c r="H227" s="57"/>
      <c r="I227" s="57"/>
      <c r="J227" s="57"/>
      <c r="K227" s="7"/>
      <c r="M227" s="1362" t="str">
        <f>H16</f>
        <v>Lancaster 690, L.P.</v>
      </c>
      <c r="N227" s="1362"/>
      <c r="O227" s="1362"/>
      <c r="P227" s="1362"/>
      <c r="Q227" s="1362"/>
      <c r="R227" s="1362"/>
      <c r="S227" s="1362"/>
      <c r="T227" s="1362"/>
      <c r="U227" s="1362"/>
      <c r="V227" s="1362"/>
      <c r="W227" s="1362"/>
      <c r="X227" s="1362"/>
      <c r="Y227" s="1362"/>
      <c r="Z227" s="1362"/>
      <c r="AA227" s="1362"/>
      <c r="AB227" s="1362"/>
      <c r="AC227" s="1362"/>
      <c r="AD227" s="1362"/>
      <c r="AE227" s="1362"/>
      <c r="AF227" s="1362"/>
      <c r="AG227" s="1362"/>
      <c r="AH227" s="1362"/>
      <c r="AI227" s="1362"/>
      <c r="AJ227" s="1362"/>
      <c r="AK227" s="1362"/>
      <c r="AO227" s="344" t="s">
        <v>584</v>
      </c>
      <c r="AT227" s="406">
        <f>IF(AND(AND($M$244="nonprofit",$M$252="for profit",$M$260="nonprofit")),2,0)</f>
        <v>0</v>
      </c>
    </row>
    <row r="228" spans="1:59" ht="12.75">
      <c r="D228" s="57" t="s">
        <v>92</v>
      </c>
      <c r="E228" s="57"/>
      <c r="F228" s="57"/>
      <c r="G228" s="57"/>
      <c r="H228" s="57"/>
      <c r="I228" s="57"/>
      <c r="J228" s="57"/>
      <c r="K228" s="7"/>
      <c r="M228" s="1108" t="s">
        <v>1661</v>
      </c>
      <c r="N228" s="1108"/>
      <c r="O228" s="1108"/>
      <c r="P228" s="1108"/>
      <c r="Q228" s="1108"/>
      <c r="R228" s="1108"/>
      <c r="S228" s="1108"/>
      <c r="T228" s="1108"/>
      <c r="U228" s="1108"/>
      <c r="V228" s="1108"/>
      <c r="W228" s="1108"/>
      <c r="X228" s="1108"/>
      <c r="Y228" s="1108"/>
      <c r="Z228" s="1108"/>
      <c r="AA228" s="1108"/>
      <c r="AB228" s="1108"/>
      <c r="AC228" s="1108"/>
      <c r="AD228" s="1108"/>
      <c r="AE228" s="1108"/>
      <c r="AM228" s="7"/>
      <c r="AO228" s="344" t="s">
        <v>584</v>
      </c>
      <c r="AT228" s="405">
        <f>IF(AND(AND($M$244="for profit",$M$252="nonprofit",$M$260="nonprofit")),2,0)</f>
        <v>0</v>
      </c>
      <c r="BB228" s="61"/>
    </row>
    <row r="229" spans="1:59" ht="12.75">
      <c r="D229" s="57" t="s">
        <v>630</v>
      </c>
      <c r="E229" s="57"/>
      <c r="M229" s="1108" t="s">
        <v>1647</v>
      </c>
      <c r="N229" s="1091"/>
      <c r="O229" s="1091"/>
      <c r="P229" s="1091"/>
      <c r="Q229" s="1091"/>
      <c r="R229" s="1091"/>
      <c r="S229" s="1091"/>
      <c r="T229" s="1091"/>
      <c r="V229" s="59" t="s">
        <v>93</v>
      </c>
      <c r="W229" s="1132" t="s">
        <v>1667</v>
      </c>
      <c r="X229" s="1106"/>
      <c r="Y229" s="57" t="s">
        <v>633</v>
      </c>
      <c r="AC229" s="1091">
        <v>95661</v>
      </c>
      <c r="AD229" s="1091"/>
      <c r="AE229" s="1091"/>
      <c r="AO229" s="402"/>
      <c r="AT229" s="403"/>
    </row>
    <row r="230" spans="1:59" ht="12.75">
      <c r="D230" s="60" t="s">
        <v>94</v>
      </c>
      <c r="E230" s="7"/>
      <c r="F230" s="7"/>
      <c r="G230" s="7"/>
      <c r="H230" s="7"/>
      <c r="I230" s="7"/>
      <c r="J230" s="7"/>
      <c r="K230" s="29"/>
      <c r="M230" s="1108" t="s">
        <v>1650</v>
      </c>
      <c r="N230" s="1091"/>
      <c r="O230" s="1091"/>
      <c r="P230" s="1091"/>
      <c r="Q230" s="1091"/>
      <c r="R230" s="1091"/>
      <c r="S230" s="1091"/>
      <c r="T230" s="1091"/>
      <c r="U230" s="1091"/>
      <c r="V230" s="1091"/>
      <c r="W230" s="1091"/>
      <c r="X230" s="1091"/>
      <c r="Y230" s="1091"/>
      <c r="Z230" s="1091"/>
      <c r="AA230" s="1091"/>
      <c r="AB230" s="1091"/>
      <c r="AC230" s="1091"/>
      <c r="AD230" s="1091"/>
      <c r="AE230" s="1091"/>
      <c r="AI230" s="7"/>
      <c r="AJ230" s="7"/>
      <c r="AK230" s="7"/>
      <c r="AL230" s="7"/>
      <c r="AM230" s="7"/>
      <c r="AO230" s="400" t="s">
        <v>583</v>
      </c>
      <c r="AT230" s="406">
        <f>IF(AND(AND($M$244="nonprofit",$M$252="nonprofit",$M$260="(select one)")),1,0)</f>
        <v>0</v>
      </c>
    </row>
    <row r="231" spans="1:59" ht="12.75">
      <c r="D231" s="60" t="s">
        <v>95</v>
      </c>
      <c r="E231" s="7"/>
      <c r="F231" s="7"/>
      <c r="M231" s="1097">
        <v>9167243836</v>
      </c>
      <c r="N231" s="1097"/>
      <c r="O231" s="1097"/>
      <c r="P231" s="1097"/>
      <c r="Q231" s="1097"/>
      <c r="R231" s="1097"/>
      <c r="S231" s="7" t="s">
        <v>220</v>
      </c>
      <c r="T231" s="7"/>
      <c r="U231" s="1106"/>
      <c r="V231" s="1106"/>
      <c r="W231" s="1106"/>
      <c r="X231" s="7" t="s">
        <v>96</v>
      </c>
      <c r="Z231" s="1097">
        <v>9167735866</v>
      </c>
      <c r="AA231" s="1097"/>
      <c r="AB231" s="1097"/>
      <c r="AC231" s="1097"/>
      <c r="AD231" s="1097"/>
      <c r="AE231" s="1097"/>
      <c r="AO231" s="400" t="s">
        <v>583</v>
      </c>
      <c r="AT231" s="406">
        <f>IF(AND(AND($M$244="nonprofit",$M$252="nonprofit",$M$260="nonprofit")),1,0)</f>
        <v>0</v>
      </c>
    </row>
    <row r="232" spans="1:59" ht="12.75">
      <c r="D232" s="60" t="s">
        <v>97</v>
      </c>
      <c r="E232" s="7"/>
      <c r="F232" s="7"/>
      <c r="M232" s="1112" t="s">
        <v>1668</v>
      </c>
      <c r="N232" s="1112"/>
      <c r="O232" s="1112"/>
      <c r="P232" s="1112"/>
      <c r="Q232" s="1112"/>
      <c r="R232" s="1112"/>
      <c r="S232" s="1112"/>
      <c r="T232" s="1112"/>
      <c r="U232" s="1112"/>
      <c r="V232" s="1112"/>
      <c r="W232" s="1112"/>
      <c r="X232" s="1112"/>
      <c r="Y232" s="1112"/>
      <c r="Z232" s="1112"/>
      <c r="AA232" s="1112"/>
      <c r="AB232" s="1112"/>
      <c r="AC232" s="1112"/>
      <c r="AD232" s="1112"/>
      <c r="AE232" s="1112"/>
      <c r="AF232" s="7"/>
      <c r="AG232" s="7"/>
      <c r="AH232" s="7"/>
      <c r="AI232" s="7"/>
      <c r="AJ232" s="7"/>
      <c r="AK232" s="7"/>
      <c r="AL232" s="7"/>
      <c r="AO232" s="400" t="s">
        <v>583</v>
      </c>
      <c r="AT232" s="406">
        <f>IF(AND(AND($M$244="nonprofit",$M$252="(select one)",$M$260="(select one)")),1,0)</f>
        <v>0</v>
      </c>
      <c r="BA232" s="61"/>
    </row>
    <row r="233" spans="1:59" ht="12.75">
      <c r="A233" s="50" t="s">
        <v>636</v>
      </c>
      <c r="C233" s="37" t="s">
        <v>571</v>
      </c>
      <c r="M233" s="1085" t="s">
        <v>574</v>
      </c>
      <c r="N233" s="1085"/>
      <c r="O233" s="1085"/>
      <c r="P233" s="1085"/>
      <c r="Q233" s="1085"/>
      <c r="R233" s="1085"/>
      <c r="S233" s="1085"/>
      <c r="T233" s="1085"/>
      <c r="U233" s="404" t="s">
        <v>1004</v>
      </c>
      <c r="V233" s="335"/>
      <c r="W233" s="335"/>
      <c r="X233" s="335"/>
      <c r="Y233" s="335"/>
      <c r="Z233" s="335"/>
      <c r="AA233" s="1332" t="s">
        <v>1669</v>
      </c>
      <c r="AB233" s="1333"/>
      <c r="AC233" s="1333"/>
      <c r="AD233" s="1333"/>
      <c r="AE233" s="1333"/>
      <c r="AF233" s="1333"/>
      <c r="AG233" s="1333"/>
      <c r="AH233" s="1333"/>
      <c r="AI233" s="1333"/>
      <c r="AJ233" s="1333"/>
      <c r="AK233" s="1333"/>
      <c r="AL233" s="58"/>
      <c r="AO233" s="400" t="s">
        <v>971</v>
      </c>
      <c r="AT233" s="406">
        <f>IF(AND(AND($M$244="for profit",$M$252="for profit",$M$260="(select one)")),3,0)</f>
        <v>0</v>
      </c>
    </row>
    <row r="234" spans="1:59" ht="12.75">
      <c r="D234" s="12" t="s">
        <v>577</v>
      </c>
      <c r="M234" s="1086"/>
      <c r="N234" s="1086"/>
      <c r="O234" s="1086"/>
      <c r="P234" s="1086"/>
      <c r="Q234" s="1086"/>
      <c r="R234" s="1086"/>
      <c r="S234" s="1086"/>
      <c r="T234" s="1086"/>
      <c r="U234" s="1086"/>
      <c r="V234" s="1086"/>
      <c r="W234" s="1086"/>
      <c r="X234" s="1086"/>
      <c r="Y234" s="1086"/>
      <c r="Z234" s="1086"/>
      <c r="AA234" s="1086"/>
      <c r="AB234" s="1086"/>
      <c r="AC234" s="1086"/>
      <c r="AD234" s="1086"/>
      <c r="AE234" s="1086"/>
      <c r="AF234" s="7"/>
      <c r="AG234" s="7"/>
      <c r="AH234" s="7"/>
      <c r="AI234" s="7"/>
      <c r="AJ234" s="7"/>
      <c r="AK234" s="58"/>
      <c r="AL234" s="58"/>
      <c r="AO234" s="400" t="s">
        <v>971</v>
      </c>
      <c r="AT234" s="406">
        <f>IF(AND(AND($M$244="for profit",$M$252="for profit",$M$260="for profit")),3,0)</f>
        <v>0</v>
      </c>
    </row>
    <row r="235" spans="1:59" ht="12.75">
      <c r="D235" s="60"/>
      <c r="K235" s="3"/>
      <c r="AO235" s="400" t="s">
        <v>971</v>
      </c>
      <c r="AT235" s="406">
        <f>IF(AND(AND($M$244="for profit",$M$252="(select one)",$M$260="(select one)")),3,0)</f>
        <v>0</v>
      </c>
    </row>
    <row r="236" spans="1:59" ht="12.75">
      <c r="A236" s="50" t="s">
        <v>639</v>
      </c>
      <c r="C236" s="50" t="s">
        <v>1423</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2</v>
      </c>
      <c r="AZ237" s="25"/>
      <c r="BA237" s="3"/>
      <c r="BB237" s="3"/>
    </row>
    <row r="238" spans="1:59" ht="12.75">
      <c r="A238" s="29"/>
      <c r="B238" s="7"/>
      <c r="C238" s="139" t="s">
        <v>519</v>
      </c>
      <c r="D238" s="57" t="s">
        <v>578</v>
      </c>
      <c r="E238" s="57"/>
      <c r="F238" s="57"/>
      <c r="G238" s="57"/>
      <c r="H238" s="57"/>
      <c r="I238" s="57"/>
      <c r="J238" s="57"/>
      <c r="K238" s="57"/>
      <c r="L238" s="7"/>
      <c r="M238" s="1113" t="s">
        <v>1662</v>
      </c>
      <c r="N238" s="1113"/>
      <c r="O238" s="1113"/>
      <c r="P238" s="1113"/>
      <c r="Q238" s="1113"/>
      <c r="R238" s="1113"/>
      <c r="S238" s="1113"/>
      <c r="T238" s="1113"/>
      <c r="U238" s="1113"/>
      <c r="V238" s="1113"/>
      <c r="W238" s="1113"/>
      <c r="X238" s="1113"/>
      <c r="Y238" s="1113"/>
      <c r="Z238" s="1113"/>
      <c r="AA238" s="1113"/>
      <c r="AB238" s="1113"/>
      <c r="AC238" s="1113"/>
      <c r="AD238" s="1113"/>
      <c r="AE238" s="1113"/>
      <c r="AF238" s="1101" t="s">
        <v>1666</v>
      </c>
      <c r="AG238" s="1101"/>
      <c r="AH238" s="1101"/>
      <c r="AI238" s="1101"/>
      <c r="AJ238" s="1101"/>
      <c r="AK238" s="1101"/>
      <c r="AT238" s="12">
        <v>1</v>
      </c>
      <c r="AU238" s="12" t="s">
        <v>580</v>
      </c>
      <c r="AZ238" s="25"/>
      <c r="BA238" s="3"/>
      <c r="BB238" s="3"/>
    </row>
    <row r="239" spans="1:59" ht="12.75">
      <c r="A239" s="29"/>
      <c r="B239" s="7"/>
      <c r="C239" s="7"/>
      <c r="D239" s="57" t="s">
        <v>92</v>
      </c>
      <c r="E239" s="57"/>
      <c r="F239" s="57"/>
      <c r="G239" s="57"/>
      <c r="H239" s="57"/>
      <c r="I239" s="57"/>
      <c r="J239" s="57"/>
      <c r="K239" s="57"/>
      <c r="L239" s="7"/>
      <c r="M239" s="1108" t="s">
        <v>1661</v>
      </c>
      <c r="N239" s="1108"/>
      <c r="O239" s="1108"/>
      <c r="P239" s="1108"/>
      <c r="Q239" s="1108"/>
      <c r="R239" s="1108"/>
      <c r="S239" s="1108"/>
      <c r="T239" s="1108"/>
      <c r="U239" s="1108"/>
      <c r="V239" s="1108"/>
      <c r="W239" s="1108"/>
      <c r="X239" s="1108"/>
      <c r="Y239" s="1108"/>
      <c r="Z239" s="1108"/>
      <c r="AA239" s="1108"/>
      <c r="AB239" s="1108"/>
      <c r="AC239" s="1108"/>
      <c r="AD239" s="1108"/>
      <c r="AE239" s="1108"/>
      <c r="AF239" s="58" t="s">
        <v>1419</v>
      </c>
      <c r="AG239" s="743"/>
      <c r="AH239" s="743"/>
      <c r="AI239" s="743"/>
      <c r="AJ239" s="743"/>
      <c r="AK239" s="743"/>
      <c r="AL239" s="7"/>
      <c r="AT239" s="12">
        <v>2</v>
      </c>
      <c r="AU239" s="12" t="s">
        <v>614</v>
      </c>
      <c r="BA239" s="3"/>
      <c r="BB239" s="398" t="str">
        <f>VLOOKUP(AT237,AT238:AU240,2,FALSE)</f>
        <v>Joint Venture</v>
      </c>
    </row>
    <row r="240" spans="1:59" ht="12.75">
      <c r="A240" s="29"/>
      <c r="B240" s="7"/>
      <c r="C240" s="7"/>
      <c r="D240" s="57" t="s">
        <v>630</v>
      </c>
      <c r="E240" s="57"/>
      <c r="M240" s="1108" t="s">
        <v>1647</v>
      </c>
      <c r="N240" s="1091"/>
      <c r="O240" s="1091"/>
      <c r="P240" s="1091"/>
      <c r="Q240" s="1091"/>
      <c r="R240" s="1091"/>
      <c r="S240" s="1091"/>
      <c r="T240" s="1091"/>
      <c r="V240" s="59" t="s">
        <v>93</v>
      </c>
      <c r="W240" s="1132" t="s">
        <v>1667</v>
      </c>
      <c r="X240" s="1106"/>
      <c r="Y240" s="57" t="s">
        <v>633</v>
      </c>
      <c r="AC240" s="1091">
        <v>95661</v>
      </c>
      <c r="AD240" s="1091"/>
      <c r="AE240" s="1091"/>
      <c r="AF240" s="58" t="s">
        <v>1420</v>
      </c>
      <c r="AG240" s="743"/>
      <c r="AH240" s="743"/>
      <c r="AI240" s="743"/>
      <c r="AJ240" s="743"/>
      <c r="AK240" s="743"/>
      <c r="AN240" s="12" t="s">
        <v>329</v>
      </c>
      <c r="AT240" s="12">
        <v>3</v>
      </c>
      <c r="AU240" s="12" t="s">
        <v>582</v>
      </c>
      <c r="BA240" s="407"/>
      <c r="BB240" s="39"/>
    </row>
    <row r="241" spans="1:53" ht="12.75">
      <c r="A241" s="29"/>
      <c r="B241" s="7"/>
      <c r="C241" s="7"/>
      <c r="D241" s="60" t="s">
        <v>94</v>
      </c>
      <c r="E241" s="7"/>
      <c r="F241" s="7"/>
      <c r="G241" s="7"/>
      <c r="H241" s="7"/>
      <c r="I241" s="7"/>
      <c r="J241" s="7"/>
      <c r="K241" s="7"/>
      <c r="L241" s="29"/>
      <c r="M241" s="1108" t="s">
        <v>1650</v>
      </c>
      <c r="N241" s="1091"/>
      <c r="O241" s="1091"/>
      <c r="P241" s="1091"/>
      <c r="Q241" s="1091"/>
      <c r="R241" s="1091"/>
      <c r="S241" s="1091"/>
      <c r="T241" s="1091"/>
      <c r="U241" s="1091"/>
      <c r="V241" s="1091"/>
      <c r="W241" s="1091"/>
      <c r="X241" s="1091"/>
      <c r="Y241" s="1091"/>
      <c r="Z241" s="1091"/>
      <c r="AA241" s="1091"/>
      <c r="AB241" s="1091"/>
      <c r="AC241" s="1091"/>
      <c r="AD241" s="1091"/>
      <c r="AE241" s="1091"/>
      <c r="AH241" s="1114">
        <v>8.9999999999999993E-3</v>
      </c>
      <c r="AI241" s="1114"/>
      <c r="AJ241" s="1114"/>
      <c r="AK241" s="1114"/>
      <c r="AL241" s="7"/>
      <c r="AN241" s="7" t="s">
        <v>296</v>
      </c>
      <c r="BA241" s="61"/>
    </row>
    <row r="242" spans="1:53" ht="12.75">
      <c r="A242" s="29"/>
      <c r="B242" s="7"/>
      <c r="C242" s="7"/>
      <c r="D242" s="60" t="s">
        <v>95</v>
      </c>
      <c r="E242" s="7"/>
      <c r="F242" s="7"/>
      <c r="M242" s="1097">
        <v>9167243836</v>
      </c>
      <c r="N242" s="1097"/>
      <c r="O242" s="1097"/>
      <c r="P242" s="1097"/>
      <c r="Q242" s="1097"/>
      <c r="R242" s="1097"/>
      <c r="S242" s="7" t="s">
        <v>220</v>
      </c>
      <c r="T242" s="7"/>
      <c r="U242" s="1106"/>
      <c r="V242" s="1106"/>
      <c r="W242" s="1106"/>
      <c r="X242" s="7" t="s">
        <v>96</v>
      </c>
      <c r="Z242" s="1097"/>
      <c r="AA242" s="1097"/>
      <c r="AB242" s="1097"/>
      <c r="AC242" s="1097"/>
      <c r="AD242" s="1097"/>
      <c r="AE242" s="1097"/>
      <c r="AN242" s="7" t="s">
        <v>186</v>
      </c>
      <c r="BA242" s="61"/>
    </row>
    <row r="243" spans="1:53" ht="12.75">
      <c r="A243" s="29"/>
      <c r="B243" s="7"/>
      <c r="C243" s="7"/>
      <c r="D243" s="60" t="s">
        <v>97</v>
      </c>
      <c r="E243" s="7"/>
      <c r="F243" s="7"/>
      <c r="M243" s="1112" t="s">
        <v>1668</v>
      </c>
      <c r="N243" s="1112"/>
      <c r="O243" s="1112"/>
      <c r="P243" s="1112"/>
      <c r="Q243" s="1112"/>
      <c r="R243" s="1112"/>
      <c r="S243" s="1112"/>
      <c r="T243" s="1112"/>
      <c r="U243" s="1112"/>
      <c r="V243" s="1112"/>
      <c r="W243" s="1112"/>
      <c r="X243" s="1112"/>
      <c r="Y243" s="1112"/>
      <c r="Z243" s="1112"/>
      <c r="AA243" s="1112"/>
      <c r="AB243" s="1112"/>
      <c r="AC243" s="1112"/>
      <c r="AD243" s="1112"/>
      <c r="AE243" s="1112"/>
      <c r="AG243" s="7"/>
      <c r="AH243" s="7"/>
      <c r="AI243" s="7"/>
      <c r="AJ243" s="7"/>
      <c r="AK243" s="7"/>
      <c r="AL243" s="7"/>
      <c r="BA243" s="61"/>
    </row>
    <row r="244" spans="1:53" ht="12.75">
      <c r="A244" s="23"/>
      <c r="B244" s="7"/>
      <c r="C244" s="139"/>
      <c r="D244" s="60" t="s">
        <v>581</v>
      </c>
      <c r="E244" s="7"/>
      <c r="F244" s="7"/>
      <c r="G244" s="7"/>
      <c r="H244" s="7"/>
      <c r="I244" s="7"/>
      <c r="J244" s="7"/>
      <c r="K244" s="7"/>
      <c r="L244" s="7"/>
      <c r="M244" s="1085" t="s">
        <v>582</v>
      </c>
      <c r="N244" s="1085"/>
      <c r="O244" s="1085"/>
      <c r="P244" s="1085"/>
      <c r="Q244" s="1085"/>
      <c r="R244" s="1085"/>
      <c r="S244" s="1085"/>
      <c r="T244" s="1085"/>
      <c r="U244" s="404" t="s">
        <v>1004</v>
      </c>
      <c r="V244" s="335"/>
      <c r="W244" s="335"/>
      <c r="X244" s="335"/>
      <c r="Y244" s="335"/>
      <c r="Z244" s="335"/>
      <c r="AA244" s="1332" t="s">
        <v>1669</v>
      </c>
      <c r="AB244" s="1333"/>
      <c r="AC244" s="1333"/>
      <c r="AD244" s="1333"/>
      <c r="AE244" s="1333"/>
      <c r="AF244" s="1333"/>
      <c r="AG244" s="1333"/>
      <c r="AH244" s="1333"/>
      <c r="AI244" s="1333"/>
      <c r="AJ244" s="1333"/>
      <c r="AK244" s="1333"/>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1064</v>
      </c>
      <c r="E246" s="57"/>
      <c r="F246" s="57"/>
      <c r="G246" s="57"/>
      <c r="H246" s="57"/>
      <c r="I246" s="57"/>
      <c r="J246" s="57"/>
      <c r="K246" s="57"/>
      <c r="L246" s="7"/>
      <c r="M246" s="1113" t="s">
        <v>1663</v>
      </c>
      <c r="N246" s="1113"/>
      <c r="O246" s="1113"/>
      <c r="P246" s="1113"/>
      <c r="Q246" s="1113"/>
      <c r="R246" s="1113"/>
      <c r="S246" s="1113"/>
      <c r="T246" s="1113"/>
      <c r="U246" s="1113"/>
      <c r="V246" s="1113"/>
      <c r="W246" s="1113"/>
      <c r="X246" s="1113"/>
      <c r="Y246" s="1113"/>
      <c r="Z246" s="1113"/>
      <c r="AA246" s="1113"/>
      <c r="AB246" s="1113"/>
      <c r="AC246" s="1113"/>
      <c r="AD246" s="1113"/>
      <c r="AE246" s="1113"/>
      <c r="AF246" s="1101" t="s">
        <v>1666</v>
      </c>
      <c r="AG246" s="1101"/>
      <c r="AH246" s="1101"/>
      <c r="AI246" s="1101"/>
      <c r="AJ246" s="1101"/>
      <c r="AK246" s="1101"/>
      <c r="BA246" s="61"/>
    </row>
    <row r="247" spans="1:53" ht="12.75">
      <c r="A247" s="29"/>
      <c r="B247" s="7"/>
      <c r="C247" s="7"/>
      <c r="D247" s="57" t="s">
        <v>92</v>
      </c>
      <c r="E247" s="57"/>
      <c r="F247" s="57"/>
      <c r="G247" s="57"/>
      <c r="H247" s="57"/>
      <c r="I247" s="57"/>
      <c r="J247" s="57"/>
      <c r="K247" s="57"/>
      <c r="L247" s="7"/>
      <c r="M247" s="1108" t="s">
        <v>1664</v>
      </c>
      <c r="N247" s="1108"/>
      <c r="O247" s="1108"/>
      <c r="P247" s="1108"/>
      <c r="Q247" s="1108"/>
      <c r="R247" s="1108"/>
      <c r="S247" s="1108"/>
      <c r="T247" s="1108"/>
      <c r="U247" s="1108"/>
      <c r="V247" s="1108"/>
      <c r="W247" s="1108"/>
      <c r="X247" s="1108"/>
      <c r="Y247" s="1108"/>
      <c r="Z247" s="1108"/>
      <c r="AA247" s="1108"/>
      <c r="AB247" s="1108"/>
      <c r="AC247" s="1108"/>
      <c r="AD247" s="1108"/>
      <c r="AE247" s="1108"/>
      <c r="AF247" s="58" t="s">
        <v>1419</v>
      </c>
      <c r="AG247" s="743"/>
      <c r="AH247" s="743"/>
      <c r="AI247" s="743"/>
      <c r="AJ247" s="743"/>
      <c r="AK247" s="743"/>
      <c r="AL247" s="7"/>
      <c r="BA247" s="61"/>
    </row>
    <row r="248" spans="1:53" ht="12.75">
      <c r="A248" s="29"/>
      <c r="B248" s="7"/>
      <c r="C248" s="7"/>
      <c r="D248" s="57" t="s">
        <v>630</v>
      </c>
      <c r="E248" s="57"/>
      <c r="M248" s="1108" t="s">
        <v>1670</v>
      </c>
      <c r="N248" s="1091"/>
      <c r="O248" s="1091"/>
      <c r="P248" s="1091"/>
      <c r="Q248" s="1091"/>
      <c r="R248" s="1091"/>
      <c r="S248" s="1091"/>
      <c r="T248" s="1091"/>
      <c r="V248" s="59" t="s">
        <v>93</v>
      </c>
      <c r="W248" s="1132" t="s">
        <v>1667</v>
      </c>
      <c r="X248" s="1106"/>
      <c r="Y248" s="57" t="s">
        <v>633</v>
      </c>
      <c r="AC248" s="1091">
        <v>92780</v>
      </c>
      <c r="AD248" s="1091"/>
      <c r="AE248" s="1091"/>
      <c r="AF248" s="58" t="s">
        <v>1420</v>
      </c>
      <c r="AG248" s="743"/>
      <c r="AH248" s="743"/>
      <c r="AI248" s="743"/>
      <c r="AJ248" s="743"/>
      <c r="AK248" s="743"/>
    </row>
    <row r="249" spans="1:53" ht="12.75">
      <c r="A249" s="29"/>
      <c r="B249" s="7"/>
      <c r="C249" s="7"/>
      <c r="D249" s="60" t="s">
        <v>94</v>
      </c>
      <c r="E249" s="7"/>
      <c r="F249" s="7"/>
      <c r="G249" s="7"/>
      <c r="H249" s="7"/>
      <c r="I249" s="7"/>
      <c r="J249" s="7"/>
      <c r="K249" s="7"/>
      <c r="L249" s="29"/>
      <c r="M249" s="1108" t="s">
        <v>1742</v>
      </c>
      <c r="N249" s="1091"/>
      <c r="O249" s="1091"/>
      <c r="P249" s="1091"/>
      <c r="Q249" s="1091"/>
      <c r="R249" s="1091"/>
      <c r="S249" s="1091"/>
      <c r="T249" s="1091"/>
      <c r="U249" s="1091"/>
      <c r="V249" s="1091"/>
      <c r="W249" s="1091"/>
      <c r="X249" s="1091"/>
      <c r="Y249" s="1091"/>
      <c r="Z249" s="1091"/>
      <c r="AA249" s="1091"/>
      <c r="AB249" s="1091"/>
      <c r="AC249" s="1091"/>
      <c r="AD249" s="1091"/>
      <c r="AE249" s="1091"/>
      <c r="AF249" s="743"/>
      <c r="AG249" s="743"/>
      <c r="AH249" s="1114">
        <v>1E-3</v>
      </c>
      <c r="AI249" s="1114"/>
      <c r="AJ249" s="1114"/>
      <c r="AK249" s="1114"/>
      <c r="AL249" s="7"/>
      <c r="BA249" s="61"/>
    </row>
    <row r="250" spans="1:53" ht="12.75">
      <c r="A250" s="29"/>
      <c r="B250" s="7"/>
      <c r="C250" s="7"/>
      <c r="D250" s="60" t="s">
        <v>95</v>
      </c>
      <c r="E250" s="7"/>
      <c r="F250" s="7"/>
      <c r="M250" s="1093">
        <v>7146281654</v>
      </c>
      <c r="N250" s="1093"/>
      <c r="O250" s="1093"/>
      <c r="P250" s="1093"/>
      <c r="Q250" s="1093"/>
      <c r="R250" s="1093"/>
      <c r="S250" s="7" t="s">
        <v>220</v>
      </c>
      <c r="T250" s="7"/>
      <c r="U250" s="1106"/>
      <c r="V250" s="1106"/>
      <c r="W250" s="1106"/>
      <c r="X250" s="7" t="s">
        <v>96</v>
      </c>
      <c r="Z250" s="1097"/>
      <c r="AA250" s="1097"/>
      <c r="AB250" s="1097"/>
      <c r="AC250" s="1097"/>
      <c r="AD250" s="1097"/>
      <c r="AE250" s="1097"/>
      <c r="BA250" s="61"/>
    </row>
    <row r="251" spans="1:53" ht="12.75" customHeight="1">
      <c r="A251" s="29"/>
      <c r="B251" s="7"/>
      <c r="C251" s="7"/>
      <c r="D251" s="60" t="s">
        <v>97</v>
      </c>
      <c r="E251" s="7"/>
      <c r="F251" s="7"/>
      <c r="M251" s="1112" t="s">
        <v>1665</v>
      </c>
      <c r="N251" s="1112"/>
      <c r="O251" s="1112"/>
      <c r="P251" s="1112"/>
      <c r="Q251" s="1112"/>
      <c r="R251" s="1112"/>
      <c r="S251" s="1112"/>
      <c r="T251" s="1112"/>
      <c r="U251" s="1112"/>
      <c r="V251" s="1112"/>
      <c r="W251" s="1112"/>
      <c r="X251" s="1112"/>
      <c r="Y251" s="1112"/>
      <c r="Z251" s="1112"/>
      <c r="AA251" s="1112"/>
      <c r="AB251" s="1112"/>
      <c r="AC251" s="1112"/>
      <c r="AD251" s="1112"/>
      <c r="AE251" s="1112"/>
      <c r="AG251" s="7"/>
      <c r="AH251" s="7"/>
      <c r="AI251" s="7"/>
      <c r="AJ251" s="7"/>
      <c r="AK251" s="7"/>
      <c r="AL251" s="7"/>
      <c r="BA251" s="61"/>
    </row>
    <row r="252" spans="1:53" ht="12.75" customHeight="1">
      <c r="A252" s="23"/>
      <c r="B252" s="7"/>
      <c r="C252" s="139"/>
      <c r="D252" s="60" t="s">
        <v>581</v>
      </c>
      <c r="E252" s="7"/>
      <c r="F252" s="7"/>
      <c r="G252" s="7"/>
      <c r="H252" s="7"/>
      <c r="I252" s="7"/>
      <c r="J252" s="7"/>
      <c r="K252" s="7"/>
      <c r="L252" s="7"/>
      <c r="M252" s="1085" t="s">
        <v>580</v>
      </c>
      <c r="N252" s="1085"/>
      <c r="O252" s="1085"/>
      <c r="P252" s="1085"/>
      <c r="Q252" s="1085"/>
      <c r="R252" s="1085"/>
      <c r="S252" s="1085"/>
      <c r="T252" s="1085"/>
      <c r="U252" s="404" t="s">
        <v>1004</v>
      </c>
      <c r="V252" s="335"/>
      <c r="W252" s="335"/>
      <c r="X252" s="335"/>
      <c r="Y252" s="335"/>
      <c r="Z252" s="335"/>
      <c r="AA252" s="1332" t="s">
        <v>641</v>
      </c>
      <c r="AB252" s="1333"/>
      <c r="AC252" s="1333"/>
      <c r="AD252" s="1333"/>
      <c r="AE252" s="1333"/>
      <c r="AF252" s="1333"/>
      <c r="AG252" s="1333"/>
      <c r="AH252" s="1333"/>
      <c r="AI252" s="1333"/>
      <c r="AJ252" s="1333"/>
      <c r="AK252" s="1333"/>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970</v>
      </c>
      <c r="D254" s="57" t="s">
        <v>578</v>
      </c>
      <c r="E254" s="57"/>
      <c r="F254" s="57"/>
      <c r="G254" s="57"/>
      <c r="H254" s="57"/>
      <c r="I254" s="57"/>
      <c r="J254" s="57"/>
      <c r="K254" s="57"/>
      <c r="L254" s="7"/>
      <c r="M254" s="1101"/>
      <c r="N254" s="1101"/>
      <c r="O254" s="1101"/>
      <c r="P254" s="1101"/>
      <c r="Q254" s="1101"/>
      <c r="R254" s="1101"/>
      <c r="S254" s="1101"/>
      <c r="T254" s="1101"/>
      <c r="U254" s="1101"/>
      <c r="V254" s="1101"/>
      <c r="W254" s="1101"/>
      <c r="X254" s="1101"/>
      <c r="Y254" s="1101"/>
      <c r="Z254" s="1101"/>
      <c r="AA254" s="1101"/>
      <c r="AB254" s="1101"/>
      <c r="AC254" s="1101"/>
      <c r="AD254" s="1101"/>
      <c r="AE254" s="1101"/>
      <c r="AF254" s="1101" t="s">
        <v>329</v>
      </c>
      <c r="AG254" s="1101"/>
      <c r="AH254" s="1101"/>
      <c r="AI254" s="1101"/>
      <c r="AJ254" s="1101"/>
      <c r="AK254" s="1101"/>
      <c r="AL254" s="58"/>
      <c r="BA254" s="61"/>
    </row>
    <row r="255" spans="1:53" ht="12.75">
      <c r="A255" s="23"/>
      <c r="B255" s="7"/>
      <c r="C255" s="7"/>
      <c r="D255" s="57" t="s">
        <v>92</v>
      </c>
      <c r="E255" s="57"/>
      <c r="F255" s="57"/>
      <c r="G255" s="57"/>
      <c r="H255" s="57"/>
      <c r="I255" s="57"/>
      <c r="J255" s="57"/>
      <c r="K255" s="57"/>
      <c r="L255" s="7"/>
      <c r="M255" s="1091"/>
      <c r="N255" s="1091"/>
      <c r="O255" s="1091"/>
      <c r="P255" s="1091"/>
      <c r="Q255" s="1091"/>
      <c r="R255" s="1091"/>
      <c r="S255" s="1091"/>
      <c r="T255" s="1091"/>
      <c r="U255" s="1091"/>
      <c r="V255" s="1091"/>
      <c r="W255" s="1091"/>
      <c r="X255" s="1091"/>
      <c r="Y255" s="1091"/>
      <c r="Z255" s="1091"/>
      <c r="AA255" s="1091"/>
      <c r="AB255" s="1091"/>
      <c r="AC255" s="1091"/>
      <c r="AD255" s="1091"/>
      <c r="AE255" s="1091"/>
      <c r="AF255" s="58" t="s">
        <v>1419</v>
      </c>
      <c r="AG255" s="743"/>
      <c r="AH255" s="743"/>
      <c r="AI255" s="743"/>
      <c r="AJ255" s="743"/>
      <c r="AK255" s="743"/>
      <c r="AL255" s="58"/>
      <c r="BA255" s="61"/>
    </row>
    <row r="256" spans="1:53" ht="12.75">
      <c r="A256" s="23"/>
      <c r="B256" s="7"/>
      <c r="C256" s="7"/>
      <c r="D256" s="57" t="s">
        <v>630</v>
      </c>
      <c r="E256" s="57"/>
      <c r="M256" s="1091"/>
      <c r="N256" s="1091"/>
      <c r="O256" s="1091"/>
      <c r="P256" s="1091"/>
      <c r="Q256" s="1091"/>
      <c r="R256" s="1091"/>
      <c r="S256" s="1091"/>
      <c r="T256" s="1091"/>
      <c r="V256" s="59" t="s">
        <v>93</v>
      </c>
      <c r="W256" s="1106"/>
      <c r="X256" s="1106"/>
      <c r="Y256" s="57" t="s">
        <v>633</v>
      </c>
      <c r="AC256" s="1091"/>
      <c r="AD256" s="1091"/>
      <c r="AE256" s="1091"/>
      <c r="AF256" s="58" t="s">
        <v>1420</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091"/>
      <c r="N257" s="1091"/>
      <c r="O257" s="1091"/>
      <c r="P257" s="1091"/>
      <c r="Q257" s="1091"/>
      <c r="R257" s="1091"/>
      <c r="S257" s="1091"/>
      <c r="T257" s="1091"/>
      <c r="U257" s="1091"/>
      <c r="V257" s="1091"/>
      <c r="W257" s="1091"/>
      <c r="X257" s="1091"/>
      <c r="Y257" s="1091"/>
      <c r="Z257" s="1091"/>
      <c r="AA257" s="1091"/>
      <c r="AB257" s="1091"/>
      <c r="AC257" s="1091"/>
      <c r="AD257" s="1091"/>
      <c r="AE257" s="1091"/>
      <c r="AF257" s="743"/>
      <c r="AG257" s="743"/>
      <c r="AH257" s="1114"/>
      <c r="AI257" s="1114"/>
      <c r="AJ257" s="1114"/>
      <c r="AK257" s="1114"/>
      <c r="AL257" s="58"/>
      <c r="BA257" s="61"/>
    </row>
    <row r="258" spans="1:53" ht="12.75">
      <c r="A258" s="23"/>
      <c r="B258" s="7"/>
      <c r="C258" s="7"/>
      <c r="D258" s="60" t="s">
        <v>95</v>
      </c>
      <c r="E258" s="7"/>
      <c r="F258" s="7"/>
      <c r="M258" s="1097"/>
      <c r="N258" s="1097"/>
      <c r="O258" s="1097"/>
      <c r="P258" s="1097"/>
      <c r="Q258" s="1097"/>
      <c r="R258" s="1097"/>
      <c r="S258" s="7" t="s">
        <v>220</v>
      </c>
      <c r="T258" s="7"/>
      <c r="U258" s="1106"/>
      <c r="V258" s="1106"/>
      <c r="W258" s="1106"/>
      <c r="X258" s="7" t="s">
        <v>96</v>
      </c>
      <c r="Z258" s="1097"/>
      <c r="AA258" s="1097"/>
      <c r="AB258" s="1097"/>
      <c r="AC258" s="1097"/>
      <c r="AD258" s="1097"/>
      <c r="AE258" s="1097"/>
      <c r="AL258" s="58"/>
      <c r="BA258" s="61"/>
    </row>
    <row r="259" spans="1:53" ht="12.75">
      <c r="A259" s="23"/>
      <c r="B259" s="7"/>
      <c r="C259" s="7"/>
      <c r="D259" s="60" t="s">
        <v>97</v>
      </c>
      <c r="E259" s="7"/>
      <c r="F259" s="7"/>
      <c r="M259" s="1112"/>
      <c r="N259" s="1112"/>
      <c r="O259" s="1112"/>
      <c r="P259" s="1112"/>
      <c r="Q259" s="1112"/>
      <c r="R259" s="1112"/>
      <c r="S259" s="1112"/>
      <c r="T259" s="1112"/>
      <c r="U259" s="1112"/>
      <c r="V259" s="1112"/>
      <c r="W259" s="1112"/>
      <c r="X259" s="1112"/>
      <c r="Y259" s="1112"/>
      <c r="Z259" s="1112"/>
      <c r="AA259" s="1358"/>
      <c r="AB259" s="1358"/>
      <c r="AC259" s="1358"/>
      <c r="AD259" s="1358"/>
      <c r="AE259" s="1358"/>
      <c r="AG259" s="7"/>
      <c r="AH259" s="7"/>
      <c r="AI259" s="7"/>
      <c r="AJ259" s="7"/>
      <c r="AK259" s="7"/>
      <c r="AL259" s="58"/>
      <c r="BA259" s="61"/>
    </row>
    <row r="260" spans="1:53" ht="12.75">
      <c r="A260" s="23"/>
      <c r="B260" s="7"/>
      <c r="C260" s="139"/>
      <c r="D260" s="60" t="s">
        <v>581</v>
      </c>
      <c r="E260" s="7"/>
      <c r="F260" s="7"/>
      <c r="G260" s="7"/>
      <c r="H260" s="7"/>
      <c r="I260" s="7"/>
      <c r="J260" s="7"/>
      <c r="K260" s="7"/>
      <c r="L260" s="7"/>
      <c r="M260" s="1085" t="s">
        <v>329</v>
      </c>
      <c r="N260" s="1085"/>
      <c r="O260" s="1085"/>
      <c r="P260" s="1085"/>
      <c r="Q260" s="1085"/>
      <c r="R260" s="1085"/>
      <c r="S260" s="1085"/>
      <c r="T260" s="1085"/>
      <c r="U260" s="404" t="s">
        <v>1004</v>
      </c>
      <c r="V260" s="335"/>
      <c r="W260" s="335"/>
      <c r="X260" s="335"/>
      <c r="Y260" s="335"/>
      <c r="Z260" s="335"/>
      <c r="AA260" s="1334"/>
      <c r="AB260" s="1334"/>
      <c r="AC260" s="1334"/>
      <c r="AD260" s="1334"/>
      <c r="AE260" s="1334"/>
      <c r="AF260" s="1334"/>
      <c r="AG260" s="1334"/>
      <c r="AH260" s="1334"/>
      <c r="AI260" s="1334"/>
      <c r="AJ260" s="1334"/>
      <c r="AK260" s="1334"/>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640</v>
      </c>
      <c r="B262" s="7"/>
      <c r="C262" s="50" t="s">
        <v>314</v>
      </c>
      <c r="D262" s="7"/>
      <c r="E262" s="7"/>
      <c r="F262" s="7"/>
      <c r="G262" s="7"/>
      <c r="H262" s="7"/>
      <c r="I262" s="7"/>
      <c r="J262" s="7"/>
      <c r="K262" s="7"/>
      <c r="L262" s="7"/>
      <c r="M262" s="150"/>
      <c r="N262" s="150"/>
      <c r="O262" s="150"/>
      <c r="P262" s="150"/>
      <c r="Q262" s="150"/>
      <c r="T262" s="1343" t="str">
        <f>BB239</f>
        <v>Joint Venture</v>
      </c>
      <c r="U262" s="1343"/>
      <c r="V262" s="1343"/>
      <c r="W262" s="1343"/>
      <c r="X262" s="1343"/>
      <c r="Z262" s="497" t="s">
        <v>1063</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889</v>
      </c>
      <c r="AA263" s="25"/>
      <c r="AB263" s="25"/>
      <c r="AC263" s="25"/>
      <c r="AD263" s="25"/>
      <c r="AE263" s="25"/>
      <c r="AF263" s="57"/>
      <c r="AG263" s="57"/>
      <c r="AH263" s="57"/>
      <c r="AI263" s="57"/>
      <c r="AJ263" s="57"/>
      <c r="AK263" s="25"/>
      <c r="AL263" s="101"/>
      <c r="BA263" s="61"/>
    </row>
    <row r="264" spans="1:53" ht="12.75">
      <c r="A264" s="50" t="s">
        <v>642</v>
      </c>
      <c r="B264" s="7"/>
      <c r="C264" s="50" t="s">
        <v>185</v>
      </c>
      <c r="D264" s="7"/>
      <c r="E264" s="7"/>
      <c r="F264" s="7"/>
      <c r="G264" s="7"/>
      <c r="H264" s="7"/>
      <c r="I264" s="7"/>
      <c r="J264" s="7"/>
      <c r="K264" s="7"/>
      <c r="L264" s="7"/>
      <c r="M264" s="7"/>
      <c r="N264" s="7"/>
      <c r="O264" s="7"/>
      <c r="P264" s="7"/>
      <c r="Q264" s="7"/>
      <c r="R264" s="7"/>
      <c r="S264" s="7"/>
      <c r="T264" s="7"/>
      <c r="U264" s="7"/>
      <c r="V264" s="7"/>
      <c r="W264" s="7"/>
      <c r="Z264" s="501" t="s">
        <v>1062</v>
      </c>
      <c r="AA264" s="80"/>
      <c r="AB264" s="80"/>
      <c r="AC264" s="80"/>
      <c r="AD264" s="80"/>
      <c r="AE264" s="80"/>
      <c r="AF264" s="163"/>
      <c r="AG264" s="163"/>
      <c r="AH264" s="163"/>
      <c r="AI264" s="163"/>
      <c r="AJ264" s="163"/>
      <c r="AK264" s="80"/>
      <c r="AL264" s="81"/>
      <c r="BA264" s="61"/>
    </row>
    <row r="265" spans="1:53" ht="12.75">
      <c r="A265" s="57"/>
      <c r="B265" s="63">
        <v>0</v>
      </c>
      <c r="D265" s="1091" t="s">
        <v>296</v>
      </c>
      <c r="E265" s="1091"/>
      <c r="F265" s="1091"/>
      <c r="G265" s="1091"/>
      <c r="H265" s="1091"/>
      <c r="J265" s="12" t="s">
        <v>295</v>
      </c>
      <c r="X265" s="1316"/>
      <c r="Y265" s="1316"/>
      <c r="Z265" s="1316"/>
      <c r="AA265" s="1316"/>
      <c r="AB265" s="1316"/>
      <c r="AC265" s="1316"/>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513</v>
      </c>
      <c r="B268" s="50"/>
      <c r="C268" s="50" t="s">
        <v>672</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113" t="s">
        <v>1669</v>
      </c>
      <c r="M269" s="1101"/>
      <c r="N269" s="1101"/>
      <c r="O269" s="1101"/>
      <c r="P269" s="1101"/>
      <c r="Q269" s="1101"/>
      <c r="R269" s="1101"/>
      <c r="S269" s="1101"/>
      <c r="T269" s="1101"/>
      <c r="U269" s="1101"/>
      <c r="V269" s="1101"/>
      <c r="W269" s="1101"/>
      <c r="X269" s="1101"/>
      <c r="Y269" s="1101"/>
      <c r="Z269" s="1101"/>
      <c r="AA269" s="1101"/>
      <c r="AB269" s="1101"/>
      <c r="AC269" s="1101"/>
      <c r="AD269" s="1101"/>
      <c r="AE269" s="1101"/>
      <c r="AF269" s="1101"/>
      <c r="AG269" s="1101"/>
      <c r="AH269" s="1101"/>
      <c r="AI269" s="1101"/>
      <c r="AJ269" s="1101"/>
      <c r="AK269" s="58"/>
      <c r="AL269" s="58"/>
      <c r="BA269" s="61"/>
    </row>
    <row r="270" spans="1:53" ht="12.75" customHeight="1">
      <c r="D270" s="57" t="s">
        <v>92</v>
      </c>
      <c r="E270" s="57"/>
      <c r="F270" s="57"/>
      <c r="G270" s="57"/>
      <c r="H270" s="57"/>
      <c r="I270" s="57"/>
      <c r="J270" s="57"/>
      <c r="K270" s="7"/>
      <c r="L270" s="1108" t="s">
        <v>1661</v>
      </c>
      <c r="M270" s="1091"/>
      <c r="N270" s="1091"/>
      <c r="O270" s="1091"/>
      <c r="P270" s="1091"/>
      <c r="Q270" s="1091"/>
      <c r="R270" s="1091"/>
      <c r="S270" s="1091"/>
      <c r="T270" s="1091"/>
      <c r="U270" s="1091"/>
      <c r="V270" s="1091"/>
      <c r="W270" s="1091"/>
      <c r="X270" s="1091"/>
      <c r="Y270" s="1091"/>
      <c r="Z270" s="1091"/>
      <c r="AA270" s="1091"/>
      <c r="AB270" s="1091"/>
      <c r="AC270" s="1091"/>
      <c r="AD270" s="1091"/>
      <c r="AK270" s="58"/>
      <c r="AL270" s="58"/>
      <c r="BA270" s="61"/>
    </row>
    <row r="271" spans="1:53" ht="12.75">
      <c r="D271" s="57" t="s">
        <v>630</v>
      </c>
      <c r="E271" s="57"/>
      <c r="L271" s="1108" t="s">
        <v>1647</v>
      </c>
      <c r="M271" s="1091"/>
      <c r="N271" s="1091"/>
      <c r="O271" s="1091"/>
      <c r="P271" s="1091"/>
      <c r="Q271" s="1091"/>
      <c r="R271" s="1091"/>
      <c r="S271" s="1091"/>
      <c r="U271" s="59" t="s">
        <v>93</v>
      </c>
      <c r="V271" s="1132" t="s">
        <v>1667</v>
      </c>
      <c r="W271" s="1106"/>
      <c r="X271" s="57" t="s">
        <v>633</v>
      </c>
      <c r="AB271" s="1091">
        <v>95661</v>
      </c>
      <c r="AC271" s="1091"/>
      <c r="AD271" s="1091"/>
      <c r="AK271" s="58"/>
      <c r="AL271" s="58"/>
      <c r="BA271" s="61"/>
    </row>
    <row r="272" spans="1:53" ht="12.75">
      <c r="D272" s="60" t="s">
        <v>94</v>
      </c>
      <c r="E272" s="7"/>
      <c r="F272" s="7"/>
      <c r="G272" s="7"/>
      <c r="H272" s="7"/>
      <c r="I272" s="7"/>
      <c r="J272" s="7"/>
      <c r="K272" s="29"/>
      <c r="L272" s="1108" t="s">
        <v>1671</v>
      </c>
      <c r="M272" s="1091"/>
      <c r="N272" s="1091"/>
      <c r="O272" s="1091"/>
      <c r="P272" s="1091"/>
      <c r="Q272" s="1091"/>
      <c r="R272" s="1091"/>
      <c r="S272" s="1091"/>
      <c r="T272" s="1091"/>
      <c r="U272" s="1091"/>
      <c r="V272" s="1091"/>
      <c r="W272" s="1091"/>
      <c r="X272" s="1091"/>
      <c r="Y272" s="1091"/>
      <c r="Z272" s="1091"/>
      <c r="AA272" s="1091"/>
      <c r="AB272" s="1091"/>
      <c r="AC272" s="1091"/>
      <c r="AD272" s="1091"/>
      <c r="AI272" s="7"/>
      <c r="AJ272" s="7"/>
      <c r="AK272" s="58"/>
      <c r="AL272" s="58"/>
      <c r="BA272" s="61"/>
    </row>
    <row r="273" spans="1:53" ht="12.75">
      <c r="D273" s="60" t="s">
        <v>95</v>
      </c>
      <c r="E273" s="7"/>
      <c r="F273" s="7"/>
      <c r="L273" s="1097">
        <v>9168653981</v>
      </c>
      <c r="M273" s="1097"/>
      <c r="N273" s="1097"/>
      <c r="O273" s="1097"/>
      <c r="P273" s="1097"/>
      <c r="Q273" s="1097"/>
      <c r="R273" s="7" t="s">
        <v>220</v>
      </c>
      <c r="S273" s="7"/>
      <c r="T273" s="1106"/>
      <c r="U273" s="1106"/>
      <c r="V273" s="1106"/>
      <c r="W273" s="7" t="s">
        <v>96</v>
      </c>
      <c r="Y273" s="1097"/>
      <c r="Z273" s="1097"/>
      <c r="AA273" s="1097"/>
      <c r="AB273" s="1097"/>
      <c r="AC273" s="1097"/>
      <c r="AD273" s="1097"/>
      <c r="BA273" s="61"/>
    </row>
    <row r="274" spans="1:53" ht="12.75">
      <c r="D274" s="60" t="s">
        <v>97</v>
      </c>
      <c r="E274" s="7"/>
      <c r="F274" s="7"/>
      <c r="L274" s="1112" t="s">
        <v>1672</v>
      </c>
      <c r="M274" s="1112"/>
      <c r="N274" s="1112"/>
      <c r="O274" s="1112"/>
      <c r="P274" s="1112"/>
      <c r="Q274" s="1112"/>
      <c r="R274" s="1112"/>
      <c r="S274" s="1112"/>
      <c r="T274" s="1112"/>
      <c r="U274" s="1112"/>
      <c r="V274" s="1112"/>
      <c r="W274" s="1112"/>
      <c r="X274" s="1112"/>
      <c r="Y274" s="1112"/>
      <c r="Z274" s="1112"/>
      <c r="AA274" s="1112"/>
      <c r="AB274" s="1112"/>
      <c r="AC274" s="1112"/>
      <c r="AD274" s="1112"/>
      <c r="AF274" s="7"/>
      <c r="AG274" s="7"/>
      <c r="AH274" s="7"/>
      <c r="AI274" s="7"/>
      <c r="AJ274" s="7"/>
      <c r="BA274" s="61"/>
    </row>
    <row r="275" spans="1:53" ht="12.75">
      <c r="D275" s="58" t="s">
        <v>673</v>
      </c>
      <c r="E275" s="58"/>
      <c r="F275" s="58"/>
      <c r="G275" s="58"/>
      <c r="H275" s="58"/>
      <c r="I275" s="58"/>
      <c r="L275" s="1132" t="s">
        <v>1673</v>
      </c>
      <c r="M275" s="1132"/>
      <c r="N275" s="1132"/>
      <c r="O275" s="1132"/>
      <c r="P275" s="1132"/>
      <c r="Q275" s="1132"/>
      <c r="R275" s="1132"/>
      <c r="S275" s="1132"/>
      <c r="T275" s="1132"/>
      <c r="U275" s="1132"/>
      <c r="V275" s="1132"/>
      <c r="W275" s="1132"/>
      <c r="X275" s="1132"/>
      <c r="Y275" s="1132"/>
      <c r="Z275" s="1132"/>
      <c r="AA275" s="1132"/>
      <c r="AB275" s="1132"/>
      <c r="AC275" s="1132"/>
      <c r="AD275" s="1132"/>
      <c r="AK275" s="58"/>
      <c r="AL275" s="58"/>
      <c r="BA275" s="61"/>
    </row>
    <row r="276" spans="1:53" ht="12.75">
      <c r="L276" s="35" t="s">
        <v>674</v>
      </c>
      <c r="BA276" s="61"/>
    </row>
    <row r="277" spans="1:53" ht="12.75">
      <c r="A277" s="1098" t="s">
        <v>587</v>
      </c>
      <c r="B277" s="1098"/>
      <c r="C277" s="1098"/>
      <c r="D277" s="1098"/>
      <c r="E277" s="1098"/>
      <c r="F277" s="1098"/>
      <c r="G277" s="1098"/>
      <c r="H277" s="1098"/>
      <c r="I277" s="1098"/>
      <c r="J277" s="1098"/>
      <c r="K277" s="1098"/>
      <c r="L277" s="1098"/>
      <c r="M277" s="1098"/>
      <c r="N277" s="1098"/>
      <c r="O277" s="1098"/>
      <c r="P277" s="1098"/>
      <c r="Q277" s="1098"/>
      <c r="R277" s="1098"/>
      <c r="S277" s="1098"/>
      <c r="T277" s="1098"/>
      <c r="U277" s="1098"/>
      <c r="V277" s="1098"/>
      <c r="W277" s="1098"/>
      <c r="X277" s="1098"/>
      <c r="Y277" s="1098"/>
      <c r="Z277" s="1098"/>
      <c r="AA277" s="1098"/>
      <c r="AB277" s="1098"/>
      <c r="AC277" s="1098"/>
      <c r="AD277" s="1098"/>
      <c r="AE277" s="1098"/>
      <c r="AF277" s="1098"/>
      <c r="AG277" s="1098"/>
      <c r="AH277" s="1098"/>
      <c r="AI277" s="1098"/>
      <c r="AJ277" s="1098"/>
      <c r="AK277" s="1098"/>
      <c r="AL277" s="1098"/>
      <c r="BA277" s="61"/>
    </row>
    <row r="278" spans="1:53" ht="13.5" thickBot="1">
      <c r="A278" s="1099"/>
      <c r="B278" s="1099"/>
      <c r="C278" s="1099"/>
      <c r="D278" s="1099"/>
      <c r="E278" s="1099"/>
      <c r="F278" s="1099"/>
      <c r="G278" s="1099"/>
      <c r="H278" s="1099"/>
      <c r="I278" s="1099"/>
      <c r="J278" s="1099"/>
      <c r="K278" s="1099"/>
      <c r="L278" s="1099"/>
      <c r="M278" s="1099"/>
      <c r="N278" s="1099"/>
      <c r="O278" s="1099"/>
      <c r="P278" s="1099"/>
      <c r="Q278" s="1099"/>
      <c r="R278" s="1099"/>
      <c r="S278" s="1099"/>
      <c r="T278" s="1099"/>
      <c r="U278" s="1099"/>
      <c r="V278" s="1099"/>
      <c r="W278" s="1099"/>
      <c r="X278" s="1099"/>
      <c r="Y278" s="1099"/>
      <c r="Z278" s="1099"/>
      <c r="AA278" s="1099"/>
      <c r="AB278" s="1099"/>
      <c r="AC278" s="1099"/>
      <c r="AD278" s="1099"/>
      <c r="AE278" s="1099"/>
      <c r="AF278" s="1099"/>
      <c r="AG278" s="1099"/>
      <c r="AH278" s="1099"/>
      <c r="AI278" s="1099"/>
      <c r="AJ278" s="1099"/>
      <c r="AK278" s="1099"/>
      <c r="AL278" s="109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675</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676</v>
      </c>
      <c r="C282" s="58"/>
      <c r="D282" s="58"/>
      <c r="E282" s="58"/>
      <c r="F282" s="58"/>
      <c r="H282" s="1086" t="s">
        <v>1674</v>
      </c>
      <c r="I282" s="1086"/>
      <c r="J282" s="1086"/>
      <c r="K282" s="1086"/>
      <c r="L282" s="1086"/>
      <c r="M282" s="1086"/>
      <c r="N282" s="1086"/>
      <c r="O282" s="1086"/>
      <c r="P282" s="1086"/>
      <c r="Q282" s="1086"/>
      <c r="R282" s="1086"/>
      <c r="T282" s="58" t="s">
        <v>615</v>
      </c>
      <c r="V282" s="58"/>
      <c r="W282" s="58"/>
      <c r="X282" s="58"/>
      <c r="Y282" s="58"/>
      <c r="AA282" s="1086" t="s">
        <v>1676</v>
      </c>
      <c r="AB282" s="1086"/>
      <c r="AC282" s="1086"/>
      <c r="AD282" s="1086"/>
      <c r="AE282" s="1086"/>
      <c r="AF282" s="1086"/>
      <c r="AG282" s="1086"/>
      <c r="AH282" s="1086"/>
      <c r="AI282" s="1086"/>
      <c r="AJ282" s="1086"/>
      <c r="AK282" s="1086"/>
      <c r="BA282" s="61"/>
    </row>
    <row r="283" spans="1:53" ht="12.75" customHeight="1">
      <c r="B283" s="58" t="s">
        <v>517</v>
      </c>
      <c r="C283" s="58"/>
      <c r="D283" s="58"/>
      <c r="E283" s="58"/>
      <c r="F283" s="58"/>
      <c r="H283" s="1085" t="s">
        <v>1661</v>
      </c>
      <c r="I283" s="1085"/>
      <c r="J283" s="1085"/>
      <c r="K283" s="1085"/>
      <c r="L283" s="1085"/>
      <c r="M283" s="1085"/>
      <c r="N283" s="1085"/>
      <c r="O283" s="1085"/>
      <c r="P283" s="1085"/>
      <c r="Q283" s="1085"/>
      <c r="R283" s="1085"/>
      <c r="T283" s="58" t="s">
        <v>517</v>
      </c>
      <c r="V283" s="58"/>
      <c r="W283" s="58"/>
      <c r="X283" s="58"/>
      <c r="Y283" s="58"/>
      <c r="AA283" s="1085" t="s">
        <v>1677</v>
      </c>
      <c r="AB283" s="1085"/>
      <c r="AC283" s="1085"/>
      <c r="AD283" s="1085"/>
      <c r="AE283" s="1085"/>
      <c r="AF283" s="1085"/>
      <c r="AG283" s="1085"/>
      <c r="AH283" s="1085"/>
      <c r="AI283" s="1085"/>
      <c r="AJ283" s="1085"/>
      <c r="AK283" s="1085"/>
      <c r="BA283" s="61"/>
    </row>
    <row r="284" spans="1:53" ht="12.75" customHeight="1">
      <c r="B284" s="58" t="s">
        <v>518</v>
      </c>
      <c r="C284" s="58"/>
      <c r="D284" s="58"/>
      <c r="E284" s="58"/>
      <c r="F284" s="58"/>
      <c r="H284" s="1085" t="s">
        <v>1675</v>
      </c>
      <c r="I284" s="1085"/>
      <c r="J284" s="1085"/>
      <c r="K284" s="1085"/>
      <c r="L284" s="1085"/>
      <c r="M284" s="1085"/>
      <c r="N284" s="1085"/>
      <c r="O284" s="1085"/>
      <c r="P284" s="1085"/>
      <c r="Q284" s="1085"/>
      <c r="R284" s="1085"/>
      <c r="T284" s="58" t="s">
        <v>81</v>
      </c>
      <c r="V284" s="58"/>
      <c r="W284" s="58"/>
      <c r="X284" s="58"/>
      <c r="Y284" s="58"/>
      <c r="AA284" s="1085" t="s">
        <v>1678</v>
      </c>
      <c r="AB284" s="1085"/>
      <c r="AC284" s="1085"/>
      <c r="AD284" s="1085"/>
      <c r="AE284" s="1085"/>
      <c r="AF284" s="1085"/>
      <c r="AG284" s="1085"/>
      <c r="AH284" s="1085"/>
      <c r="AI284" s="1085"/>
      <c r="AJ284" s="1085"/>
      <c r="AK284" s="1085"/>
      <c r="BA284" s="61"/>
    </row>
    <row r="285" spans="1:53" ht="12.75" customHeight="1">
      <c r="B285" s="58" t="s">
        <v>94</v>
      </c>
      <c r="C285" s="58"/>
      <c r="D285" s="58"/>
      <c r="E285" s="58"/>
      <c r="F285" s="58"/>
      <c r="H285" s="1085" t="s">
        <v>1650</v>
      </c>
      <c r="I285" s="1085"/>
      <c r="J285" s="1085"/>
      <c r="K285" s="1085"/>
      <c r="L285" s="1085"/>
      <c r="M285" s="1085"/>
      <c r="N285" s="1085"/>
      <c r="O285" s="1085"/>
      <c r="P285" s="1085"/>
      <c r="Q285" s="1085"/>
      <c r="R285" s="1085"/>
      <c r="T285" s="58" t="s">
        <v>94</v>
      </c>
      <c r="V285" s="58"/>
      <c r="W285" s="58"/>
      <c r="X285" s="58"/>
      <c r="Y285" s="58"/>
      <c r="AA285" s="1085" t="s">
        <v>1679</v>
      </c>
      <c r="AB285" s="1085"/>
      <c r="AC285" s="1085"/>
      <c r="AD285" s="1085"/>
      <c r="AE285" s="1085"/>
      <c r="AF285" s="1085"/>
      <c r="AG285" s="1085"/>
      <c r="AH285" s="1085"/>
      <c r="AI285" s="1085"/>
      <c r="AJ285" s="1085"/>
      <c r="AK285" s="1085"/>
      <c r="BA285" s="61"/>
    </row>
    <row r="286" spans="1:53" ht="12.75" customHeight="1">
      <c r="B286" s="58" t="s">
        <v>95</v>
      </c>
      <c r="C286" s="58"/>
      <c r="D286" s="58"/>
      <c r="E286" s="58"/>
      <c r="F286" s="58"/>
      <c r="G286" s="58"/>
      <c r="H286" s="1090">
        <v>9167863836</v>
      </c>
      <c r="I286" s="1090"/>
      <c r="J286" s="1090"/>
      <c r="K286" s="1090"/>
      <c r="L286" s="1090"/>
      <c r="M286" s="1090"/>
      <c r="N286" s="7" t="s">
        <v>220</v>
      </c>
      <c r="O286" s="7"/>
      <c r="P286" s="1091"/>
      <c r="Q286" s="1091"/>
      <c r="R286" s="1091"/>
      <c r="S286" s="58"/>
      <c r="T286" s="58" t="s">
        <v>95</v>
      </c>
      <c r="V286" s="58"/>
      <c r="W286" s="58"/>
      <c r="X286" s="58"/>
      <c r="Y286" s="58"/>
      <c r="AA286" s="1092" t="s">
        <v>1680</v>
      </c>
      <c r="AB286" s="1092"/>
      <c r="AC286" s="1092"/>
      <c r="AD286" s="1092"/>
      <c r="AE286" s="1092"/>
      <c r="AF286" s="1092"/>
      <c r="AG286" s="7" t="s">
        <v>220</v>
      </c>
      <c r="AH286" s="7"/>
      <c r="AI286" s="1091"/>
      <c r="AJ286" s="1091"/>
      <c r="AK286" s="1091"/>
      <c r="BA286" s="61"/>
    </row>
    <row r="287" spans="1:53" ht="12.75">
      <c r="B287" s="58" t="s">
        <v>96</v>
      </c>
      <c r="C287" s="58"/>
      <c r="D287" s="58"/>
      <c r="E287" s="58"/>
      <c r="F287" s="58"/>
      <c r="G287" s="58"/>
      <c r="H287" s="1097">
        <v>91677868150</v>
      </c>
      <c r="I287" s="1097"/>
      <c r="J287" s="1097"/>
      <c r="K287" s="1097"/>
      <c r="L287" s="1097"/>
      <c r="M287" s="1097"/>
      <c r="N287" s="60"/>
      <c r="O287" s="60"/>
      <c r="P287" s="62"/>
      <c r="Q287" s="62"/>
      <c r="R287" s="62"/>
      <c r="S287" s="58"/>
      <c r="T287" s="58" t="s">
        <v>96</v>
      </c>
      <c r="V287" s="58"/>
      <c r="W287" s="58"/>
      <c r="X287" s="58"/>
      <c r="Y287" s="58"/>
      <c r="AA287" s="1093" t="s">
        <v>1681</v>
      </c>
      <c r="AB287" s="1093"/>
      <c r="AC287" s="1093"/>
      <c r="AD287" s="1093"/>
      <c r="AE287" s="1093"/>
      <c r="AF287" s="1093"/>
      <c r="AG287" s="60"/>
      <c r="AH287" s="60"/>
      <c r="AI287" s="62"/>
      <c r="AJ287" s="62"/>
      <c r="AK287" s="62"/>
      <c r="BA287" s="61"/>
    </row>
    <row r="288" spans="1:53" ht="12.75">
      <c r="B288" s="58" t="s">
        <v>82</v>
      </c>
      <c r="C288" s="58"/>
      <c r="D288" s="58"/>
      <c r="E288" s="58"/>
      <c r="F288" s="58"/>
      <c r="G288" s="58"/>
      <c r="H288" s="1085" t="s">
        <v>1668</v>
      </c>
      <c r="I288" s="1085"/>
      <c r="J288" s="1085"/>
      <c r="K288" s="1085"/>
      <c r="L288" s="1085"/>
      <c r="M288" s="1085"/>
      <c r="N288" s="1086"/>
      <c r="O288" s="1086"/>
      <c r="P288" s="1086"/>
      <c r="Q288" s="1086"/>
      <c r="R288" s="1086"/>
      <c r="S288" s="58"/>
      <c r="T288" s="58" t="s">
        <v>82</v>
      </c>
      <c r="V288" s="58"/>
      <c r="W288" s="58"/>
      <c r="X288" s="58"/>
      <c r="Y288" s="58"/>
      <c r="AA288" s="1085" t="s">
        <v>1682</v>
      </c>
      <c r="AB288" s="1085"/>
      <c r="AC288" s="1085"/>
      <c r="AD288" s="1085"/>
      <c r="AE288" s="1085"/>
      <c r="AF288" s="1085"/>
      <c r="AG288" s="1086"/>
      <c r="AH288" s="1086"/>
      <c r="AI288" s="1086"/>
      <c r="AJ288" s="1086"/>
      <c r="AK288" s="1086"/>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6" t="s">
        <v>1686</v>
      </c>
      <c r="I290" s="1086"/>
      <c r="J290" s="1086"/>
      <c r="K290" s="1086"/>
      <c r="L290" s="1086"/>
      <c r="M290" s="1086"/>
      <c r="N290" s="1086"/>
      <c r="O290" s="1086"/>
      <c r="P290" s="1086"/>
      <c r="Q290" s="1086"/>
      <c r="R290" s="1086"/>
      <c r="T290" s="58" t="s">
        <v>388</v>
      </c>
      <c r="V290" s="58"/>
      <c r="W290" s="58"/>
      <c r="X290" s="58"/>
      <c r="Y290" s="58"/>
      <c r="AA290" s="1086" t="s">
        <v>1683</v>
      </c>
      <c r="AB290" s="1086"/>
      <c r="AC290" s="1086"/>
      <c r="AD290" s="1086"/>
      <c r="AE290" s="1086"/>
      <c r="AF290" s="1086"/>
      <c r="AG290" s="1086"/>
      <c r="AH290" s="1086"/>
      <c r="AI290" s="1086"/>
      <c r="AJ290" s="1086"/>
      <c r="AK290" s="1086"/>
      <c r="BA290" s="61"/>
    </row>
    <row r="291" spans="2:53" ht="12.75">
      <c r="B291" s="58" t="s">
        <v>517</v>
      </c>
      <c r="C291" s="58"/>
      <c r="D291" s="58"/>
      <c r="E291" s="58"/>
      <c r="F291" s="58"/>
      <c r="H291" s="1085" t="s">
        <v>1687</v>
      </c>
      <c r="I291" s="1085"/>
      <c r="J291" s="1085"/>
      <c r="K291" s="1085"/>
      <c r="L291" s="1085"/>
      <c r="M291" s="1085"/>
      <c r="N291" s="1085"/>
      <c r="O291" s="1085"/>
      <c r="P291" s="1085"/>
      <c r="Q291" s="1085"/>
      <c r="R291" s="1085"/>
      <c r="T291" s="58" t="s">
        <v>517</v>
      </c>
      <c r="V291" s="58"/>
      <c r="W291" s="58"/>
      <c r="X291" s="58"/>
      <c r="Y291" s="58"/>
      <c r="AA291" s="1085" t="s">
        <v>1661</v>
      </c>
      <c r="AB291" s="1085"/>
      <c r="AC291" s="1085"/>
      <c r="AD291" s="1085"/>
      <c r="AE291" s="1085"/>
      <c r="AF291" s="1085"/>
      <c r="AG291" s="1085"/>
      <c r="AH291" s="1085"/>
      <c r="AI291" s="1085"/>
      <c r="AJ291" s="1085"/>
      <c r="AK291" s="1085"/>
      <c r="BA291" s="61"/>
    </row>
    <row r="292" spans="2:53" ht="12.75">
      <c r="B292" s="58" t="s">
        <v>518</v>
      </c>
      <c r="C292" s="58"/>
      <c r="D292" s="58"/>
      <c r="E292" s="58"/>
      <c r="F292" s="58"/>
      <c r="H292" s="1085" t="s">
        <v>1688</v>
      </c>
      <c r="I292" s="1085"/>
      <c r="J292" s="1085"/>
      <c r="K292" s="1085"/>
      <c r="L292" s="1085"/>
      <c r="M292" s="1085"/>
      <c r="N292" s="1085"/>
      <c r="O292" s="1085"/>
      <c r="P292" s="1085"/>
      <c r="Q292" s="1085"/>
      <c r="R292" s="1085"/>
      <c r="T292" s="58" t="s">
        <v>81</v>
      </c>
      <c r="V292" s="58"/>
      <c r="W292" s="58"/>
      <c r="X292" s="58"/>
      <c r="Y292" s="58"/>
      <c r="AA292" s="1085" t="s">
        <v>1675</v>
      </c>
      <c r="AB292" s="1085"/>
      <c r="AC292" s="1085"/>
      <c r="AD292" s="1085"/>
      <c r="AE292" s="1085"/>
      <c r="AF292" s="1085"/>
      <c r="AG292" s="1085"/>
      <c r="AH292" s="1085"/>
      <c r="AI292" s="1085"/>
      <c r="AJ292" s="1085"/>
      <c r="AK292" s="1085"/>
      <c r="BA292" s="61"/>
    </row>
    <row r="293" spans="2:53" ht="12.75" customHeight="1">
      <c r="B293" s="58" t="s">
        <v>94</v>
      </c>
      <c r="C293" s="58"/>
      <c r="D293" s="58"/>
      <c r="E293" s="58"/>
      <c r="F293" s="58"/>
      <c r="H293" s="1085" t="s">
        <v>1689</v>
      </c>
      <c r="I293" s="1085"/>
      <c r="J293" s="1085"/>
      <c r="K293" s="1085"/>
      <c r="L293" s="1085"/>
      <c r="M293" s="1085"/>
      <c r="N293" s="1085"/>
      <c r="O293" s="1085"/>
      <c r="P293" s="1085"/>
      <c r="Q293" s="1085"/>
      <c r="R293" s="1085"/>
      <c r="T293" s="58" t="s">
        <v>94</v>
      </c>
      <c r="V293" s="58"/>
      <c r="W293" s="58"/>
      <c r="X293" s="58"/>
      <c r="Y293" s="58"/>
      <c r="AA293" s="1085" t="s">
        <v>1684</v>
      </c>
      <c r="AB293" s="1085"/>
      <c r="AC293" s="1085"/>
      <c r="AD293" s="1085"/>
      <c r="AE293" s="1085"/>
      <c r="AF293" s="1085"/>
      <c r="AG293" s="1085"/>
      <c r="AH293" s="1085"/>
      <c r="AI293" s="1085"/>
      <c r="AJ293" s="1085"/>
      <c r="AK293" s="1085"/>
      <c r="BA293" s="61"/>
    </row>
    <row r="294" spans="2:53" ht="12.75" customHeight="1">
      <c r="B294" s="58" t="s">
        <v>95</v>
      </c>
      <c r="C294" s="58"/>
      <c r="D294" s="58"/>
      <c r="E294" s="58"/>
      <c r="F294" s="58"/>
      <c r="G294" s="58"/>
      <c r="H294" s="1092">
        <v>2135598048</v>
      </c>
      <c r="I294" s="1092"/>
      <c r="J294" s="1092"/>
      <c r="K294" s="1092"/>
      <c r="L294" s="1092"/>
      <c r="M294" s="1092"/>
      <c r="N294" s="7" t="s">
        <v>220</v>
      </c>
      <c r="O294" s="7"/>
      <c r="P294" s="1091"/>
      <c r="Q294" s="1091"/>
      <c r="R294" s="1091"/>
      <c r="S294" s="58"/>
      <c r="T294" s="58" t="s">
        <v>95</v>
      </c>
      <c r="V294" s="58"/>
      <c r="W294" s="58"/>
      <c r="X294" s="58"/>
      <c r="Y294" s="58"/>
      <c r="AA294" s="1092">
        <v>9167243830</v>
      </c>
      <c r="AB294" s="1092"/>
      <c r="AC294" s="1092"/>
      <c r="AD294" s="1092"/>
      <c r="AE294" s="1092"/>
      <c r="AF294" s="1092"/>
      <c r="AG294" s="7" t="s">
        <v>220</v>
      </c>
      <c r="AH294" s="7"/>
      <c r="AI294" s="1091"/>
      <c r="AJ294" s="1091"/>
      <c r="AK294" s="1091"/>
      <c r="BA294" s="61"/>
    </row>
    <row r="295" spans="2:53" ht="12.75" customHeight="1">
      <c r="B295" s="58" t="s">
        <v>96</v>
      </c>
      <c r="C295" s="58"/>
      <c r="D295" s="58"/>
      <c r="E295" s="58"/>
      <c r="F295" s="58"/>
      <c r="G295" s="58"/>
      <c r="H295" s="1093">
        <v>2135590704</v>
      </c>
      <c r="I295" s="1093"/>
      <c r="J295" s="1093"/>
      <c r="K295" s="1093"/>
      <c r="L295" s="1093"/>
      <c r="M295" s="1093"/>
      <c r="N295" s="60"/>
      <c r="O295" s="60"/>
      <c r="P295" s="62"/>
      <c r="Q295" s="62"/>
      <c r="R295" s="62"/>
      <c r="S295" s="58"/>
      <c r="T295" s="58" t="s">
        <v>96</v>
      </c>
      <c r="V295" s="58"/>
      <c r="W295" s="58"/>
      <c r="X295" s="58"/>
      <c r="Y295" s="58"/>
      <c r="AA295" s="1093">
        <v>9167731931</v>
      </c>
      <c r="AB295" s="1093"/>
      <c r="AC295" s="1093"/>
      <c r="AD295" s="1093"/>
      <c r="AE295" s="1093"/>
      <c r="AF295" s="1093"/>
      <c r="AG295" s="60"/>
      <c r="AH295" s="60"/>
      <c r="AI295" s="62"/>
      <c r="AJ295" s="62"/>
      <c r="AK295" s="62"/>
      <c r="BA295" s="61"/>
    </row>
    <row r="296" spans="2:53" ht="12.75" customHeight="1">
      <c r="B296" s="58" t="s">
        <v>82</v>
      </c>
      <c r="C296" s="58"/>
      <c r="D296" s="58"/>
      <c r="E296" s="58"/>
      <c r="F296" s="58"/>
      <c r="G296" s="58"/>
      <c r="H296" s="1085" t="s">
        <v>1690</v>
      </c>
      <c r="I296" s="1085"/>
      <c r="J296" s="1085"/>
      <c r="K296" s="1085"/>
      <c r="L296" s="1085"/>
      <c r="M296" s="1085"/>
      <c r="N296" s="1086"/>
      <c r="O296" s="1086"/>
      <c r="P296" s="1086"/>
      <c r="Q296" s="1086"/>
      <c r="R296" s="1086"/>
      <c r="S296" s="58"/>
      <c r="T296" s="58" t="s">
        <v>82</v>
      </c>
      <c r="V296" s="58"/>
      <c r="W296" s="58"/>
      <c r="X296" s="58"/>
      <c r="Y296" s="58"/>
      <c r="AA296" s="1085" t="s">
        <v>1685</v>
      </c>
      <c r="AB296" s="1085"/>
      <c r="AC296" s="1085"/>
      <c r="AD296" s="1085"/>
      <c r="AE296" s="1085"/>
      <c r="AF296" s="1085"/>
      <c r="AG296" s="1086"/>
      <c r="AH296" s="1086"/>
      <c r="AI296" s="1086"/>
      <c r="AJ296" s="1086"/>
      <c r="AK296" s="1086"/>
      <c r="BA296" s="61"/>
    </row>
    <row r="297" spans="2:53" ht="12.75">
      <c r="BA297" s="61"/>
    </row>
    <row r="298" spans="2:53" ht="12.75">
      <c r="B298" s="58" t="s">
        <v>83</v>
      </c>
      <c r="C298" s="58"/>
      <c r="D298" s="58"/>
      <c r="E298" s="58"/>
      <c r="F298" s="58"/>
      <c r="H298" s="1086" t="s">
        <v>1695</v>
      </c>
      <c r="I298" s="1086"/>
      <c r="J298" s="1086"/>
      <c r="K298" s="1086"/>
      <c r="L298" s="1086"/>
      <c r="M298" s="1086"/>
      <c r="N298" s="1086"/>
      <c r="O298" s="1086"/>
      <c r="P298" s="1086"/>
      <c r="Q298" s="1086"/>
      <c r="R298" s="1086"/>
      <c r="T298" s="7" t="s">
        <v>972</v>
      </c>
      <c r="V298" s="58"/>
      <c r="W298" s="58"/>
      <c r="X298" s="58"/>
      <c r="Y298" s="58"/>
      <c r="AA298" s="1086" t="s">
        <v>1691</v>
      </c>
      <c r="AB298" s="1086"/>
      <c r="AC298" s="1086"/>
      <c r="AD298" s="1086"/>
      <c r="AE298" s="1086"/>
      <c r="AF298" s="1086"/>
      <c r="AG298" s="1086"/>
      <c r="AH298" s="1086"/>
      <c r="AI298" s="1086"/>
      <c r="AJ298" s="1086"/>
      <c r="AK298" s="1086"/>
      <c r="BA298" s="61"/>
    </row>
    <row r="299" spans="2:53" ht="12.75">
      <c r="B299" s="58" t="s">
        <v>517</v>
      </c>
      <c r="C299" s="58"/>
      <c r="D299" s="58"/>
      <c r="E299" s="58"/>
      <c r="F299" s="58"/>
      <c r="H299" s="1085" t="s">
        <v>1696</v>
      </c>
      <c r="I299" s="1085"/>
      <c r="J299" s="1085"/>
      <c r="K299" s="1085"/>
      <c r="L299" s="1085"/>
      <c r="M299" s="1085"/>
      <c r="N299" s="1085"/>
      <c r="O299" s="1085"/>
      <c r="P299" s="1085"/>
      <c r="Q299" s="1085"/>
      <c r="R299" s="1085"/>
      <c r="T299" s="58" t="s">
        <v>517</v>
      </c>
      <c r="V299" s="58"/>
      <c r="W299" s="58"/>
      <c r="X299" s="58"/>
      <c r="Y299" s="58"/>
      <c r="AA299" s="1085" t="s">
        <v>1692</v>
      </c>
      <c r="AB299" s="1085"/>
      <c r="AC299" s="1085"/>
      <c r="AD299" s="1085"/>
      <c r="AE299" s="1085"/>
      <c r="AF299" s="1085"/>
      <c r="AG299" s="1085"/>
      <c r="AH299" s="1085"/>
      <c r="AI299" s="1085"/>
      <c r="AJ299" s="1085"/>
      <c r="AK299" s="1085"/>
      <c r="BA299" s="61"/>
    </row>
    <row r="300" spans="2:53" ht="12.75">
      <c r="B300" s="58" t="s">
        <v>518</v>
      </c>
      <c r="C300" s="58"/>
      <c r="D300" s="58"/>
      <c r="E300" s="58"/>
      <c r="F300" s="58"/>
      <c r="H300" s="1085" t="s">
        <v>1697</v>
      </c>
      <c r="I300" s="1085"/>
      <c r="J300" s="1085"/>
      <c r="K300" s="1085"/>
      <c r="L300" s="1085"/>
      <c r="M300" s="1085"/>
      <c r="N300" s="1085"/>
      <c r="O300" s="1085"/>
      <c r="P300" s="1085"/>
      <c r="Q300" s="1085"/>
      <c r="R300" s="1085"/>
      <c r="T300" s="58" t="s">
        <v>81</v>
      </c>
      <c r="V300" s="58"/>
      <c r="W300" s="58"/>
      <c r="X300" s="58"/>
      <c r="Y300" s="58"/>
      <c r="AA300" s="1085" t="s">
        <v>1693</v>
      </c>
      <c r="AB300" s="1085"/>
      <c r="AC300" s="1085"/>
      <c r="AD300" s="1085"/>
      <c r="AE300" s="1085"/>
      <c r="AF300" s="1085"/>
      <c r="AG300" s="1085"/>
      <c r="AH300" s="1085"/>
      <c r="AI300" s="1085"/>
      <c r="AJ300" s="1085"/>
      <c r="AK300" s="1085"/>
      <c r="BA300" s="61"/>
    </row>
    <row r="301" spans="2:53" ht="12.75">
      <c r="B301" s="58" t="s">
        <v>94</v>
      </c>
      <c r="C301" s="58"/>
      <c r="D301" s="58"/>
      <c r="E301" s="58"/>
      <c r="F301" s="58"/>
      <c r="H301" s="1085" t="s">
        <v>1698</v>
      </c>
      <c r="I301" s="1085"/>
      <c r="J301" s="1085"/>
      <c r="K301" s="1085"/>
      <c r="L301" s="1085"/>
      <c r="M301" s="1085"/>
      <c r="N301" s="1085"/>
      <c r="O301" s="1085"/>
      <c r="P301" s="1085"/>
      <c r="Q301" s="1085"/>
      <c r="R301" s="1085"/>
      <c r="T301" s="58" t="s">
        <v>94</v>
      </c>
      <c r="V301" s="58"/>
      <c r="W301" s="58"/>
      <c r="X301" s="58"/>
      <c r="Y301" s="58"/>
      <c r="AA301" s="1085" t="s">
        <v>1694</v>
      </c>
      <c r="AB301" s="1085"/>
      <c r="AC301" s="1085"/>
      <c r="AD301" s="1085"/>
      <c r="AE301" s="1085"/>
      <c r="AF301" s="1085"/>
      <c r="AG301" s="1085"/>
      <c r="AH301" s="1085"/>
      <c r="AI301" s="1085"/>
      <c r="AJ301" s="1085"/>
      <c r="AK301" s="1085"/>
      <c r="BA301" s="61"/>
    </row>
    <row r="302" spans="2:53" ht="12.75">
      <c r="B302" s="58" t="s">
        <v>95</v>
      </c>
      <c r="C302" s="58"/>
      <c r="D302" s="58"/>
      <c r="E302" s="58"/>
      <c r="F302" s="58"/>
      <c r="G302" s="58"/>
      <c r="H302" s="1092">
        <v>4153568025</v>
      </c>
      <c r="I302" s="1092"/>
      <c r="J302" s="1092"/>
      <c r="K302" s="1092"/>
      <c r="L302" s="1092"/>
      <c r="M302" s="1092"/>
      <c r="N302" s="7" t="s">
        <v>220</v>
      </c>
      <c r="O302" s="7"/>
      <c r="P302" s="1091"/>
      <c r="Q302" s="1091"/>
      <c r="R302" s="1091"/>
      <c r="S302" s="58"/>
      <c r="T302" s="58" t="s">
        <v>95</v>
      </c>
      <c r="V302" s="58"/>
      <c r="W302" s="58"/>
      <c r="X302" s="58"/>
      <c r="Y302" s="58"/>
      <c r="AA302" s="1092">
        <v>9167399750</v>
      </c>
      <c r="AB302" s="1092"/>
      <c r="AC302" s="1092"/>
      <c r="AD302" s="1092"/>
      <c r="AE302" s="1092"/>
      <c r="AF302" s="1092"/>
      <c r="AG302" s="7" t="s">
        <v>220</v>
      </c>
      <c r="AH302" s="7"/>
      <c r="AI302" s="1091"/>
      <c r="AJ302" s="1091"/>
      <c r="AK302" s="1091"/>
      <c r="BA302" s="61"/>
    </row>
    <row r="303" spans="2:53" ht="12.75">
      <c r="B303" s="58" t="s">
        <v>96</v>
      </c>
      <c r="C303" s="58"/>
      <c r="D303" s="58"/>
      <c r="E303" s="58"/>
      <c r="F303" s="58"/>
      <c r="G303" s="58"/>
      <c r="H303" s="1093" t="s">
        <v>1699</v>
      </c>
      <c r="I303" s="1093"/>
      <c r="J303" s="1093"/>
      <c r="K303" s="1093"/>
      <c r="L303" s="1093"/>
      <c r="M303" s="1093"/>
      <c r="N303" s="60"/>
      <c r="O303" s="60"/>
      <c r="P303" s="62"/>
      <c r="Q303" s="62"/>
      <c r="R303" s="62"/>
      <c r="S303" s="58"/>
      <c r="T303" s="58" t="s">
        <v>96</v>
      </c>
      <c r="V303" s="58"/>
      <c r="W303" s="58"/>
      <c r="X303" s="58"/>
      <c r="Y303" s="58"/>
      <c r="AA303" s="1093">
        <v>9163075764</v>
      </c>
      <c r="AB303" s="1093"/>
      <c r="AC303" s="1093"/>
      <c r="AD303" s="1093"/>
      <c r="AE303" s="1093"/>
      <c r="AF303" s="1093"/>
      <c r="AG303" s="60"/>
      <c r="AH303" s="60"/>
      <c r="AI303" s="62"/>
      <c r="AJ303" s="62"/>
      <c r="AK303" s="62"/>
      <c r="BA303" s="61"/>
    </row>
    <row r="304" spans="2:53" ht="12.75">
      <c r="B304" s="58" t="s">
        <v>82</v>
      </c>
      <c r="C304" s="58"/>
      <c r="D304" s="58"/>
      <c r="E304" s="58"/>
      <c r="F304" s="58"/>
      <c r="G304" s="58"/>
      <c r="H304" s="1085" t="s">
        <v>1700</v>
      </c>
      <c r="I304" s="1085"/>
      <c r="J304" s="1085"/>
      <c r="K304" s="1085"/>
      <c r="L304" s="1085"/>
      <c r="M304" s="1085"/>
      <c r="N304" s="1086"/>
      <c r="O304" s="1086"/>
      <c r="P304" s="1086"/>
      <c r="Q304" s="1086"/>
      <c r="R304" s="1086"/>
      <c r="S304" s="58"/>
      <c r="T304" s="58" t="s">
        <v>82</v>
      </c>
      <c r="V304" s="58"/>
      <c r="W304" s="58"/>
      <c r="X304" s="58"/>
      <c r="Y304" s="58"/>
      <c r="AA304" s="1085" t="s">
        <v>1701</v>
      </c>
      <c r="AB304" s="1085"/>
      <c r="AC304" s="1085"/>
      <c r="AD304" s="1085"/>
      <c r="AE304" s="1085"/>
      <c r="AF304" s="1085"/>
      <c r="AG304" s="1086"/>
      <c r="AH304" s="1086"/>
      <c r="AI304" s="1086"/>
      <c r="AJ304" s="1086"/>
      <c r="AK304" s="1086"/>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1005</v>
      </c>
      <c r="C306" s="58"/>
      <c r="D306" s="58"/>
      <c r="E306" s="58"/>
      <c r="F306" s="58"/>
      <c r="H306" s="1086" t="s">
        <v>1695</v>
      </c>
      <c r="I306" s="1086"/>
      <c r="J306" s="1086"/>
      <c r="K306" s="1086"/>
      <c r="L306" s="1086"/>
      <c r="M306" s="1086"/>
      <c r="N306" s="1086"/>
      <c r="O306" s="1086"/>
      <c r="P306" s="1086"/>
      <c r="Q306" s="1086"/>
      <c r="R306" s="1086"/>
      <c r="S306" s="58"/>
      <c r="T306" s="58" t="s">
        <v>389</v>
      </c>
      <c r="V306" s="58"/>
      <c r="W306" s="58"/>
      <c r="X306" s="58"/>
      <c r="Y306" s="58"/>
      <c r="AA306" s="1086" t="s">
        <v>1758</v>
      </c>
      <c r="AB306" s="1086"/>
      <c r="AC306" s="1086"/>
      <c r="AD306" s="1086"/>
      <c r="AE306" s="1086"/>
      <c r="AF306" s="1086"/>
      <c r="AG306" s="1086"/>
      <c r="AH306" s="1086"/>
      <c r="AI306" s="1086"/>
      <c r="AJ306" s="1086"/>
      <c r="AK306" s="1086"/>
      <c r="BA306" s="61"/>
    </row>
    <row r="307" spans="1:53" ht="12.75">
      <c r="B307" s="58" t="s">
        <v>517</v>
      </c>
      <c r="C307" s="58"/>
      <c r="D307" s="58"/>
      <c r="E307" s="58"/>
      <c r="F307" s="58"/>
      <c r="H307" s="1085" t="s">
        <v>1696</v>
      </c>
      <c r="I307" s="1085"/>
      <c r="J307" s="1085"/>
      <c r="K307" s="1085"/>
      <c r="L307" s="1085"/>
      <c r="M307" s="1085"/>
      <c r="N307" s="1085"/>
      <c r="O307" s="1085"/>
      <c r="P307" s="1085"/>
      <c r="Q307" s="1085"/>
      <c r="R307" s="1085"/>
      <c r="S307" s="58"/>
      <c r="T307" s="58" t="s">
        <v>517</v>
      </c>
      <c r="V307" s="58"/>
      <c r="W307" s="58"/>
      <c r="X307" s="58"/>
      <c r="Y307" s="58"/>
      <c r="AA307" s="1085" t="s">
        <v>1754</v>
      </c>
      <c r="AB307" s="1085"/>
      <c r="AC307" s="1085"/>
      <c r="AD307" s="1085"/>
      <c r="AE307" s="1085"/>
      <c r="AF307" s="1085"/>
      <c r="AG307" s="1085"/>
      <c r="AH307" s="1085"/>
      <c r="AI307" s="1085"/>
      <c r="AJ307" s="1085"/>
      <c r="AK307" s="1085"/>
      <c r="BA307" s="61"/>
    </row>
    <row r="308" spans="1:53" ht="12.75">
      <c r="B308" s="58" t="s">
        <v>518</v>
      </c>
      <c r="C308" s="58"/>
      <c r="D308" s="58"/>
      <c r="E308" s="58"/>
      <c r="F308" s="58"/>
      <c r="H308" s="1085" t="s">
        <v>1697</v>
      </c>
      <c r="I308" s="1085"/>
      <c r="J308" s="1085"/>
      <c r="K308" s="1085"/>
      <c r="L308" s="1085"/>
      <c r="M308" s="1085"/>
      <c r="N308" s="1085"/>
      <c r="O308" s="1085"/>
      <c r="P308" s="1085"/>
      <c r="Q308" s="1085"/>
      <c r="R308" s="1085"/>
      <c r="S308" s="58"/>
      <c r="T308" s="58" t="s">
        <v>81</v>
      </c>
      <c r="V308" s="58"/>
      <c r="W308" s="58"/>
      <c r="X308" s="58"/>
      <c r="Y308" s="58"/>
      <c r="AA308" s="1085" t="s">
        <v>1759</v>
      </c>
      <c r="AB308" s="1085"/>
      <c r="AC308" s="1085"/>
      <c r="AD308" s="1085"/>
      <c r="AE308" s="1085"/>
      <c r="AF308" s="1085"/>
      <c r="AG308" s="1085"/>
      <c r="AH308" s="1085"/>
      <c r="AI308" s="1085"/>
      <c r="AJ308" s="1085"/>
      <c r="AK308" s="1085"/>
      <c r="BA308" s="61"/>
    </row>
    <row r="309" spans="1:53" ht="12.75">
      <c r="B309" s="58" t="s">
        <v>94</v>
      </c>
      <c r="C309" s="58"/>
      <c r="D309" s="58"/>
      <c r="E309" s="58"/>
      <c r="F309" s="58"/>
      <c r="H309" s="1085" t="s">
        <v>1698</v>
      </c>
      <c r="I309" s="1085"/>
      <c r="J309" s="1085"/>
      <c r="K309" s="1085"/>
      <c r="L309" s="1085"/>
      <c r="M309" s="1085"/>
      <c r="N309" s="1085"/>
      <c r="O309" s="1085"/>
      <c r="P309" s="1085"/>
      <c r="Q309" s="1085"/>
      <c r="R309" s="1085"/>
      <c r="S309" s="58"/>
      <c r="T309" s="58" t="s">
        <v>94</v>
      </c>
      <c r="V309" s="58"/>
      <c r="W309" s="58"/>
      <c r="X309" s="58"/>
      <c r="Y309" s="58"/>
      <c r="AA309" s="1085" t="s">
        <v>1756</v>
      </c>
      <c r="AB309" s="1085"/>
      <c r="AC309" s="1085"/>
      <c r="AD309" s="1085"/>
      <c r="AE309" s="1085"/>
      <c r="AF309" s="1085"/>
      <c r="AG309" s="1085"/>
      <c r="AH309" s="1085"/>
      <c r="AI309" s="1085"/>
      <c r="AJ309" s="1085"/>
      <c r="AK309" s="1085"/>
      <c r="BA309" s="61"/>
    </row>
    <row r="310" spans="1:53" ht="12.75">
      <c r="B310" s="58" t="s">
        <v>95</v>
      </c>
      <c r="C310" s="58"/>
      <c r="D310" s="58"/>
      <c r="E310" s="58"/>
      <c r="F310" s="58"/>
      <c r="G310" s="58"/>
      <c r="H310" s="1092">
        <v>4153568025</v>
      </c>
      <c r="I310" s="1092"/>
      <c r="J310" s="1092"/>
      <c r="K310" s="1092"/>
      <c r="L310" s="1092"/>
      <c r="M310" s="1092"/>
      <c r="N310" s="7" t="s">
        <v>220</v>
      </c>
      <c r="O310" s="7"/>
      <c r="P310" s="1091"/>
      <c r="Q310" s="1091"/>
      <c r="R310" s="1091"/>
      <c r="S310" s="58"/>
      <c r="T310" s="58" t="s">
        <v>95</v>
      </c>
      <c r="V310" s="58"/>
      <c r="W310" s="58"/>
      <c r="X310" s="58"/>
      <c r="Y310" s="58"/>
      <c r="AA310" s="1092">
        <v>9494392616</v>
      </c>
      <c r="AB310" s="1092"/>
      <c r="AC310" s="1092"/>
      <c r="AD310" s="1092"/>
      <c r="AE310" s="1092"/>
      <c r="AF310" s="1092"/>
      <c r="AG310" s="7" t="s">
        <v>220</v>
      </c>
      <c r="AH310" s="7"/>
      <c r="AI310" s="1091"/>
      <c r="AJ310" s="1091"/>
      <c r="AK310" s="1091"/>
      <c r="BA310" s="61"/>
    </row>
    <row r="311" spans="1:53" ht="12.75">
      <c r="B311" s="58" t="s">
        <v>96</v>
      </c>
      <c r="C311" s="58"/>
      <c r="D311" s="58"/>
      <c r="E311" s="58"/>
      <c r="F311" s="58"/>
      <c r="G311" s="58"/>
      <c r="H311" s="1093" t="s">
        <v>1699</v>
      </c>
      <c r="I311" s="1093"/>
      <c r="J311" s="1093"/>
      <c r="K311" s="1093"/>
      <c r="L311" s="1093"/>
      <c r="M311" s="1093"/>
      <c r="N311" s="60"/>
      <c r="O311" s="60"/>
      <c r="P311" s="62"/>
      <c r="Q311" s="62"/>
      <c r="R311" s="62"/>
      <c r="S311" s="58"/>
      <c r="T311" s="58" t="s">
        <v>96</v>
      </c>
      <c r="V311" s="58"/>
      <c r="W311" s="58"/>
      <c r="X311" s="58"/>
      <c r="Y311" s="58"/>
      <c r="AA311" s="1093" t="s">
        <v>641</v>
      </c>
      <c r="AB311" s="1093"/>
      <c r="AC311" s="1093"/>
      <c r="AD311" s="1093"/>
      <c r="AE311" s="1093"/>
      <c r="AF311" s="1093"/>
      <c r="AG311" s="60"/>
      <c r="AH311" s="60"/>
      <c r="AI311" s="62"/>
      <c r="AJ311" s="62"/>
      <c r="AK311" s="62"/>
      <c r="BA311" s="61"/>
    </row>
    <row r="312" spans="1:53" ht="12.75">
      <c r="B312" s="58" t="s">
        <v>82</v>
      </c>
      <c r="C312" s="58"/>
      <c r="D312" s="58"/>
      <c r="E312" s="58"/>
      <c r="F312" s="58"/>
      <c r="G312" s="58"/>
      <c r="H312" s="1085" t="s">
        <v>1700</v>
      </c>
      <c r="I312" s="1085"/>
      <c r="J312" s="1085"/>
      <c r="K312" s="1085"/>
      <c r="L312" s="1085"/>
      <c r="M312" s="1085"/>
      <c r="N312" s="1086"/>
      <c r="O312" s="1086"/>
      <c r="P312" s="1086"/>
      <c r="Q312" s="1086"/>
      <c r="R312" s="1086"/>
      <c r="S312" s="58"/>
      <c r="T312" s="58" t="s">
        <v>82</v>
      </c>
      <c r="V312" s="58"/>
      <c r="W312" s="58"/>
      <c r="X312" s="58"/>
      <c r="Y312" s="58"/>
      <c r="AA312" s="1085" t="s">
        <v>1760</v>
      </c>
      <c r="AB312" s="1085"/>
      <c r="AC312" s="1085"/>
      <c r="AD312" s="1085"/>
      <c r="AE312" s="1085"/>
      <c r="AF312" s="1085"/>
      <c r="AG312" s="1086"/>
      <c r="AH312" s="1086"/>
      <c r="AI312" s="1086"/>
      <c r="AJ312" s="1086"/>
      <c r="AK312" s="1086"/>
      <c r="BA312" s="61"/>
    </row>
    <row r="313" spans="1:53" ht="12.75">
      <c r="BA313" s="61"/>
    </row>
    <row r="314" spans="1:53" ht="12.75">
      <c r="B314" s="7" t="s">
        <v>1006</v>
      </c>
      <c r="C314" s="58"/>
      <c r="D314" s="58"/>
      <c r="E314" s="58"/>
      <c r="F314" s="58"/>
      <c r="H314" s="1086" t="s">
        <v>641</v>
      </c>
      <c r="I314" s="1086"/>
      <c r="J314" s="1086"/>
      <c r="K314" s="1086"/>
      <c r="L314" s="1086"/>
      <c r="M314" s="1086"/>
      <c r="N314" s="1086"/>
      <c r="O314" s="1086"/>
      <c r="P314" s="1086"/>
      <c r="Q314" s="1086"/>
      <c r="R314" s="1086"/>
      <c r="T314" s="58" t="s">
        <v>390</v>
      </c>
      <c r="V314" s="58"/>
      <c r="W314" s="58"/>
      <c r="X314" s="58"/>
      <c r="Y314" s="58"/>
      <c r="AA314" s="1086" t="s">
        <v>1702</v>
      </c>
      <c r="AB314" s="1086"/>
      <c r="AC314" s="1086"/>
      <c r="AD314" s="1086"/>
      <c r="AE314" s="1086"/>
      <c r="AF314" s="1086"/>
      <c r="AG314" s="1086"/>
      <c r="AH314" s="1086"/>
      <c r="AI314" s="1086"/>
      <c r="AJ314" s="1086"/>
      <c r="AK314" s="1086"/>
      <c r="BA314" s="61"/>
    </row>
    <row r="315" spans="1:53" ht="12.75" customHeight="1">
      <c r="B315" s="58" t="s">
        <v>517</v>
      </c>
      <c r="C315" s="58"/>
      <c r="D315" s="58"/>
      <c r="E315" s="58"/>
      <c r="F315" s="58"/>
      <c r="H315" s="1085"/>
      <c r="I315" s="1085"/>
      <c r="J315" s="1085"/>
      <c r="K315" s="1085"/>
      <c r="L315" s="1085"/>
      <c r="M315" s="1085"/>
      <c r="N315" s="1085"/>
      <c r="O315" s="1085"/>
      <c r="P315" s="1085"/>
      <c r="Q315" s="1085"/>
      <c r="R315" s="1085"/>
      <c r="T315" s="58" t="s">
        <v>517</v>
      </c>
      <c r="V315" s="58"/>
      <c r="W315" s="58"/>
      <c r="X315" s="58"/>
      <c r="Y315" s="58"/>
      <c r="AA315" s="1085" t="s">
        <v>1703</v>
      </c>
      <c r="AB315" s="1085"/>
      <c r="AC315" s="1085"/>
      <c r="AD315" s="1085"/>
      <c r="AE315" s="1085"/>
      <c r="AF315" s="1085"/>
      <c r="AG315" s="1085"/>
      <c r="AH315" s="1085"/>
      <c r="AI315" s="1085"/>
      <c r="AJ315" s="1085"/>
      <c r="AK315" s="1085"/>
      <c r="BA315" s="61"/>
    </row>
    <row r="316" spans="1:53" ht="12.75">
      <c r="B316" s="58" t="s">
        <v>518</v>
      </c>
      <c r="C316" s="58"/>
      <c r="D316" s="58"/>
      <c r="E316" s="58"/>
      <c r="F316" s="58"/>
      <c r="H316" s="1085"/>
      <c r="I316" s="1085"/>
      <c r="J316" s="1085"/>
      <c r="K316" s="1085"/>
      <c r="L316" s="1085"/>
      <c r="M316" s="1085"/>
      <c r="N316" s="1085"/>
      <c r="O316" s="1085"/>
      <c r="P316" s="1085"/>
      <c r="Q316" s="1085"/>
      <c r="R316" s="1085"/>
      <c r="T316" s="58" t="s">
        <v>81</v>
      </c>
      <c r="V316" s="58"/>
      <c r="W316" s="58"/>
      <c r="X316" s="58"/>
      <c r="Y316" s="58"/>
      <c r="AA316" s="1085" t="s">
        <v>1704</v>
      </c>
      <c r="AB316" s="1085"/>
      <c r="AC316" s="1085"/>
      <c r="AD316" s="1085"/>
      <c r="AE316" s="1085"/>
      <c r="AF316" s="1085"/>
      <c r="AG316" s="1085"/>
      <c r="AH316" s="1085"/>
      <c r="AI316" s="1085"/>
      <c r="AJ316" s="1085"/>
      <c r="AK316" s="1085"/>
      <c r="BA316" s="61"/>
    </row>
    <row r="317" spans="1:53" ht="12.75" customHeight="1">
      <c r="A317" s="39"/>
      <c r="B317" s="58" t="s">
        <v>94</v>
      </c>
      <c r="C317" s="58"/>
      <c r="D317" s="58"/>
      <c r="E317" s="58"/>
      <c r="F317" s="58"/>
      <c r="H317" s="1085"/>
      <c r="I317" s="1085"/>
      <c r="J317" s="1085"/>
      <c r="K317" s="1085"/>
      <c r="L317" s="1085"/>
      <c r="M317" s="1085"/>
      <c r="N317" s="1085"/>
      <c r="O317" s="1085"/>
      <c r="P317" s="1085"/>
      <c r="Q317" s="1085"/>
      <c r="R317" s="1085"/>
      <c r="T317" s="58" t="s">
        <v>94</v>
      </c>
      <c r="V317" s="58"/>
      <c r="W317" s="58"/>
      <c r="X317" s="58"/>
      <c r="Y317" s="58"/>
      <c r="AA317" s="1085" t="s">
        <v>1705</v>
      </c>
      <c r="AB317" s="1085"/>
      <c r="AC317" s="1085"/>
      <c r="AD317" s="1085"/>
      <c r="AE317" s="1085"/>
      <c r="AF317" s="1085"/>
      <c r="AG317" s="1085"/>
      <c r="AH317" s="1085"/>
      <c r="AI317" s="1085"/>
      <c r="AJ317" s="1085"/>
      <c r="AK317" s="1085"/>
      <c r="AL317" s="39"/>
    </row>
    <row r="318" spans="1:53" ht="12.75">
      <c r="A318" s="39"/>
      <c r="B318" s="58" t="s">
        <v>95</v>
      </c>
      <c r="C318" s="58"/>
      <c r="D318" s="58"/>
      <c r="E318" s="58"/>
      <c r="F318" s="58"/>
      <c r="G318" s="58"/>
      <c r="H318" s="1090"/>
      <c r="I318" s="1090"/>
      <c r="J318" s="1090"/>
      <c r="K318" s="1090"/>
      <c r="L318" s="1090"/>
      <c r="M318" s="1090"/>
      <c r="N318" s="7" t="s">
        <v>220</v>
      </c>
      <c r="O318" s="7"/>
      <c r="P318" s="1091"/>
      <c r="Q318" s="1091"/>
      <c r="R318" s="1091"/>
      <c r="S318" s="58"/>
      <c r="T318" s="58" t="s">
        <v>95</v>
      </c>
      <c r="V318" s="58"/>
      <c r="W318" s="58"/>
      <c r="X318" s="58"/>
      <c r="Y318" s="58"/>
      <c r="AA318" s="1092">
        <v>9164440288</v>
      </c>
      <c r="AB318" s="1092"/>
      <c r="AC318" s="1092"/>
      <c r="AD318" s="1092"/>
      <c r="AE318" s="1092"/>
      <c r="AF318" s="1092"/>
      <c r="AG318" s="7" t="s">
        <v>220</v>
      </c>
      <c r="AH318" s="7"/>
      <c r="AI318" s="1091"/>
      <c r="AJ318" s="1091"/>
      <c r="AK318" s="1091"/>
      <c r="AL318" s="39"/>
    </row>
    <row r="319" spans="1:53" ht="12.75">
      <c r="A319" s="39"/>
      <c r="B319" s="58" t="s">
        <v>96</v>
      </c>
      <c r="C319" s="58"/>
      <c r="D319" s="58"/>
      <c r="E319" s="58"/>
      <c r="F319" s="58"/>
      <c r="G319" s="58"/>
      <c r="H319" s="1097"/>
      <c r="I319" s="1097"/>
      <c r="J319" s="1097"/>
      <c r="K319" s="1097"/>
      <c r="L319" s="1097"/>
      <c r="M319" s="1097"/>
      <c r="N319" s="60"/>
      <c r="O319" s="60"/>
      <c r="P319" s="62"/>
      <c r="Q319" s="62"/>
      <c r="R319" s="62"/>
      <c r="S319" s="58"/>
      <c r="T319" s="58" t="s">
        <v>96</v>
      </c>
      <c r="V319" s="58"/>
      <c r="W319" s="58"/>
      <c r="X319" s="58"/>
      <c r="Y319" s="58"/>
      <c r="AA319" s="1093">
        <v>9164443408</v>
      </c>
      <c r="AB319" s="1093"/>
      <c r="AC319" s="1093"/>
      <c r="AD319" s="1093"/>
      <c r="AE319" s="1093"/>
      <c r="AF319" s="1093"/>
      <c r="AG319" s="60"/>
      <c r="AH319" s="60"/>
      <c r="AI319" s="62"/>
      <c r="AJ319" s="62"/>
      <c r="AK319" s="62"/>
      <c r="AL319" s="39"/>
    </row>
    <row r="320" spans="1:53" ht="12.75">
      <c r="A320" s="39"/>
      <c r="B320" s="58" t="s">
        <v>82</v>
      </c>
      <c r="C320" s="58"/>
      <c r="D320" s="58"/>
      <c r="E320" s="58"/>
      <c r="F320" s="58"/>
      <c r="G320" s="58"/>
      <c r="H320" s="1085"/>
      <c r="I320" s="1085"/>
      <c r="J320" s="1085"/>
      <c r="K320" s="1085"/>
      <c r="L320" s="1085"/>
      <c r="M320" s="1085"/>
      <c r="N320" s="1086"/>
      <c r="O320" s="1086"/>
      <c r="P320" s="1086"/>
      <c r="Q320" s="1086"/>
      <c r="R320" s="1086"/>
      <c r="S320" s="58"/>
      <c r="T320" s="58" t="s">
        <v>82</v>
      </c>
      <c r="V320" s="58"/>
      <c r="W320" s="58"/>
      <c r="X320" s="58"/>
      <c r="Y320" s="58"/>
      <c r="AA320" s="1085" t="s">
        <v>1706</v>
      </c>
      <c r="AB320" s="1085"/>
      <c r="AC320" s="1085"/>
      <c r="AD320" s="1085"/>
      <c r="AE320" s="1085"/>
      <c r="AF320" s="1085"/>
      <c r="AG320" s="1086"/>
      <c r="AH320" s="1086"/>
      <c r="AI320" s="1086"/>
      <c r="AJ320" s="1086"/>
      <c r="AK320" s="1086"/>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6" t="s">
        <v>641</v>
      </c>
      <c r="I322" s="1086"/>
      <c r="J322" s="1086"/>
      <c r="K322" s="1086"/>
      <c r="L322" s="1086"/>
      <c r="M322" s="1086"/>
      <c r="N322" s="1086"/>
      <c r="O322" s="1086"/>
      <c r="P322" s="1086"/>
      <c r="Q322" s="1086"/>
      <c r="R322" s="1086"/>
      <c r="T322" s="58" t="s">
        <v>392</v>
      </c>
      <c r="V322" s="58"/>
      <c r="W322" s="58"/>
      <c r="X322" s="58"/>
      <c r="Y322" s="58"/>
      <c r="AA322" s="1086" t="s">
        <v>641</v>
      </c>
      <c r="AB322" s="1086"/>
      <c r="AC322" s="1086"/>
      <c r="AD322" s="1086"/>
      <c r="AE322" s="1086"/>
      <c r="AF322" s="1086"/>
      <c r="AG322" s="1086"/>
      <c r="AH322" s="1086"/>
      <c r="AI322" s="1086"/>
      <c r="AJ322" s="1086"/>
      <c r="AK322" s="1086"/>
      <c r="AL322" s="39"/>
    </row>
    <row r="323" spans="1:53" ht="12.75">
      <c r="A323" s="39"/>
      <c r="B323" s="58" t="s">
        <v>517</v>
      </c>
      <c r="C323" s="58"/>
      <c r="D323" s="58"/>
      <c r="E323" s="58"/>
      <c r="F323" s="58"/>
      <c r="H323" s="1085"/>
      <c r="I323" s="1085"/>
      <c r="J323" s="1085"/>
      <c r="K323" s="1085"/>
      <c r="L323" s="1085"/>
      <c r="M323" s="1085"/>
      <c r="N323" s="1085"/>
      <c r="O323" s="1085"/>
      <c r="P323" s="1085"/>
      <c r="Q323" s="1085"/>
      <c r="R323" s="1085"/>
      <c r="T323" s="58" t="s">
        <v>517</v>
      </c>
      <c r="V323" s="58"/>
      <c r="W323" s="58"/>
      <c r="X323" s="58"/>
      <c r="Y323" s="58"/>
      <c r="AA323" s="1085"/>
      <c r="AB323" s="1085"/>
      <c r="AC323" s="1085"/>
      <c r="AD323" s="1085"/>
      <c r="AE323" s="1085"/>
      <c r="AF323" s="1085"/>
      <c r="AG323" s="1085"/>
      <c r="AH323" s="1085"/>
      <c r="AI323" s="1085"/>
      <c r="AJ323" s="1085"/>
      <c r="AK323" s="1085"/>
      <c r="AL323" s="39"/>
    </row>
    <row r="324" spans="1:53" ht="12.75" customHeight="1">
      <c r="A324" s="39"/>
      <c r="B324" s="58" t="s">
        <v>518</v>
      </c>
      <c r="C324" s="58"/>
      <c r="D324" s="58"/>
      <c r="E324" s="58"/>
      <c r="F324" s="58"/>
      <c r="H324" s="1085"/>
      <c r="I324" s="1085"/>
      <c r="J324" s="1085"/>
      <c r="K324" s="1085"/>
      <c r="L324" s="1085"/>
      <c r="M324" s="1085"/>
      <c r="N324" s="1085"/>
      <c r="O324" s="1085"/>
      <c r="P324" s="1085"/>
      <c r="Q324" s="1085"/>
      <c r="R324" s="1085"/>
      <c r="T324" s="58" t="s">
        <v>81</v>
      </c>
      <c r="V324" s="58"/>
      <c r="W324" s="58"/>
      <c r="X324" s="58"/>
      <c r="Y324" s="58"/>
      <c r="AA324" s="1085"/>
      <c r="AB324" s="1085"/>
      <c r="AC324" s="1085"/>
      <c r="AD324" s="1085"/>
      <c r="AE324" s="1085"/>
      <c r="AF324" s="1085"/>
      <c r="AG324" s="1085"/>
      <c r="AH324" s="1085"/>
      <c r="AI324" s="1085"/>
      <c r="AJ324" s="1085"/>
      <c r="AK324" s="1085"/>
      <c r="AL324" s="39"/>
    </row>
    <row r="325" spans="1:53" ht="12.75">
      <c r="A325" s="39"/>
      <c r="B325" s="58" t="s">
        <v>94</v>
      </c>
      <c r="C325" s="58"/>
      <c r="D325" s="58"/>
      <c r="E325" s="58"/>
      <c r="F325" s="58"/>
      <c r="H325" s="1085"/>
      <c r="I325" s="1085"/>
      <c r="J325" s="1085"/>
      <c r="K325" s="1085"/>
      <c r="L325" s="1085"/>
      <c r="M325" s="1085"/>
      <c r="N325" s="1085"/>
      <c r="O325" s="1085"/>
      <c r="P325" s="1085"/>
      <c r="Q325" s="1085"/>
      <c r="R325" s="1085"/>
      <c r="T325" s="58" t="s">
        <v>94</v>
      </c>
      <c r="V325" s="58"/>
      <c r="W325" s="58"/>
      <c r="X325" s="58"/>
      <c r="Y325" s="58"/>
      <c r="AA325" s="1085"/>
      <c r="AB325" s="1085"/>
      <c r="AC325" s="1085"/>
      <c r="AD325" s="1085"/>
      <c r="AE325" s="1085"/>
      <c r="AF325" s="1085"/>
      <c r="AG325" s="1085"/>
      <c r="AH325" s="1085"/>
      <c r="AI325" s="1085"/>
      <c r="AJ325" s="1085"/>
      <c r="AK325" s="1085"/>
      <c r="AL325" s="39"/>
    </row>
    <row r="326" spans="1:53" ht="12.75">
      <c r="A326" s="39"/>
      <c r="B326" s="58" t="s">
        <v>95</v>
      </c>
      <c r="C326" s="58"/>
      <c r="D326" s="58"/>
      <c r="E326" s="58"/>
      <c r="F326" s="58"/>
      <c r="G326" s="58"/>
      <c r="H326" s="1090"/>
      <c r="I326" s="1090"/>
      <c r="J326" s="1090"/>
      <c r="K326" s="1090"/>
      <c r="L326" s="1090"/>
      <c r="M326" s="1090"/>
      <c r="N326" s="7" t="s">
        <v>220</v>
      </c>
      <c r="O326" s="7"/>
      <c r="P326" s="1091"/>
      <c r="Q326" s="1091"/>
      <c r="R326" s="1091"/>
      <c r="S326" s="58"/>
      <c r="T326" s="58" t="s">
        <v>95</v>
      </c>
      <c r="V326" s="58"/>
      <c r="W326" s="58"/>
      <c r="X326" s="58"/>
      <c r="Y326" s="58"/>
      <c r="AA326" s="1090"/>
      <c r="AB326" s="1090"/>
      <c r="AC326" s="1090"/>
      <c r="AD326" s="1090"/>
      <c r="AE326" s="1090"/>
      <c r="AF326" s="1090"/>
      <c r="AG326" s="7" t="s">
        <v>220</v>
      </c>
      <c r="AH326" s="7"/>
      <c r="AI326" s="1091"/>
      <c r="AJ326" s="1091"/>
      <c r="AK326" s="1091"/>
      <c r="AL326" s="39"/>
    </row>
    <row r="327" spans="1:53" ht="12.75" customHeight="1">
      <c r="A327" s="39"/>
      <c r="B327" s="58" t="s">
        <v>96</v>
      </c>
      <c r="C327" s="58"/>
      <c r="D327" s="58"/>
      <c r="E327" s="58"/>
      <c r="F327" s="58"/>
      <c r="G327" s="58"/>
      <c r="H327" s="1097"/>
      <c r="I327" s="1097"/>
      <c r="J327" s="1097"/>
      <c r="K327" s="1097"/>
      <c r="L327" s="1097"/>
      <c r="M327" s="1097"/>
      <c r="N327" s="60"/>
      <c r="O327" s="60"/>
      <c r="P327" s="62"/>
      <c r="Q327" s="62"/>
      <c r="R327" s="62"/>
      <c r="S327" s="58"/>
      <c r="T327" s="58" t="s">
        <v>96</v>
      </c>
      <c r="V327" s="58"/>
      <c r="W327" s="58"/>
      <c r="X327" s="58"/>
      <c r="Y327" s="58"/>
      <c r="AA327" s="1097"/>
      <c r="AB327" s="1097"/>
      <c r="AC327" s="1097"/>
      <c r="AD327" s="1097"/>
      <c r="AE327" s="1097"/>
      <c r="AF327" s="1097"/>
      <c r="AG327" s="60"/>
      <c r="AH327" s="60"/>
      <c r="AI327" s="62"/>
      <c r="AJ327" s="62"/>
      <c r="AK327" s="62"/>
      <c r="AL327" s="39"/>
    </row>
    <row r="328" spans="1:53" ht="12.75" customHeight="1">
      <c r="A328" s="39"/>
      <c r="B328" s="58" t="s">
        <v>82</v>
      </c>
      <c r="C328" s="58"/>
      <c r="D328" s="58"/>
      <c r="E328" s="58"/>
      <c r="F328" s="58"/>
      <c r="G328" s="58"/>
      <c r="H328" s="1085"/>
      <c r="I328" s="1085"/>
      <c r="J328" s="1085"/>
      <c r="K328" s="1085"/>
      <c r="L328" s="1085"/>
      <c r="M328" s="1085"/>
      <c r="N328" s="1086"/>
      <c r="O328" s="1086"/>
      <c r="P328" s="1086"/>
      <c r="Q328" s="1086"/>
      <c r="R328" s="1086"/>
      <c r="S328" s="58"/>
      <c r="T328" s="58" t="s">
        <v>82</v>
      </c>
      <c r="V328" s="58"/>
      <c r="W328" s="58"/>
      <c r="X328" s="58"/>
      <c r="Y328" s="58"/>
      <c r="AA328" s="1085"/>
      <c r="AB328" s="1085"/>
      <c r="AC328" s="1085"/>
      <c r="AD328" s="1085"/>
      <c r="AE328" s="1085"/>
      <c r="AF328" s="1085"/>
      <c r="AG328" s="1086"/>
      <c r="AH328" s="1086"/>
      <c r="AI328" s="1086"/>
      <c r="AJ328" s="1086"/>
      <c r="AK328" s="1086"/>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6" t="s">
        <v>1707</v>
      </c>
      <c r="I330" s="1086"/>
      <c r="J330" s="1086"/>
      <c r="K330" s="1086"/>
      <c r="L330" s="1086"/>
      <c r="M330" s="1086"/>
      <c r="N330" s="1086"/>
      <c r="O330" s="1086"/>
      <c r="P330" s="1086"/>
      <c r="Q330" s="1086"/>
      <c r="R330" s="1086"/>
      <c r="T330" s="422" t="s">
        <v>981</v>
      </c>
      <c r="V330" s="58"/>
      <c r="W330" s="58"/>
      <c r="X330" s="58"/>
      <c r="Y330" s="58"/>
      <c r="AA330" s="1086" t="s">
        <v>1712</v>
      </c>
      <c r="AB330" s="1086"/>
      <c r="AC330" s="1086"/>
      <c r="AD330" s="1086"/>
      <c r="AE330" s="1086"/>
      <c r="AF330" s="1086"/>
      <c r="AG330" s="1086"/>
      <c r="AH330" s="1086"/>
      <c r="AI330" s="1086"/>
      <c r="AJ330" s="1086"/>
      <c r="AK330" s="1086"/>
      <c r="AL330" s="39"/>
    </row>
    <row r="331" spans="1:53" ht="12.75" customHeight="1">
      <c r="B331" s="58" t="s">
        <v>517</v>
      </c>
      <c r="C331" s="248"/>
      <c r="D331" s="248"/>
      <c r="E331" s="248"/>
      <c r="F331" s="248"/>
      <c r="G331" s="3"/>
      <c r="H331" s="1085" t="s">
        <v>1708</v>
      </c>
      <c r="I331" s="1085"/>
      <c r="J331" s="1085"/>
      <c r="K331" s="1085"/>
      <c r="L331" s="1085"/>
      <c r="M331" s="1085"/>
      <c r="N331" s="1085"/>
      <c r="O331" s="1085"/>
      <c r="P331" s="1085"/>
      <c r="Q331" s="1085"/>
      <c r="R331" s="1085"/>
      <c r="T331" s="58" t="s">
        <v>517</v>
      </c>
      <c r="V331" s="58"/>
      <c r="W331" s="58"/>
      <c r="X331" s="58"/>
      <c r="Y331" s="58"/>
      <c r="AA331" s="1085" t="s">
        <v>1661</v>
      </c>
      <c r="AB331" s="1085"/>
      <c r="AC331" s="1085"/>
      <c r="AD331" s="1085"/>
      <c r="AE331" s="1085"/>
      <c r="AF331" s="1085"/>
      <c r="AG331" s="1085"/>
      <c r="AH331" s="1085"/>
      <c r="AI331" s="1085"/>
      <c r="AJ331" s="1085"/>
      <c r="AK331" s="1085"/>
      <c r="AL331" s="39"/>
    </row>
    <row r="332" spans="1:53" ht="12.75" customHeight="1">
      <c r="B332" s="58" t="s">
        <v>81</v>
      </c>
      <c r="C332" s="248"/>
      <c r="D332" s="248"/>
      <c r="E332" s="248"/>
      <c r="F332" s="248"/>
      <c r="G332" s="3"/>
      <c r="H332" s="1085" t="s">
        <v>1709</v>
      </c>
      <c r="I332" s="1085"/>
      <c r="J332" s="1085"/>
      <c r="K332" s="1085"/>
      <c r="L332" s="1085"/>
      <c r="M332" s="1085"/>
      <c r="N332" s="1085"/>
      <c r="O332" s="1085"/>
      <c r="P332" s="1085"/>
      <c r="Q332" s="1085"/>
      <c r="R332" s="1085"/>
      <c r="T332" s="58" t="s">
        <v>81</v>
      </c>
      <c r="V332" s="58"/>
      <c r="W332" s="58"/>
      <c r="X332" s="58"/>
      <c r="Y332" s="58"/>
      <c r="AA332" s="1085" t="s">
        <v>1675</v>
      </c>
      <c r="AB332" s="1085"/>
      <c r="AC332" s="1085"/>
      <c r="AD332" s="1085"/>
      <c r="AE332" s="1085"/>
      <c r="AF332" s="1085"/>
      <c r="AG332" s="1085"/>
      <c r="AH332" s="1085"/>
      <c r="AI332" s="1085"/>
      <c r="AJ332" s="1085"/>
      <c r="AK332" s="1085"/>
      <c r="AL332" s="39"/>
    </row>
    <row r="333" spans="1:53" ht="12.75">
      <c r="A333" s="39"/>
      <c r="B333" s="58" t="s">
        <v>94</v>
      </c>
      <c r="C333" s="248"/>
      <c r="D333" s="248"/>
      <c r="E333" s="248"/>
      <c r="F333" s="248"/>
      <c r="G333" s="248"/>
      <c r="H333" s="1085" t="s">
        <v>1710</v>
      </c>
      <c r="I333" s="1085"/>
      <c r="J333" s="1085"/>
      <c r="K333" s="1085"/>
      <c r="L333" s="1085"/>
      <c r="M333" s="1085"/>
      <c r="N333" s="1085"/>
      <c r="O333" s="1085"/>
      <c r="P333" s="1085"/>
      <c r="Q333" s="1085"/>
      <c r="R333" s="1085"/>
      <c r="T333" s="58" t="s">
        <v>94</v>
      </c>
      <c r="V333" s="58"/>
      <c r="W333" s="58"/>
      <c r="X333" s="58"/>
      <c r="Y333" s="58"/>
      <c r="AA333" s="1085" t="s">
        <v>1713</v>
      </c>
      <c r="AB333" s="1085"/>
      <c r="AC333" s="1085"/>
      <c r="AD333" s="1085"/>
      <c r="AE333" s="1085"/>
      <c r="AF333" s="1085"/>
      <c r="AG333" s="1085"/>
      <c r="AH333" s="1085"/>
      <c r="AI333" s="1085"/>
      <c r="AJ333" s="1085"/>
      <c r="AK333" s="1085"/>
      <c r="AL333" s="39"/>
    </row>
    <row r="334" spans="1:53" ht="12.75">
      <c r="A334" s="39"/>
      <c r="B334" s="58" t="s">
        <v>95</v>
      </c>
      <c r="C334" s="248"/>
      <c r="D334" s="248"/>
      <c r="E334" s="248"/>
      <c r="F334" s="248"/>
      <c r="G334" s="248"/>
      <c r="H334" s="1092">
        <v>7609301333</v>
      </c>
      <c r="I334" s="1092"/>
      <c r="J334" s="1092"/>
      <c r="K334" s="1092"/>
      <c r="L334" s="1092"/>
      <c r="M334" s="1092"/>
      <c r="N334" s="7" t="s">
        <v>220</v>
      </c>
      <c r="O334" s="7"/>
      <c r="P334" s="1091"/>
      <c r="Q334" s="1091"/>
      <c r="R334" s="1091"/>
      <c r="S334" s="58"/>
      <c r="T334" s="58" t="s">
        <v>95</v>
      </c>
      <c r="V334" s="58"/>
      <c r="W334" s="58"/>
      <c r="X334" s="58"/>
      <c r="Y334" s="58"/>
      <c r="AA334" s="1092">
        <v>9167736060</v>
      </c>
      <c r="AB334" s="1092"/>
      <c r="AC334" s="1092"/>
      <c r="AD334" s="1092"/>
      <c r="AE334" s="1092"/>
      <c r="AF334" s="1092"/>
      <c r="AG334" s="7" t="s">
        <v>220</v>
      </c>
      <c r="AH334" s="7"/>
      <c r="AI334" s="1091"/>
      <c r="AJ334" s="1091"/>
      <c r="AK334" s="1091"/>
      <c r="AL334" s="39"/>
    </row>
    <row r="335" spans="1:53" ht="12.75" customHeight="1">
      <c r="A335" s="39"/>
      <c r="B335" s="58" t="s">
        <v>96</v>
      </c>
      <c r="C335" s="248"/>
      <c r="D335" s="248"/>
      <c r="E335" s="248"/>
      <c r="F335" s="248"/>
      <c r="G335" s="248"/>
      <c r="H335" s="1093">
        <v>7606833390</v>
      </c>
      <c r="I335" s="1093"/>
      <c r="J335" s="1093"/>
      <c r="K335" s="1093"/>
      <c r="L335" s="1093"/>
      <c r="M335" s="1093"/>
      <c r="N335" s="60"/>
      <c r="O335" s="60"/>
      <c r="P335" s="62"/>
      <c r="Q335" s="62"/>
      <c r="R335" s="62"/>
      <c r="S335" s="58"/>
      <c r="T335" s="58" t="s">
        <v>96</v>
      </c>
      <c r="V335" s="58"/>
      <c r="W335" s="58"/>
      <c r="X335" s="58"/>
      <c r="Y335" s="58"/>
      <c r="AA335" s="1097"/>
      <c r="AB335" s="1097"/>
      <c r="AC335" s="1097"/>
      <c r="AD335" s="1097"/>
      <c r="AE335" s="1097"/>
      <c r="AF335" s="1097"/>
      <c r="AG335" s="60"/>
      <c r="AH335" s="60"/>
      <c r="AI335" s="62"/>
      <c r="AJ335" s="62"/>
      <c r="AK335" s="62"/>
      <c r="AL335" s="39"/>
    </row>
    <row r="336" spans="1:53" ht="12.75">
      <c r="A336" s="39"/>
      <c r="B336" s="58" t="s">
        <v>82</v>
      </c>
      <c r="C336" s="245"/>
      <c r="D336" s="245"/>
      <c r="E336" s="245"/>
      <c r="F336" s="245"/>
      <c r="G336" s="245"/>
      <c r="H336" s="1085" t="s">
        <v>1711</v>
      </c>
      <c r="I336" s="1085"/>
      <c r="J336" s="1085"/>
      <c r="K336" s="1085"/>
      <c r="L336" s="1085"/>
      <c r="M336" s="1085"/>
      <c r="N336" s="1086"/>
      <c r="O336" s="1086"/>
      <c r="P336" s="1086"/>
      <c r="Q336" s="1086"/>
      <c r="R336" s="1086"/>
      <c r="S336" s="58"/>
      <c r="T336" s="58" t="s">
        <v>82</v>
      </c>
      <c r="V336" s="58"/>
      <c r="W336" s="58"/>
      <c r="X336" s="58"/>
      <c r="Y336" s="58"/>
      <c r="AA336" s="1085" t="s">
        <v>1714</v>
      </c>
      <c r="AB336" s="1085"/>
      <c r="AC336" s="1085"/>
      <c r="AD336" s="1085"/>
      <c r="AE336" s="1085"/>
      <c r="AF336" s="1085"/>
      <c r="AG336" s="1086"/>
      <c r="AH336" s="1086"/>
      <c r="AI336" s="1086"/>
      <c r="AJ336" s="1086"/>
      <c r="AK336" s="1086"/>
      <c r="AL336" s="39"/>
      <c r="BA336" s="12" t="s">
        <v>641</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722</v>
      </c>
    </row>
    <row r="338" spans="1:53" ht="12.75">
      <c r="A338" s="3"/>
      <c r="B338" s="248"/>
      <c r="C338" s="423"/>
      <c r="D338" s="423"/>
      <c r="E338" s="423"/>
      <c r="F338" s="423"/>
      <c r="G338" s="88"/>
      <c r="H338" s="88"/>
      <c r="I338" s="422" t="s">
        <v>982</v>
      </c>
      <c r="P338" s="1086"/>
      <c r="Q338" s="1086"/>
      <c r="R338" s="1086"/>
      <c r="S338" s="1086"/>
      <c r="T338" s="1086"/>
      <c r="U338" s="1086"/>
      <c r="V338" s="1086"/>
      <c r="W338" s="1086"/>
      <c r="X338" s="1086"/>
      <c r="Y338" s="1086"/>
      <c r="Z338" s="1086"/>
      <c r="AA338" s="1086"/>
      <c r="AB338" s="1086"/>
      <c r="AC338" s="1086"/>
      <c r="AD338" s="1086"/>
      <c r="AE338" s="1086"/>
      <c r="AF338" s="88"/>
      <c r="AG338" s="88"/>
      <c r="AH338" s="88"/>
      <c r="AI338" s="88"/>
      <c r="AJ338" s="88"/>
      <c r="AK338" s="88"/>
      <c r="AL338" s="39"/>
      <c r="BA338" s="12" t="s">
        <v>591</v>
      </c>
    </row>
    <row r="339" spans="1:53" ht="12.75">
      <c r="A339" s="3"/>
      <c r="B339" s="60"/>
      <c r="C339" s="60"/>
      <c r="D339" s="60"/>
      <c r="E339" s="60"/>
      <c r="F339" s="60"/>
      <c r="G339" s="3"/>
      <c r="H339" s="88"/>
      <c r="I339" s="7" t="s">
        <v>517</v>
      </c>
      <c r="P339" s="1085"/>
      <c r="Q339" s="1085"/>
      <c r="R339" s="1085"/>
      <c r="S339" s="1085"/>
      <c r="T339" s="1085"/>
      <c r="U339" s="1085"/>
      <c r="V339" s="1085"/>
      <c r="W339" s="1085"/>
      <c r="X339" s="1085"/>
      <c r="Y339" s="1085"/>
      <c r="Z339" s="1085"/>
      <c r="AA339" s="1085"/>
      <c r="AB339" s="1085"/>
      <c r="AC339" s="1085"/>
      <c r="AD339" s="1085"/>
      <c r="AE339" s="1085"/>
      <c r="AF339" s="88"/>
      <c r="AG339" s="88"/>
      <c r="AH339" s="88"/>
      <c r="AI339" s="88"/>
      <c r="AJ339" s="88"/>
      <c r="AK339" s="88"/>
      <c r="AL339" s="39"/>
    </row>
    <row r="340" spans="1:53" ht="12.75">
      <c r="A340" s="3"/>
      <c r="B340" s="60"/>
      <c r="C340" s="60"/>
      <c r="D340" s="60"/>
      <c r="E340" s="60"/>
      <c r="F340" s="60"/>
      <c r="G340" s="3"/>
      <c r="H340" s="88"/>
      <c r="I340" s="7" t="s">
        <v>81</v>
      </c>
      <c r="P340" s="1085"/>
      <c r="Q340" s="1085"/>
      <c r="R340" s="1085"/>
      <c r="S340" s="1085"/>
      <c r="T340" s="1085"/>
      <c r="U340" s="1085"/>
      <c r="V340" s="1085"/>
      <c r="W340" s="1085"/>
      <c r="X340" s="1085"/>
      <c r="Y340" s="1085"/>
      <c r="Z340" s="1085"/>
      <c r="AA340" s="1085"/>
      <c r="AB340" s="1085"/>
      <c r="AC340" s="1085"/>
      <c r="AD340" s="1085"/>
      <c r="AE340" s="1085"/>
      <c r="AF340" s="88"/>
      <c r="AG340" s="88"/>
      <c r="AH340" s="88"/>
      <c r="AI340" s="88"/>
      <c r="AJ340" s="88"/>
      <c r="AK340" s="88"/>
      <c r="AL340" s="39"/>
    </row>
    <row r="341" spans="1:53" ht="12.75" customHeight="1">
      <c r="A341" s="3"/>
      <c r="B341" s="60"/>
      <c r="C341" s="60"/>
      <c r="D341" s="60"/>
      <c r="E341" s="60"/>
      <c r="F341" s="60"/>
      <c r="G341" s="60"/>
      <c r="H341" s="88"/>
      <c r="I341" s="7" t="s">
        <v>94</v>
      </c>
      <c r="P341" s="1085"/>
      <c r="Q341" s="1085"/>
      <c r="R341" s="1085"/>
      <c r="S341" s="1085"/>
      <c r="T341" s="1085"/>
      <c r="U341" s="1085"/>
      <c r="V341" s="1085"/>
      <c r="W341" s="1085"/>
      <c r="X341" s="1085"/>
      <c r="Y341" s="1085"/>
      <c r="Z341" s="1085"/>
      <c r="AA341" s="1085"/>
      <c r="AB341" s="1085"/>
      <c r="AC341" s="1085"/>
      <c r="AD341" s="1085"/>
      <c r="AE341" s="1085"/>
      <c r="AF341" s="88"/>
      <c r="AG341" s="88"/>
      <c r="AH341" s="88"/>
      <c r="AI341" s="88"/>
      <c r="AJ341" s="88"/>
      <c r="AK341" s="88"/>
      <c r="AL341" s="39"/>
    </row>
    <row r="342" spans="1:53" ht="12.75">
      <c r="A342" s="3"/>
      <c r="B342" s="60"/>
      <c r="C342" s="60"/>
      <c r="D342" s="60"/>
      <c r="E342" s="60"/>
      <c r="F342" s="60"/>
      <c r="G342" s="60"/>
      <c r="H342" s="482"/>
      <c r="I342" s="7" t="s">
        <v>95</v>
      </c>
      <c r="P342" s="1097"/>
      <c r="Q342" s="1097"/>
      <c r="R342" s="1097"/>
      <c r="S342" s="1097"/>
      <c r="T342" s="1097"/>
      <c r="U342" s="1097"/>
      <c r="V342" s="1097"/>
      <c r="W342" s="1097"/>
      <c r="X342" s="1097"/>
      <c r="Y342" s="1097"/>
      <c r="Z342" s="1097"/>
      <c r="AA342" s="7" t="s">
        <v>220</v>
      </c>
      <c r="AB342" s="7"/>
      <c r="AC342" s="1106"/>
      <c r="AD342" s="1106"/>
      <c r="AE342" s="1106"/>
      <c r="AF342" s="482"/>
      <c r="AG342" s="60"/>
      <c r="AH342" s="60"/>
      <c r="AI342" s="423"/>
      <c r="AJ342" s="423"/>
      <c r="AK342" s="423"/>
      <c r="AL342" s="39"/>
    </row>
    <row r="343" spans="1:53" ht="12.75" customHeight="1">
      <c r="A343" s="3"/>
      <c r="B343" s="60"/>
      <c r="C343" s="60"/>
      <c r="D343" s="60"/>
      <c r="E343" s="60"/>
      <c r="F343" s="60"/>
      <c r="G343" s="60"/>
      <c r="H343" s="482"/>
      <c r="I343" s="7" t="s">
        <v>96</v>
      </c>
      <c r="P343" s="1097"/>
      <c r="Q343" s="1097"/>
      <c r="R343" s="1097"/>
      <c r="S343" s="1097"/>
      <c r="T343" s="1097"/>
      <c r="U343" s="1097"/>
      <c r="V343" s="1097"/>
      <c r="W343" s="1097"/>
      <c r="X343" s="1097"/>
      <c r="Y343" s="1097"/>
      <c r="Z343" s="1097"/>
      <c r="AF343" s="482"/>
      <c r="AG343" s="60"/>
      <c r="AH343" s="60"/>
      <c r="AI343" s="62"/>
      <c r="AJ343" s="62"/>
      <c r="AK343" s="62"/>
      <c r="AL343" s="39"/>
    </row>
    <row r="344" spans="1:53" ht="12.75">
      <c r="A344" s="3"/>
      <c r="B344" s="60"/>
      <c r="C344" s="423"/>
      <c r="D344" s="423"/>
      <c r="E344" s="423"/>
      <c r="F344" s="423"/>
      <c r="G344" s="423"/>
      <c r="H344" s="88"/>
      <c r="I344" s="7" t="s">
        <v>82</v>
      </c>
      <c r="P344" s="1086"/>
      <c r="Q344" s="1086"/>
      <c r="R344" s="1086"/>
      <c r="S344" s="1086"/>
      <c r="T344" s="1086"/>
      <c r="U344" s="1086"/>
      <c r="V344" s="1086"/>
      <c r="W344" s="1086"/>
      <c r="X344" s="1086"/>
      <c r="Y344" s="1086"/>
      <c r="Z344" s="1086"/>
      <c r="AA344" s="1086"/>
      <c r="AB344" s="1086"/>
      <c r="AC344" s="1086"/>
      <c r="AD344" s="1086"/>
      <c r="AE344" s="1086"/>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098" t="s">
        <v>588</v>
      </c>
      <c r="B346" s="1098"/>
      <c r="C346" s="1098"/>
      <c r="D346" s="1098"/>
      <c r="E346" s="1098"/>
      <c r="F346" s="1098"/>
      <c r="G346" s="1098"/>
      <c r="H346" s="1098"/>
      <c r="I346" s="1098"/>
      <c r="J346" s="1098"/>
      <c r="K346" s="1098"/>
      <c r="L346" s="1098"/>
      <c r="M346" s="1098"/>
      <c r="N346" s="1098"/>
      <c r="O346" s="1098"/>
      <c r="P346" s="1098"/>
      <c r="Q346" s="1098"/>
      <c r="R346" s="1098"/>
      <c r="S346" s="1098"/>
      <c r="T346" s="1098"/>
      <c r="U346" s="1098"/>
      <c r="V346" s="1098"/>
      <c r="W346" s="1098"/>
      <c r="X346" s="1098"/>
      <c r="Y346" s="1098"/>
      <c r="Z346" s="1098"/>
      <c r="AA346" s="1098"/>
      <c r="AB346" s="1098"/>
      <c r="AC346" s="1098"/>
      <c r="AD346" s="1098"/>
      <c r="AE346" s="1098"/>
      <c r="AF346" s="1098"/>
      <c r="AG346" s="1098"/>
      <c r="AH346" s="1098"/>
      <c r="AI346" s="1098"/>
      <c r="AJ346" s="1098"/>
      <c r="AK346" s="1098"/>
      <c r="AL346" s="1098"/>
    </row>
    <row r="347" spans="1:53" ht="12.75" customHeight="1" thickBot="1">
      <c r="A347" s="1099"/>
      <c r="B347" s="1099"/>
      <c r="C347" s="1099"/>
      <c r="D347" s="1099"/>
      <c r="E347" s="1099"/>
      <c r="F347" s="1099"/>
      <c r="G347" s="1099"/>
      <c r="H347" s="1099"/>
      <c r="I347" s="1099"/>
      <c r="J347" s="1099"/>
      <c r="K347" s="1099"/>
      <c r="L347" s="1099"/>
      <c r="M347" s="1099"/>
      <c r="N347" s="1099"/>
      <c r="O347" s="1099"/>
      <c r="P347" s="1099"/>
      <c r="Q347" s="1099"/>
      <c r="R347" s="1099"/>
      <c r="S347" s="1099"/>
      <c r="T347" s="1099"/>
      <c r="U347" s="1099"/>
      <c r="V347" s="1099"/>
      <c r="W347" s="1099"/>
      <c r="X347" s="1099"/>
      <c r="Y347" s="1099"/>
      <c r="Z347" s="1099"/>
      <c r="AA347" s="1099"/>
      <c r="AB347" s="1099"/>
      <c r="AC347" s="1099"/>
      <c r="AD347" s="1099"/>
      <c r="AE347" s="1099"/>
      <c r="AF347" s="1099"/>
      <c r="AG347" s="1099"/>
      <c r="AH347" s="1099"/>
      <c r="AI347" s="1099"/>
      <c r="AJ347" s="1099"/>
      <c r="AK347" s="1099"/>
      <c r="AL347" s="109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863</v>
      </c>
      <c r="K349" s="25"/>
      <c r="L349" s="25"/>
    </row>
    <row r="350" spans="1:53" ht="12.75" customHeight="1">
      <c r="D350" s="12" t="s">
        <v>393</v>
      </c>
      <c r="M350" s="1088" t="s">
        <v>591</v>
      </c>
      <c r="N350" s="1088"/>
      <c r="P350" s="12" t="s">
        <v>598</v>
      </c>
      <c r="AJ350" s="1088" t="s">
        <v>722</v>
      </c>
      <c r="AK350" s="1088"/>
    </row>
    <row r="351" spans="1:53" ht="12.75" customHeight="1">
      <c r="D351" s="7" t="s">
        <v>955</v>
      </c>
      <c r="R351" s="12" t="s">
        <v>599</v>
      </c>
      <c r="AJ351" s="1088" t="s">
        <v>641</v>
      </c>
      <c r="AK351" s="1088"/>
    </row>
    <row r="352" spans="1:53" ht="12.75" customHeight="1">
      <c r="D352" s="12" t="s">
        <v>765</v>
      </c>
      <c r="M352" s="1088" t="s">
        <v>641</v>
      </c>
      <c r="N352" s="1088"/>
      <c r="P352" s="7" t="s">
        <v>952</v>
      </c>
      <c r="AJ352" s="1088" t="s">
        <v>641</v>
      </c>
      <c r="AK352" s="1088"/>
    </row>
    <row r="353" spans="1:34" ht="12.75" customHeight="1">
      <c r="D353" s="12" t="s">
        <v>766</v>
      </c>
      <c r="M353" s="1088" t="s">
        <v>641</v>
      </c>
      <c r="N353" s="1088"/>
      <c r="Q353" s="7" t="s">
        <v>954</v>
      </c>
    </row>
    <row r="354" spans="1:34" ht="12.75" customHeight="1">
      <c r="Q354" s="7" t="s">
        <v>953</v>
      </c>
    </row>
    <row r="355" spans="1:34" ht="12.75" customHeight="1">
      <c r="Q355" s="7"/>
    </row>
    <row r="356" spans="1:34" ht="12.75" customHeight="1">
      <c r="A356" s="50" t="s">
        <v>626</v>
      </c>
      <c r="B356" s="50"/>
      <c r="C356" s="50" t="s">
        <v>600</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88" t="s">
        <v>641</v>
      </c>
      <c r="O358" s="1088"/>
      <c r="P358" s="69"/>
      <c r="Q358" s="69"/>
      <c r="R358" s="69"/>
      <c r="S358" s="69"/>
      <c r="T358" s="69"/>
      <c r="U358" s="69"/>
      <c r="V358" s="69"/>
      <c r="W358" s="69"/>
      <c r="X358" s="69"/>
      <c r="Y358" s="70"/>
      <c r="Z358" s="70"/>
      <c r="AC358" s="69"/>
      <c r="AD358" s="69"/>
      <c r="AE358" s="69"/>
    </row>
    <row r="359" spans="1:34" ht="12.75" customHeight="1">
      <c r="E359" s="12" t="s">
        <v>395</v>
      </c>
      <c r="Y359" s="1088" t="s">
        <v>641</v>
      </c>
      <c r="Z359" s="1088"/>
    </row>
    <row r="360" spans="1:34" ht="12.75" customHeight="1">
      <c r="D360" s="7" t="s">
        <v>1092</v>
      </c>
      <c r="Q360" s="1086" t="s">
        <v>641</v>
      </c>
      <c r="R360" s="1086"/>
      <c r="S360" s="1086"/>
      <c r="T360" s="1086"/>
      <c r="U360" s="1086"/>
      <c r="V360" s="1086"/>
      <c r="W360" s="1086"/>
      <c r="X360" s="1086"/>
      <c r="Y360" s="1086"/>
      <c r="Z360" s="1086"/>
      <c r="AA360" s="1086"/>
      <c r="AB360" s="1086"/>
      <c r="AC360" s="1086"/>
      <c r="AD360" s="1086"/>
      <c r="AE360" s="1086"/>
      <c r="AF360" s="1086"/>
      <c r="AG360" s="1086"/>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88" t="s">
        <v>641</v>
      </c>
      <c r="K362" s="1088"/>
      <c r="L362" s="69"/>
      <c r="M362" s="69"/>
      <c r="N362" s="69"/>
      <c r="O362" s="69"/>
      <c r="P362" s="69"/>
      <c r="Q362" s="69"/>
      <c r="R362" s="69"/>
      <c r="S362" s="69"/>
      <c r="T362" s="69"/>
      <c r="U362" s="69"/>
      <c r="V362" s="69"/>
      <c r="W362" s="69"/>
      <c r="X362" s="69"/>
      <c r="Y362" s="69"/>
      <c r="Z362" s="69"/>
      <c r="AC362" s="69"/>
      <c r="AD362" s="69"/>
      <c r="AE362" s="69"/>
    </row>
    <row r="363" spans="1:34" ht="12.75" customHeight="1">
      <c r="E363" s="1361" t="s">
        <v>767</v>
      </c>
      <c r="F363" s="1361"/>
      <c r="G363" s="1361"/>
      <c r="H363" s="1361"/>
      <c r="I363" s="1361"/>
      <c r="J363" s="1361"/>
      <c r="K363" s="1361"/>
      <c r="L363" s="1361"/>
      <c r="M363" s="1361"/>
      <c r="N363" s="1361"/>
      <c r="O363" s="1361"/>
      <c r="P363" s="1361"/>
      <c r="Q363" s="1361"/>
      <c r="R363" s="1361"/>
      <c r="S363" s="1361"/>
      <c r="T363" s="1361"/>
      <c r="U363" s="1361"/>
      <c r="V363" s="1361"/>
      <c r="W363" s="1361"/>
      <c r="X363" s="1361"/>
      <c r="Y363" s="1361"/>
      <c r="Z363" s="1361"/>
      <c r="AA363" s="1361"/>
      <c r="AB363" s="1361"/>
      <c r="AC363" s="1361"/>
      <c r="AD363" s="1361"/>
      <c r="AE363" s="1361"/>
      <c r="AF363" s="1361"/>
      <c r="AG363" s="1361"/>
      <c r="AH363" s="1361"/>
    </row>
    <row r="364" spans="1:34" ht="12.75" customHeight="1">
      <c r="E364" s="1361"/>
      <c r="F364" s="1361"/>
      <c r="G364" s="1361"/>
      <c r="H364" s="1361"/>
      <c r="I364" s="1361"/>
      <c r="J364" s="1361"/>
      <c r="K364" s="1361"/>
      <c r="L364" s="1361"/>
      <c r="M364" s="1361"/>
      <c r="N364" s="1361"/>
      <c r="O364" s="1361"/>
      <c r="P364" s="1361"/>
      <c r="Q364" s="1361"/>
      <c r="R364" s="1361"/>
      <c r="S364" s="1361"/>
      <c r="T364" s="1361"/>
      <c r="U364" s="1361"/>
      <c r="V364" s="1361"/>
      <c r="W364" s="1361"/>
      <c r="X364" s="1361"/>
      <c r="Y364" s="1361"/>
      <c r="Z364" s="1361"/>
      <c r="AA364" s="1361"/>
      <c r="AB364" s="1361"/>
      <c r="AC364" s="1361"/>
      <c r="AD364" s="1361"/>
      <c r="AE364" s="1361"/>
      <c r="AF364" s="1361"/>
      <c r="AG364" s="1361"/>
      <c r="AH364" s="1361"/>
    </row>
    <row r="365" spans="1:34" ht="12.75" customHeight="1">
      <c r="E365" s="7" t="s">
        <v>492</v>
      </c>
      <c r="F365" s="7"/>
      <c r="G365" s="7"/>
      <c r="H365" s="7"/>
      <c r="I365" s="7"/>
      <c r="J365" s="7"/>
      <c r="K365" s="7"/>
      <c r="L365" s="7"/>
      <c r="N365" s="1094"/>
      <c r="O365" s="1094"/>
      <c r="P365" s="1094"/>
      <c r="Q365" s="1094"/>
      <c r="R365" s="7"/>
      <c r="U365" s="7" t="s">
        <v>493</v>
      </c>
      <c r="V365" s="7"/>
      <c r="W365" s="7"/>
      <c r="X365" s="7"/>
      <c r="Y365" s="7"/>
      <c r="Z365" s="7"/>
      <c r="AA365" s="7"/>
      <c r="AB365" s="7"/>
      <c r="AC365" s="1094"/>
      <c r="AD365" s="1094"/>
      <c r="AE365" s="1094"/>
      <c r="AF365" s="1094"/>
    </row>
    <row r="366" spans="1:34" ht="12.75" customHeight="1">
      <c r="E366" s="7" t="s">
        <v>494</v>
      </c>
      <c r="F366" s="7"/>
      <c r="G366" s="7"/>
      <c r="H366" s="7"/>
      <c r="I366" s="7"/>
      <c r="J366" s="7"/>
      <c r="K366" s="7"/>
      <c r="L366" s="7"/>
      <c r="N366" s="1094"/>
      <c r="O366" s="1094"/>
      <c r="P366" s="1094"/>
      <c r="Q366" s="1094"/>
      <c r="R366" s="7"/>
      <c r="U366" s="7" t="s">
        <v>0</v>
      </c>
      <c r="V366" s="7"/>
      <c r="W366" s="7"/>
      <c r="X366" s="7"/>
      <c r="Y366" s="7"/>
      <c r="Z366" s="7"/>
      <c r="AA366" s="7"/>
      <c r="AB366" s="7"/>
      <c r="AC366" s="1094"/>
      <c r="AD366" s="1094"/>
      <c r="AE366" s="1094"/>
      <c r="AF366" s="1094"/>
    </row>
    <row r="367" spans="1:34" ht="12.75" customHeight="1">
      <c r="E367" s="7" t="s">
        <v>1</v>
      </c>
      <c r="F367" s="7"/>
      <c r="G367" s="7"/>
      <c r="H367" s="7"/>
      <c r="I367" s="7"/>
      <c r="J367" s="7"/>
      <c r="K367" s="7"/>
      <c r="L367" s="7"/>
      <c r="N367" s="1094"/>
      <c r="O367" s="1094"/>
      <c r="P367" s="1094"/>
      <c r="Q367" s="1094"/>
      <c r="R367" s="7"/>
      <c r="V367" s="7"/>
      <c r="W367" s="7"/>
      <c r="X367" s="7"/>
      <c r="Y367" s="7"/>
      <c r="Z367" s="7"/>
      <c r="AA367" s="7"/>
      <c r="AB367" s="7"/>
    </row>
    <row r="368" spans="1:34" ht="12.75" customHeight="1">
      <c r="E368" s="7" t="s">
        <v>2</v>
      </c>
      <c r="F368" s="7"/>
      <c r="G368" s="7"/>
      <c r="H368" s="7"/>
      <c r="I368" s="7"/>
      <c r="J368" s="7"/>
      <c r="K368" s="7"/>
      <c r="L368" s="7"/>
      <c r="N368" s="1095"/>
      <c r="O368" s="1095"/>
      <c r="P368" s="1095"/>
      <c r="Q368" s="1095"/>
      <c r="R368" s="1095"/>
      <c r="S368" s="1095"/>
      <c r="T368" s="1095"/>
      <c r="U368" s="1095"/>
      <c r="V368" s="1095"/>
      <c r="W368" s="1095"/>
      <c r="X368" s="1095"/>
      <c r="Y368" s="1095"/>
      <c r="Z368" s="1095"/>
      <c r="AA368" s="1095"/>
      <c r="AB368" s="1095"/>
      <c r="AC368" s="1095"/>
      <c r="AD368" s="1095"/>
      <c r="AE368" s="1095"/>
      <c r="AF368" s="1095"/>
    </row>
    <row r="369" spans="1:38" ht="12.75" customHeight="1">
      <c r="E369" s="7"/>
      <c r="F369" s="7"/>
      <c r="G369" s="7"/>
      <c r="H369" s="7"/>
      <c r="I369" s="7"/>
      <c r="J369" s="7"/>
      <c r="K369" s="7"/>
      <c r="L369" s="7"/>
      <c r="N369" s="1096"/>
      <c r="O369" s="1096"/>
      <c r="P369" s="1096"/>
      <c r="Q369" s="1096"/>
      <c r="R369" s="1096"/>
      <c r="S369" s="1096"/>
      <c r="T369" s="1096"/>
      <c r="U369" s="1096"/>
      <c r="V369" s="1096"/>
      <c r="W369" s="1096"/>
      <c r="X369" s="1096"/>
      <c r="Y369" s="1096"/>
      <c r="Z369" s="1096"/>
      <c r="AA369" s="1096"/>
      <c r="AB369" s="1096"/>
      <c r="AC369" s="1096"/>
      <c r="AD369" s="1096"/>
      <c r="AE369" s="1096"/>
      <c r="AF369" s="1096"/>
    </row>
    <row r="370" spans="1:38" ht="12.75" customHeight="1">
      <c r="E370" s="7"/>
      <c r="F370" s="7"/>
      <c r="G370" s="7"/>
      <c r="H370" s="7"/>
      <c r="I370" s="7"/>
      <c r="J370" s="7"/>
      <c r="K370" s="7"/>
      <c r="L370" s="7"/>
    </row>
    <row r="371" spans="1:38" ht="12.75" customHeight="1">
      <c r="D371" s="50" t="s">
        <v>1084</v>
      </c>
      <c r="E371" s="50"/>
      <c r="F371" s="7"/>
      <c r="G371" s="7"/>
      <c r="H371" s="7"/>
      <c r="I371" s="7"/>
      <c r="J371" s="7"/>
      <c r="K371" s="7"/>
      <c r="L371" s="7"/>
    </row>
    <row r="372" spans="1:38" ht="12.75" customHeight="1">
      <c r="E372" s="7" t="s">
        <v>1086</v>
      </c>
      <c r="F372" s="7"/>
      <c r="G372" s="7"/>
      <c r="H372" s="7"/>
      <c r="I372" s="7"/>
      <c r="J372" s="7"/>
      <c r="K372" s="7"/>
      <c r="L372" s="7"/>
      <c r="N372" s="25" t="s">
        <v>326</v>
      </c>
      <c r="P372" s="25"/>
      <c r="Q372" s="25" t="s">
        <v>327</v>
      </c>
      <c r="S372" s="1087"/>
      <c r="T372" s="1087"/>
      <c r="U372" s="4" t="s">
        <v>328</v>
      </c>
      <c r="V372" s="1087"/>
      <c r="W372" s="1087"/>
      <c r="Y372" s="25" t="s">
        <v>326</v>
      </c>
      <c r="AA372" s="25"/>
      <c r="AB372" s="25" t="s">
        <v>327</v>
      </c>
      <c r="AD372" s="1087"/>
      <c r="AE372" s="1087"/>
      <c r="AF372" s="4" t="s">
        <v>328</v>
      </c>
      <c r="AG372" s="1087"/>
      <c r="AH372" s="1087"/>
    </row>
    <row r="373" spans="1:38" ht="12.75" customHeight="1">
      <c r="E373" s="7" t="s">
        <v>1127</v>
      </c>
      <c r="F373" s="7"/>
      <c r="G373" s="7"/>
      <c r="H373" s="7"/>
      <c r="I373" s="7"/>
      <c r="J373" s="7"/>
      <c r="K373" s="7"/>
      <c r="L373" s="7"/>
      <c r="N373" s="1087"/>
      <c r="O373" s="1087"/>
      <c r="P373" s="1087"/>
    </row>
    <row r="374" spans="1:38" ht="12.75" customHeight="1">
      <c r="E374" s="399" t="s">
        <v>1129</v>
      </c>
      <c r="F374" s="7"/>
      <c r="G374" s="7"/>
      <c r="H374" s="7"/>
      <c r="I374" s="7"/>
      <c r="J374" s="7"/>
      <c r="K374" s="7"/>
      <c r="L374" s="7"/>
      <c r="AG374" s="1117" t="s">
        <v>641</v>
      </c>
      <c r="AH374" s="1117"/>
    </row>
    <row r="375" spans="1:38" ht="12.75" customHeight="1">
      <c r="E375" s="7"/>
      <c r="F375" s="7"/>
      <c r="G375" s="7" t="s">
        <v>1150</v>
      </c>
      <c r="H375" s="7"/>
      <c r="I375" s="7"/>
      <c r="J375" s="7"/>
      <c r="K375" s="7"/>
      <c r="L375" s="7"/>
      <c r="AG375" s="1117" t="s">
        <v>641</v>
      </c>
      <c r="AH375" s="1117"/>
    </row>
    <row r="376" spans="1:38" ht="12.75" customHeight="1">
      <c r="E376" s="7"/>
      <c r="F376" s="7"/>
      <c r="G376" s="530" t="s">
        <v>1130</v>
      </c>
      <c r="H376" s="7"/>
      <c r="I376" s="7"/>
      <c r="J376" s="7"/>
      <c r="K376" s="7"/>
      <c r="L376" s="7"/>
      <c r="V376" s="1088" t="s">
        <v>641</v>
      </c>
      <c r="W376" s="1088"/>
      <c r="Y376" s="35" t="s">
        <v>1094</v>
      </c>
    </row>
    <row r="377" spans="1:38" ht="12.75" customHeight="1">
      <c r="E377" s="7" t="s">
        <v>1095</v>
      </c>
      <c r="F377" s="7"/>
      <c r="G377" s="7"/>
      <c r="H377" s="7"/>
      <c r="I377" s="7"/>
      <c r="J377" s="7"/>
      <c r="K377" s="7"/>
      <c r="L377" s="7"/>
      <c r="V377" s="1088" t="s">
        <v>641</v>
      </c>
      <c r="W377" s="1088"/>
      <c r="Y377" s="7" t="s">
        <v>1096</v>
      </c>
    </row>
    <row r="378" spans="1:38" ht="12.75" customHeight="1"/>
    <row r="379" spans="1:38" ht="12.75" customHeight="1">
      <c r="A379" s="50" t="s">
        <v>84</v>
      </c>
      <c r="B379" s="50"/>
    </row>
    <row r="380" spans="1:38" ht="12.75" customHeight="1">
      <c r="D380" s="12" t="s">
        <v>463</v>
      </c>
      <c r="J380" s="1086" t="s">
        <v>1715</v>
      </c>
      <c r="K380" s="1086"/>
      <c r="L380" s="1086"/>
      <c r="M380" s="1086"/>
      <c r="N380" s="1086"/>
      <c r="O380" s="1086"/>
      <c r="P380" s="1086"/>
      <c r="Q380" s="1086"/>
      <c r="R380" s="1086"/>
      <c r="S380" s="1086"/>
      <c r="T380" s="1086"/>
      <c r="U380" s="1086"/>
      <c r="V380" s="14" t="s">
        <v>90</v>
      </c>
      <c r="W380" s="14"/>
      <c r="X380" s="14"/>
      <c r="Y380" s="14"/>
      <c r="Z380" s="14"/>
      <c r="AA380" s="14"/>
      <c r="AB380" s="14"/>
      <c r="AC380" s="1086" t="s">
        <v>1716</v>
      </c>
      <c r="AD380" s="1086"/>
      <c r="AE380" s="1086"/>
      <c r="AF380" s="1086"/>
      <c r="AG380" s="1086"/>
      <c r="AH380" s="1086"/>
      <c r="AI380" s="1086"/>
      <c r="AJ380" s="1086"/>
    </row>
    <row r="381" spans="1:38" ht="12.75" customHeight="1">
      <c r="A381" s="743"/>
      <c r="B381" s="743"/>
      <c r="C381" s="743"/>
      <c r="D381" s="58" t="s">
        <v>1422</v>
      </c>
      <c r="E381" s="743"/>
      <c r="F381" s="743"/>
      <c r="G381" s="743"/>
      <c r="H381" s="743"/>
      <c r="I381" s="743"/>
      <c r="J381" s="1132" t="s">
        <v>1716</v>
      </c>
      <c r="K381" s="1085"/>
      <c r="L381" s="1085"/>
      <c r="M381" s="1085"/>
      <c r="N381" s="1085"/>
      <c r="O381" s="1085"/>
      <c r="P381" s="1085"/>
      <c r="Q381" s="1085"/>
      <c r="R381" s="1085"/>
      <c r="S381" s="1085"/>
      <c r="T381" s="1085"/>
      <c r="U381" s="1085"/>
      <c r="V381" s="58" t="s">
        <v>1422</v>
      </c>
      <c r="W381" s="14"/>
      <c r="X381" s="14"/>
      <c r="Y381" s="14"/>
      <c r="Z381" s="14"/>
      <c r="AA381" s="14"/>
      <c r="AB381" s="14"/>
      <c r="AC381" s="1086"/>
      <c r="AD381" s="1086"/>
      <c r="AE381" s="1086"/>
      <c r="AF381" s="1086"/>
      <c r="AG381" s="1086"/>
      <c r="AH381" s="1086"/>
      <c r="AI381" s="1086"/>
      <c r="AJ381" s="1086"/>
      <c r="AK381" s="743"/>
      <c r="AL381" s="743"/>
    </row>
    <row r="382" spans="1:38" ht="12.75" customHeight="1">
      <c r="A382" s="743"/>
      <c r="B382" s="743"/>
      <c r="C382" s="743"/>
      <c r="D382" s="58" t="s">
        <v>477</v>
      </c>
      <c r="E382" s="743"/>
      <c r="F382" s="743"/>
      <c r="G382" s="743"/>
      <c r="H382" s="743"/>
      <c r="I382" s="743"/>
      <c r="J382" s="1132" t="s">
        <v>1717</v>
      </c>
      <c r="K382" s="1085"/>
      <c r="L382" s="1085"/>
      <c r="M382" s="1085"/>
      <c r="N382" s="1085"/>
      <c r="O382" s="1085"/>
      <c r="P382" s="1085"/>
      <c r="Q382" s="1085"/>
      <c r="R382" s="1085"/>
      <c r="S382" s="1085"/>
      <c r="T382" s="1085"/>
      <c r="U382" s="1085"/>
      <c r="V382" s="58" t="s">
        <v>477</v>
      </c>
      <c r="W382" s="14"/>
      <c r="X382" s="14"/>
      <c r="Y382" s="14"/>
      <c r="Z382" s="14"/>
      <c r="AA382" s="14"/>
      <c r="AB382" s="14"/>
      <c r="AC382" s="1086"/>
      <c r="AD382" s="1086"/>
      <c r="AE382" s="1086"/>
      <c r="AF382" s="1086"/>
      <c r="AG382" s="1086"/>
      <c r="AH382" s="1086"/>
      <c r="AI382" s="1086"/>
      <c r="AJ382" s="1086"/>
      <c r="AK382" s="743"/>
      <c r="AL382" s="743"/>
    </row>
    <row r="383" spans="1:38" ht="12.75" customHeight="1">
      <c r="A383" s="743"/>
      <c r="B383" s="743"/>
      <c r="C383" s="743"/>
      <c r="D383" s="496" t="s">
        <v>1418</v>
      </c>
      <c r="E383" s="743"/>
      <c r="F383" s="743"/>
      <c r="G383" s="743"/>
      <c r="H383" s="743"/>
      <c r="I383" s="88"/>
      <c r="J383" s="1089" t="s">
        <v>1718</v>
      </c>
      <c r="K383" s="1089"/>
      <c r="L383" s="1089"/>
      <c r="M383" s="1089"/>
      <c r="N383" s="1089"/>
      <c r="O383" s="1089"/>
      <c r="P383" s="1089"/>
      <c r="Q383" s="1089"/>
      <c r="R383" s="1089"/>
      <c r="S383" s="1089"/>
      <c r="T383" s="1089"/>
      <c r="U383" s="1089"/>
      <c r="V383" s="1086" t="s">
        <v>1719</v>
      </c>
      <c r="W383" s="1086"/>
      <c r="X383" s="1086"/>
      <c r="Y383" s="1086"/>
      <c r="Z383" s="1086"/>
      <c r="AA383" s="1086"/>
      <c r="AB383" s="1086"/>
      <c r="AC383" s="1086"/>
      <c r="AD383" s="1086"/>
      <c r="AE383" s="1086"/>
      <c r="AF383" s="1086"/>
      <c r="AG383" s="1086"/>
      <c r="AH383" s="1086"/>
      <c r="AI383" s="1086"/>
      <c r="AJ383" s="1086"/>
      <c r="AK383" s="743"/>
      <c r="AL383" s="743"/>
    </row>
    <row r="384" spans="1:38" ht="12.75" customHeight="1">
      <c r="D384" s="12" t="s">
        <v>4</v>
      </c>
      <c r="Q384" s="1121">
        <v>44048</v>
      </c>
      <c r="R384" s="1121"/>
      <c r="S384" s="1121"/>
      <c r="T384" s="1121"/>
      <c r="U384" s="1121"/>
      <c r="V384" s="12" t="s">
        <v>331</v>
      </c>
      <c r="AI384" s="1088" t="s">
        <v>722</v>
      </c>
      <c r="AJ384" s="1088"/>
    </row>
    <row r="385" spans="1:38" ht="12.75" customHeight="1">
      <c r="D385" s="12" t="s">
        <v>5</v>
      </c>
      <c r="Q385" s="1359">
        <v>44348</v>
      </c>
      <c r="R385" s="1360"/>
      <c r="S385" s="1360"/>
      <c r="T385" s="1360"/>
      <c r="U385" s="1360"/>
      <c r="W385" s="33" t="s">
        <v>80</v>
      </c>
      <c r="AG385" s="1127"/>
      <c r="AH385" s="1127"/>
      <c r="AI385" s="1127"/>
      <c r="AJ385" s="1127"/>
    </row>
    <row r="386" spans="1:38" ht="12.75" customHeight="1">
      <c r="D386" s="12" t="s">
        <v>462</v>
      </c>
      <c r="Q386" s="1161">
        <v>2600000</v>
      </c>
      <c r="R386" s="1161"/>
      <c r="S386" s="1161"/>
      <c r="T386" s="1161"/>
      <c r="U386" s="1161"/>
      <c r="V386" s="58" t="s">
        <v>1421</v>
      </c>
      <c r="AG386" s="1287"/>
      <c r="AH386" s="1287"/>
      <c r="AI386" s="1287"/>
      <c r="AJ386" s="1287"/>
    </row>
    <row r="387" spans="1:38" ht="12.75" customHeight="1">
      <c r="D387" s="12" t="s">
        <v>95</v>
      </c>
      <c r="I387" s="1092" t="s">
        <v>1720</v>
      </c>
      <c r="J387" s="1092"/>
      <c r="K387" s="1092"/>
      <c r="L387" s="1092"/>
      <c r="M387" s="1092"/>
      <c r="N387" s="1092"/>
      <c r="Q387" s="57" t="s">
        <v>220</v>
      </c>
      <c r="S387" s="1145"/>
      <c r="T387" s="1145"/>
      <c r="U387" s="1145"/>
      <c r="V387" s="12" t="s">
        <v>79</v>
      </c>
      <c r="AI387" s="1088" t="s">
        <v>722</v>
      </c>
      <c r="AJ387" s="1088"/>
    </row>
    <row r="388" spans="1:38" ht="12.75">
      <c r="D388" s="12" t="s">
        <v>332</v>
      </c>
      <c r="Q388" s="1162"/>
      <c r="R388" s="1162"/>
      <c r="S388" s="1162"/>
      <c r="T388" s="1162"/>
      <c r="U388" s="1162"/>
      <c r="V388" s="12" t="s">
        <v>333</v>
      </c>
      <c r="AG388" s="1127"/>
      <c r="AH388" s="1127"/>
      <c r="AI388" s="1127"/>
      <c r="AJ388" s="1127"/>
    </row>
    <row r="389" spans="1:38" ht="12.75">
      <c r="D389" s="12" t="s">
        <v>334</v>
      </c>
      <c r="Q389" s="1341">
        <v>1.01E-2</v>
      </c>
      <c r="R389" s="1341"/>
      <c r="S389" s="1341"/>
      <c r="T389" s="1341"/>
      <c r="U389" s="1341"/>
      <c r="V389" s="743" t="s">
        <v>1398</v>
      </c>
      <c r="AG389" s="1127"/>
      <c r="AH389" s="1127"/>
      <c r="AI389" s="1127"/>
      <c r="AJ389" s="1127"/>
    </row>
    <row r="390" spans="1:38" ht="12.75">
      <c r="D390" s="743" t="s">
        <v>1397</v>
      </c>
      <c r="V390" s="743"/>
      <c r="AG390" s="1127"/>
      <c r="AH390" s="1127"/>
      <c r="AI390" s="1127"/>
      <c r="AJ390" s="1127"/>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639</v>
      </c>
      <c r="B392" s="50"/>
      <c r="C392" s="50" t="s">
        <v>118</v>
      </c>
    </row>
    <row r="393" spans="1:38" ht="12.75">
      <c r="B393" s="50"/>
      <c r="C393" s="50"/>
      <c r="D393" s="50" t="s">
        <v>1460</v>
      </c>
      <c r="I393" s="1108" t="s">
        <v>1721</v>
      </c>
      <c r="J393" s="1108"/>
      <c r="K393" s="1108"/>
      <c r="L393" s="1108"/>
      <c r="M393" s="1108"/>
      <c r="N393" s="1108"/>
      <c r="O393" s="1108"/>
      <c r="P393" s="1108"/>
      <c r="Q393" s="1108"/>
      <c r="R393" s="1108"/>
      <c r="S393" s="1108"/>
      <c r="T393" s="1108"/>
      <c r="U393" s="1108"/>
      <c r="V393" s="1108"/>
      <c r="W393" s="1108"/>
      <c r="X393" s="1108"/>
      <c r="Y393" s="1108"/>
      <c r="Z393" s="1108"/>
      <c r="AA393" s="1108"/>
      <c r="AB393" s="1108"/>
      <c r="AC393" s="1108"/>
      <c r="AD393" s="1108"/>
      <c r="AE393" s="1108"/>
    </row>
    <row r="394" spans="1:38" ht="12.75" customHeight="1">
      <c r="C394" s="25"/>
      <c r="D394" s="25"/>
      <c r="E394" s="12" t="s">
        <v>113</v>
      </c>
      <c r="F394" s="25"/>
      <c r="G394" s="25"/>
      <c r="H394" s="25"/>
      <c r="I394" s="25"/>
      <c r="J394" s="25"/>
      <c r="K394" s="25"/>
      <c r="L394" s="25"/>
      <c r="M394" s="25"/>
      <c r="N394" s="25"/>
      <c r="O394" s="25"/>
      <c r="P394" s="743"/>
      <c r="Q394" s="743"/>
      <c r="R394" s="1088" t="s">
        <v>641</v>
      </c>
      <c r="S394" s="1088"/>
      <c r="T394" s="12" t="s">
        <v>619</v>
      </c>
      <c r="U394" s="743"/>
      <c r="V394" s="743"/>
      <c r="W394" s="743"/>
      <c r="X394" s="743"/>
      <c r="Y394" s="743"/>
      <c r="Z394" s="743"/>
      <c r="AA394" s="743"/>
      <c r="AB394" s="743"/>
      <c r="AC394" s="743"/>
      <c r="AD394" s="1094">
        <v>0</v>
      </c>
      <c r="AE394" s="1094"/>
      <c r="AF394" s="743"/>
    </row>
    <row r="395" spans="1:38" ht="12.75" customHeight="1">
      <c r="C395" s="25"/>
      <c r="E395" s="12" t="s">
        <v>114</v>
      </c>
      <c r="F395" s="743"/>
      <c r="G395" s="743"/>
      <c r="H395" s="743"/>
      <c r="I395" s="743"/>
      <c r="J395" s="743"/>
      <c r="K395" s="743"/>
      <c r="L395" s="743"/>
      <c r="M395" s="743"/>
      <c r="N395" s="25"/>
      <c r="O395" s="25"/>
      <c r="P395" s="743"/>
      <c r="Q395" s="743"/>
      <c r="R395" s="1088" t="s">
        <v>591</v>
      </c>
      <c r="S395" s="1088"/>
      <c r="T395" s="12" t="s">
        <v>619</v>
      </c>
      <c r="U395" s="743"/>
      <c r="V395" s="743"/>
      <c r="W395" s="743"/>
      <c r="X395" s="743"/>
      <c r="Y395" s="743"/>
      <c r="Z395" s="743"/>
      <c r="AA395" s="743"/>
      <c r="AB395" s="743"/>
      <c r="AC395" s="743"/>
      <c r="AD395" s="1094">
        <v>3</v>
      </c>
      <c r="AE395" s="1094"/>
      <c r="AF395" s="743"/>
    </row>
    <row r="396" spans="1:38" ht="12.75" customHeight="1">
      <c r="C396" s="25"/>
      <c r="E396" s="12" t="s">
        <v>115</v>
      </c>
      <c r="F396" s="743"/>
      <c r="G396" s="743"/>
      <c r="H396" s="743"/>
      <c r="I396" s="743"/>
      <c r="J396" s="743"/>
      <c r="K396" s="743"/>
      <c r="L396" s="743"/>
      <c r="M396" s="743"/>
      <c r="N396" s="25"/>
      <c r="O396" s="25"/>
      <c r="P396" s="743"/>
      <c r="Q396" s="743"/>
      <c r="R396" s="743"/>
      <c r="S396" s="1088" t="s">
        <v>641</v>
      </c>
      <c r="T396" s="1088"/>
      <c r="U396" s="743"/>
      <c r="V396" s="743"/>
      <c r="W396" s="743"/>
      <c r="X396" s="743"/>
      <c r="Y396" s="743"/>
      <c r="Z396" s="743"/>
      <c r="AA396" s="743"/>
      <c r="AB396" s="743"/>
      <c r="AC396" s="743"/>
      <c r="AD396" s="743"/>
      <c r="AE396" s="743"/>
      <c r="AF396" s="743"/>
    </row>
    <row r="397" spans="1:38" ht="12.75" customHeight="1">
      <c r="E397" s="12" t="s">
        <v>177</v>
      </c>
      <c r="F397" s="743"/>
      <c r="G397" s="743"/>
      <c r="H397" s="1133" t="s">
        <v>1722</v>
      </c>
      <c r="I397" s="1133"/>
      <c r="J397" s="1133"/>
      <c r="K397" s="1133"/>
      <c r="L397" s="1133"/>
      <c r="M397" s="1133"/>
      <c r="N397" s="1133"/>
      <c r="O397" s="1133"/>
      <c r="P397" s="1133"/>
      <c r="Q397" s="1133"/>
      <c r="R397" s="1133"/>
      <c r="S397" s="1133"/>
      <c r="T397" s="1133"/>
      <c r="U397" s="1133"/>
      <c r="V397" s="1133"/>
      <c r="W397" s="1133"/>
      <c r="X397" s="1133"/>
      <c r="Y397" s="1133"/>
      <c r="Z397" s="1133"/>
      <c r="AA397" s="1133"/>
      <c r="AB397" s="1133"/>
      <c r="AC397" s="1133"/>
      <c r="AD397" s="1133"/>
      <c r="AE397" s="1133"/>
      <c r="AF397" s="743"/>
    </row>
    <row r="398" spans="1:38" ht="12.75" customHeight="1">
      <c r="E398" s="25"/>
      <c r="F398" s="743"/>
      <c r="G398" s="743"/>
      <c r="H398" s="1134"/>
      <c r="I398" s="1134"/>
      <c r="J398" s="1134"/>
      <c r="K398" s="1134"/>
      <c r="L398" s="1134"/>
      <c r="M398" s="1134"/>
      <c r="N398" s="1134"/>
      <c r="O398" s="1134"/>
      <c r="P398" s="1134"/>
      <c r="Q398" s="1134"/>
      <c r="R398" s="1134"/>
      <c r="S398" s="1134"/>
      <c r="T398" s="1134"/>
      <c r="U398" s="1134"/>
      <c r="V398" s="1134"/>
      <c r="W398" s="1134"/>
      <c r="X398" s="1134"/>
      <c r="Y398" s="1134"/>
      <c r="Z398" s="1134"/>
      <c r="AA398" s="1134"/>
      <c r="AB398" s="1134"/>
      <c r="AC398" s="1134"/>
      <c r="AD398" s="1134"/>
      <c r="AE398" s="113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640</v>
      </c>
      <c r="B405" s="50"/>
      <c r="C405" s="50"/>
      <c r="D405" s="50" t="s">
        <v>121</v>
      </c>
      <c r="AF405" s="50" t="s">
        <v>1066</v>
      </c>
    </row>
    <row r="406" spans="1:36" ht="12.75" customHeight="1">
      <c r="E406" s="1087"/>
      <c r="F406" s="1087"/>
      <c r="G406" s="1087"/>
      <c r="H406" s="23" t="s">
        <v>122</v>
      </c>
      <c r="I406" s="1087"/>
      <c r="J406" s="1087"/>
      <c r="K406" s="1087"/>
      <c r="L406" s="12" t="s">
        <v>123</v>
      </c>
      <c r="N406" s="144" t="s">
        <v>625</v>
      </c>
      <c r="P406" s="1126">
        <v>11.35</v>
      </c>
      <c r="Q406" s="1126"/>
      <c r="R406" s="1126"/>
      <c r="S406" s="12" t="s">
        <v>124</v>
      </c>
      <c r="W406" s="1160">
        <f>IF(E406&gt;0,(E406*I406),(P406*43560))</f>
        <v>494406</v>
      </c>
      <c r="X406" s="1160"/>
      <c r="Y406" s="1160"/>
      <c r="Z406" s="12" t="s">
        <v>125</v>
      </c>
      <c r="AF406" s="1126">
        <f>AG424/P406</f>
        <v>23.259911894273127</v>
      </c>
      <c r="AG406" s="1126"/>
      <c r="AH406" s="1126"/>
    </row>
    <row r="407" spans="1:36" ht="12.75">
      <c r="E407" s="12" t="s">
        <v>56</v>
      </c>
    </row>
    <row r="408" spans="1:36" ht="12.75">
      <c r="E408" s="1342"/>
      <c r="F408" s="1342"/>
      <c r="G408" s="1342"/>
      <c r="H408" s="1342"/>
      <c r="I408" s="1342"/>
      <c r="J408" s="1342"/>
      <c r="K408" s="1342"/>
      <c r="L408" s="1342"/>
      <c r="M408" s="1342"/>
      <c r="N408" s="1342"/>
      <c r="O408" s="1342"/>
      <c r="P408" s="1342"/>
      <c r="Q408" s="1342"/>
      <c r="R408" s="1342"/>
      <c r="S408" s="1342"/>
      <c r="T408" s="1342"/>
      <c r="U408" s="1342"/>
      <c r="V408" s="1342"/>
      <c r="W408" s="1342"/>
      <c r="X408" s="1342"/>
      <c r="Y408" s="1342"/>
      <c r="Z408" s="1342"/>
      <c r="AA408" s="1342"/>
      <c r="AB408" s="1342"/>
      <c r="AC408" s="1342"/>
      <c r="AD408" s="1342"/>
      <c r="AE408" s="1342"/>
      <c r="AF408" s="1342"/>
      <c r="AG408" s="1342"/>
      <c r="AH408" s="1342"/>
      <c r="AI408" s="1342"/>
      <c r="AJ408" s="1342"/>
    </row>
    <row r="409" spans="1:36" ht="12.75"/>
    <row r="410" spans="1:36" ht="12.75">
      <c r="A410" s="50" t="s">
        <v>642</v>
      </c>
      <c r="B410" s="50"/>
      <c r="C410" s="50"/>
      <c r="D410" s="50" t="s">
        <v>127</v>
      </c>
    </row>
    <row r="411" spans="1:36" ht="12.75">
      <c r="E411" s="12" t="s">
        <v>128</v>
      </c>
      <c r="P411" s="1088">
        <v>12</v>
      </c>
      <c r="Q411" s="1088"/>
      <c r="S411" s="12" t="s">
        <v>203</v>
      </c>
      <c r="AE411" s="1088">
        <v>11</v>
      </c>
      <c r="AF411" s="1088"/>
    </row>
    <row r="412" spans="1:36" ht="12.75">
      <c r="E412" s="12" t="s">
        <v>204</v>
      </c>
      <c r="P412" s="1088">
        <v>1</v>
      </c>
      <c r="Q412" s="1088"/>
      <c r="S412" s="12" t="s">
        <v>138</v>
      </c>
      <c r="AE412" s="1088" t="s">
        <v>641</v>
      </c>
      <c r="AF412" s="1088"/>
    </row>
    <row r="413" spans="1:36" ht="12.75" customHeight="1">
      <c r="F413" s="67" t="s">
        <v>139</v>
      </c>
    </row>
    <row r="414" spans="1:36" ht="12.75" customHeight="1">
      <c r="F414" s="1288"/>
      <c r="G414" s="1288"/>
      <c r="H414" s="1288"/>
      <c r="I414" s="1288"/>
      <c r="J414" s="1288"/>
      <c r="K414" s="1288"/>
      <c r="L414" s="1288"/>
      <c r="M414" s="1288"/>
      <c r="N414" s="1288"/>
      <c r="O414" s="1288"/>
      <c r="P414" s="1288"/>
      <c r="Q414" s="1288"/>
      <c r="R414" s="1288"/>
      <c r="S414" s="1288"/>
      <c r="T414" s="1288"/>
      <c r="U414" s="1288"/>
      <c r="V414" s="1288"/>
      <c r="W414" s="1288"/>
      <c r="X414" s="1288"/>
      <c r="Y414" s="1288"/>
      <c r="Z414" s="1288"/>
      <c r="AA414" s="1288"/>
      <c r="AB414" s="1288"/>
      <c r="AC414" s="1288"/>
      <c r="AD414" s="1288"/>
      <c r="AE414" s="1288"/>
      <c r="AF414" s="1288"/>
      <c r="AG414" s="1288"/>
      <c r="AH414" s="1288"/>
    </row>
    <row r="415" spans="1:36" ht="12.75" customHeight="1">
      <c r="F415" s="1289"/>
      <c r="G415" s="1289"/>
      <c r="H415" s="1289"/>
      <c r="I415" s="1289"/>
      <c r="J415" s="1289"/>
      <c r="K415" s="1289"/>
      <c r="L415" s="1289"/>
      <c r="M415" s="1289"/>
      <c r="N415" s="1289"/>
      <c r="O415" s="1289"/>
      <c r="P415" s="1289"/>
      <c r="Q415" s="1289"/>
      <c r="R415" s="1289"/>
      <c r="S415" s="1289"/>
      <c r="T415" s="1289"/>
      <c r="U415" s="1289"/>
      <c r="V415" s="1289"/>
      <c r="W415" s="1289"/>
      <c r="X415" s="1289"/>
      <c r="Y415" s="1289"/>
      <c r="Z415" s="1289"/>
      <c r="AA415" s="1289"/>
      <c r="AB415" s="1289"/>
      <c r="AC415" s="1289"/>
      <c r="AD415" s="1289"/>
      <c r="AE415" s="1289"/>
      <c r="AF415" s="1289"/>
      <c r="AG415" s="1289"/>
      <c r="AH415" s="1289"/>
    </row>
    <row r="416" spans="1:36" ht="12.75" customHeight="1">
      <c r="E416" s="12" t="s">
        <v>658</v>
      </c>
      <c r="N416" s="39"/>
      <c r="O416" s="39"/>
      <c r="P416" s="243"/>
      <c r="Q416" s="1088" t="s">
        <v>591</v>
      </c>
      <c r="R416" s="1088"/>
      <c r="S416" s="39"/>
      <c r="T416" s="39"/>
      <c r="U416" s="39"/>
      <c r="V416" s="39"/>
      <c r="W416" s="39"/>
      <c r="X416" s="39"/>
      <c r="Y416" s="39"/>
      <c r="Z416" s="39"/>
      <c r="AA416" s="39"/>
      <c r="AB416" s="39"/>
      <c r="AC416" s="39"/>
      <c r="AD416" s="39"/>
      <c r="AG416" s="25"/>
    </row>
    <row r="417" spans="1:96" ht="12.75" customHeight="1">
      <c r="F417" s="12" t="s">
        <v>659</v>
      </c>
      <c r="N417" s="39"/>
      <c r="O417" s="39"/>
      <c r="P417" s="243"/>
      <c r="Q417" s="243"/>
      <c r="R417" s="39"/>
      <c r="S417" s="39"/>
      <c r="T417" s="39"/>
      <c r="U417" s="39"/>
      <c r="V417" s="39"/>
      <c r="W417" s="39"/>
      <c r="X417" s="39"/>
      <c r="Y417" s="39"/>
      <c r="Z417" s="39"/>
      <c r="AA417" s="39"/>
      <c r="AB417" s="39"/>
      <c r="AC417" s="39"/>
      <c r="AD417" s="39"/>
      <c r="AF417" s="1088" t="s">
        <v>641</v>
      </c>
      <c r="AG417" s="1159"/>
    </row>
    <row r="418" spans="1:96" ht="12.75" customHeight="1">
      <c r="S418" s="25"/>
      <c r="T418" s="25"/>
    </row>
    <row r="419" spans="1:96" ht="12.75" customHeight="1">
      <c r="A419" s="50"/>
      <c r="B419" s="50"/>
      <c r="C419" s="50"/>
      <c r="E419" s="7" t="s">
        <v>330</v>
      </c>
      <c r="Z419" s="1088" t="s">
        <v>722</v>
      </c>
      <c r="AA419" s="1088"/>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768</v>
      </c>
      <c r="G421" s="69"/>
      <c r="I421" s="69"/>
      <c r="J421" s="69"/>
      <c r="K421" s="69"/>
      <c r="L421" s="69"/>
      <c r="M421" s="69"/>
      <c r="N421" s="69"/>
      <c r="O421" s="67"/>
      <c r="P421" s="69"/>
      <c r="Q421" s="69"/>
      <c r="R421" s="69"/>
      <c r="S421" s="69"/>
      <c r="T421" s="69"/>
      <c r="U421" s="69"/>
      <c r="V421" s="69"/>
      <c r="W421" s="69"/>
      <c r="Z421" s="1088" t="s">
        <v>641</v>
      </c>
      <c r="AA421" s="1088"/>
    </row>
    <row r="422" spans="1:96" ht="12.75" customHeight="1"/>
    <row r="423" spans="1:96" ht="12.75" customHeight="1">
      <c r="A423" s="50" t="s">
        <v>513</v>
      </c>
      <c r="B423" s="50"/>
      <c r="C423" s="50"/>
      <c r="D423" s="50" t="s">
        <v>842</v>
      </c>
      <c r="AF423" s="80"/>
    </row>
    <row r="424" spans="1:96" ht="12.75" customHeight="1">
      <c r="D424" s="1167" t="s">
        <v>48</v>
      </c>
      <c r="E424" s="1163"/>
      <c r="F424" s="1163"/>
      <c r="G424" s="1163"/>
      <c r="H424" s="1163"/>
      <c r="I424" s="1163"/>
      <c r="J424" s="1163"/>
      <c r="K424" s="1163"/>
      <c r="L424" s="1163"/>
      <c r="M424" s="1163"/>
      <c r="N424" s="1163"/>
      <c r="O424" s="1163"/>
      <c r="P424" s="1163"/>
      <c r="Q424" s="1163"/>
      <c r="R424" s="1163"/>
      <c r="S424" s="1163"/>
      <c r="T424" s="1163"/>
      <c r="U424" s="1163"/>
      <c r="V424" s="1163"/>
      <c r="W424" s="1163"/>
      <c r="X424" s="1163"/>
      <c r="Y424" s="1163"/>
      <c r="Z424" s="1163"/>
      <c r="AA424" s="1163"/>
      <c r="AB424" s="1163"/>
      <c r="AC424" s="1163"/>
      <c r="AD424" s="1163"/>
      <c r="AE424" s="1163"/>
      <c r="AF424" s="1164"/>
      <c r="AG424" s="1125">
        <v>264</v>
      </c>
      <c r="AH424" s="1125"/>
      <c r="AI424" s="1125"/>
      <c r="AJ424" s="1125"/>
    </row>
    <row r="425" spans="1:96" ht="12.75" customHeight="1">
      <c r="D425" s="1122" t="s">
        <v>1490</v>
      </c>
      <c r="E425" s="1123"/>
      <c r="F425" s="1123"/>
      <c r="G425" s="1123"/>
      <c r="H425" s="1123"/>
      <c r="I425" s="1123"/>
      <c r="J425" s="1123"/>
      <c r="K425" s="1123"/>
      <c r="L425" s="1123"/>
      <c r="M425" s="1123"/>
      <c r="N425" s="1123"/>
      <c r="O425" s="1123"/>
      <c r="P425" s="1123"/>
      <c r="Q425" s="1123"/>
      <c r="R425" s="1123"/>
      <c r="S425" s="1123"/>
      <c r="T425" s="1123"/>
      <c r="U425" s="1123"/>
      <c r="V425" s="1123"/>
      <c r="W425" s="1123"/>
      <c r="X425" s="1123"/>
      <c r="Y425" s="1123"/>
      <c r="Z425" s="1123"/>
      <c r="AA425" s="1123"/>
      <c r="AB425" s="1123"/>
      <c r="AC425" s="1123"/>
      <c r="AD425" s="1123"/>
      <c r="AE425" s="1123"/>
      <c r="AF425" s="1124"/>
      <c r="AG425" s="1335"/>
      <c r="AH425" s="1336"/>
      <c r="AI425" s="1336"/>
      <c r="AJ425" s="1336"/>
    </row>
    <row r="426" spans="1:96" ht="12.75" customHeight="1">
      <c r="D426" s="1122" t="s">
        <v>1184</v>
      </c>
      <c r="E426" s="1123"/>
      <c r="F426" s="1123"/>
      <c r="G426" s="1123"/>
      <c r="H426" s="1123"/>
      <c r="I426" s="1123"/>
      <c r="J426" s="1123"/>
      <c r="K426" s="1123"/>
      <c r="L426" s="1123"/>
      <c r="M426" s="1123"/>
      <c r="N426" s="1123"/>
      <c r="O426" s="1123"/>
      <c r="P426" s="1123"/>
      <c r="Q426" s="1123"/>
      <c r="R426" s="1123"/>
      <c r="S426" s="1123"/>
      <c r="T426" s="1123"/>
      <c r="U426" s="1123"/>
      <c r="V426" s="1123"/>
      <c r="W426" s="1123"/>
      <c r="X426" s="1123"/>
      <c r="Y426" s="1123"/>
      <c r="Z426" s="1123"/>
      <c r="AA426" s="1123"/>
      <c r="AB426" s="1123"/>
      <c r="AC426" s="1123"/>
      <c r="AD426" s="1123"/>
      <c r="AE426" s="1123"/>
      <c r="AF426" s="1124"/>
      <c r="AG426" s="1125">
        <v>260</v>
      </c>
      <c r="AH426" s="1125"/>
      <c r="AI426" s="1125"/>
      <c r="AJ426" s="1125"/>
    </row>
    <row r="427" spans="1:96" ht="12.75" customHeight="1">
      <c r="D427" s="1122" t="s">
        <v>1185</v>
      </c>
      <c r="E427" s="1123"/>
      <c r="F427" s="1123"/>
      <c r="G427" s="1123"/>
      <c r="H427" s="1123"/>
      <c r="I427" s="1123"/>
      <c r="J427" s="1123"/>
      <c r="K427" s="1123"/>
      <c r="L427" s="1123"/>
      <c r="M427" s="1123"/>
      <c r="N427" s="1123"/>
      <c r="O427" s="1123"/>
      <c r="P427" s="1123"/>
      <c r="Q427" s="1123"/>
      <c r="R427" s="1123"/>
      <c r="S427" s="1123"/>
      <c r="T427" s="1123"/>
      <c r="U427" s="1123"/>
      <c r="V427" s="1123"/>
      <c r="W427" s="1123"/>
      <c r="X427" s="1123"/>
      <c r="Y427" s="1123"/>
      <c r="Z427" s="1123"/>
      <c r="AA427" s="1123"/>
      <c r="AB427" s="1123"/>
      <c r="AC427" s="1123"/>
      <c r="AD427" s="1123"/>
      <c r="AE427" s="1123"/>
      <c r="AF427" s="1124"/>
      <c r="AG427" s="1125">
        <v>260</v>
      </c>
      <c r="AH427" s="1125"/>
      <c r="AI427" s="1125"/>
      <c r="AJ427" s="1125"/>
    </row>
    <row r="428" spans="1:96" ht="12.75" customHeight="1">
      <c r="D428" s="1122" t="s">
        <v>1187</v>
      </c>
      <c r="E428" s="1123"/>
      <c r="F428" s="1123"/>
      <c r="G428" s="1123"/>
      <c r="H428" s="1123"/>
      <c r="I428" s="1123"/>
      <c r="J428" s="1123"/>
      <c r="K428" s="1123"/>
      <c r="L428" s="1123"/>
      <c r="M428" s="1123"/>
      <c r="N428" s="1123"/>
      <c r="O428" s="1123"/>
      <c r="P428" s="1123"/>
      <c r="Q428" s="1123"/>
      <c r="R428" s="1123"/>
      <c r="S428" s="1123"/>
      <c r="T428" s="1123"/>
      <c r="U428" s="1123"/>
      <c r="V428" s="1123"/>
      <c r="W428" s="1123"/>
      <c r="X428" s="1123"/>
      <c r="Y428" s="1123"/>
      <c r="Z428" s="1123"/>
      <c r="AA428" s="1123"/>
      <c r="AB428" s="1123"/>
      <c r="AC428" s="1123"/>
      <c r="AD428" s="1123"/>
      <c r="AE428" s="1123"/>
      <c r="AF428" s="1124"/>
      <c r="AG428" s="1119">
        <f>IF(ISERROR(AG427/AG426),"",AG427/AG426)</f>
        <v>1</v>
      </c>
      <c r="AH428" s="1119"/>
      <c r="AI428" s="1119"/>
      <c r="AJ428" s="1119"/>
    </row>
    <row r="429" spans="1:96" ht="12.75" customHeight="1">
      <c r="D429" s="1122" t="s">
        <v>1186</v>
      </c>
      <c r="E429" s="1123"/>
      <c r="F429" s="1123"/>
      <c r="G429" s="1123"/>
      <c r="H429" s="1123"/>
      <c r="I429" s="1123"/>
      <c r="J429" s="1123"/>
      <c r="K429" s="1123"/>
      <c r="L429" s="1123"/>
      <c r="M429" s="1123"/>
      <c r="N429" s="1123"/>
      <c r="O429" s="1123"/>
      <c r="P429" s="1123"/>
      <c r="Q429" s="1123"/>
      <c r="R429" s="1123"/>
      <c r="S429" s="1123"/>
      <c r="T429" s="1123"/>
      <c r="U429" s="1123"/>
      <c r="V429" s="1123"/>
      <c r="W429" s="1123"/>
      <c r="X429" s="1123"/>
      <c r="Y429" s="1123"/>
      <c r="Z429" s="1123"/>
      <c r="AA429" s="1123"/>
      <c r="AB429" s="1123"/>
      <c r="AC429" s="1123"/>
      <c r="AD429" s="1123"/>
      <c r="AE429" s="1123"/>
      <c r="AF429" s="1124"/>
      <c r="AG429" s="1120">
        <v>237046</v>
      </c>
      <c r="AH429" s="1120"/>
      <c r="AI429" s="1120"/>
      <c r="AJ429" s="1120"/>
    </row>
    <row r="430" spans="1:96" ht="12.75" customHeight="1">
      <c r="D430" s="1122" t="s">
        <v>1188</v>
      </c>
      <c r="E430" s="1123"/>
      <c r="F430" s="1123"/>
      <c r="G430" s="1123"/>
      <c r="H430" s="1123"/>
      <c r="I430" s="1123"/>
      <c r="J430" s="1123"/>
      <c r="K430" s="1123"/>
      <c r="L430" s="1123"/>
      <c r="M430" s="1123"/>
      <c r="N430" s="1123"/>
      <c r="O430" s="1123"/>
      <c r="P430" s="1123"/>
      <c r="Q430" s="1123"/>
      <c r="R430" s="1123"/>
      <c r="S430" s="1123"/>
      <c r="T430" s="1123"/>
      <c r="U430" s="1123"/>
      <c r="V430" s="1123"/>
      <c r="W430" s="1123"/>
      <c r="X430" s="1123"/>
      <c r="Y430" s="1123"/>
      <c r="Z430" s="1123"/>
      <c r="AA430" s="1123"/>
      <c r="AB430" s="1123"/>
      <c r="AC430" s="1123"/>
      <c r="AD430" s="1123"/>
      <c r="AE430" s="1123"/>
      <c r="AF430" s="1124"/>
      <c r="AG430" s="1120">
        <v>237046</v>
      </c>
      <c r="AH430" s="1120"/>
      <c r="AI430" s="1120"/>
      <c r="AJ430" s="1120"/>
    </row>
    <row r="431" spans="1:96" ht="12.75" customHeight="1">
      <c r="D431" s="1122" t="s">
        <v>1189</v>
      </c>
      <c r="E431" s="1123"/>
      <c r="F431" s="1123"/>
      <c r="G431" s="1123"/>
      <c r="H431" s="1123"/>
      <c r="I431" s="1123"/>
      <c r="J431" s="1123"/>
      <c r="K431" s="1123"/>
      <c r="L431" s="1123"/>
      <c r="M431" s="1123"/>
      <c r="N431" s="1123"/>
      <c r="O431" s="1123"/>
      <c r="P431" s="1123"/>
      <c r="Q431" s="1123"/>
      <c r="R431" s="1123"/>
      <c r="S431" s="1123"/>
      <c r="T431" s="1123"/>
      <c r="U431" s="1123"/>
      <c r="V431" s="1123"/>
      <c r="W431" s="1123"/>
      <c r="X431" s="1123"/>
      <c r="Y431" s="1123"/>
      <c r="Z431" s="1123"/>
      <c r="AA431" s="1123"/>
      <c r="AB431" s="1123"/>
      <c r="AC431" s="1123"/>
      <c r="AD431" s="1123"/>
      <c r="AE431" s="1123"/>
      <c r="AF431" s="1124"/>
      <c r="AG431" s="1119">
        <f>IF(ISERROR(AG430/AG429),"",AG430/AG429)</f>
        <v>1</v>
      </c>
      <c r="AH431" s="1119"/>
      <c r="AI431" s="1119"/>
      <c r="AJ431" s="1119"/>
    </row>
    <row r="432" spans="1:96" ht="12.75" customHeight="1">
      <c r="D432" s="1122" t="s">
        <v>1190</v>
      </c>
      <c r="E432" s="1123"/>
      <c r="F432" s="1123"/>
      <c r="G432" s="1123"/>
      <c r="H432" s="1123"/>
      <c r="I432" s="1123"/>
      <c r="J432" s="1123"/>
      <c r="K432" s="1123"/>
      <c r="L432" s="1123"/>
      <c r="M432" s="1123"/>
      <c r="N432" s="1123"/>
      <c r="O432" s="1123"/>
      <c r="P432" s="1123"/>
      <c r="Q432" s="1123"/>
      <c r="R432" s="1123"/>
      <c r="S432" s="1123"/>
      <c r="T432" s="1123"/>
      <c r="U432" s="1123"/>
      <c r="V432" s="1123"/>
      <c r="W432" s="1123"/>
      <c r="X432" s="1123"/>
      <c r="Y432" s="1123"/>
      <c r="Z432" s="1123"/>
      <c r="AA432" s="1123"/>
      <c r="AB432" s="1123"/>
      <c r="AC432" s="1123"/>
      <c r="AD432" s="1123"/>
      <c r="AE432" s="1123"/>
      <c r="AF432" s="1124"/>
      <c r="AG432" s="1119">
        <f>MIN(IF(AG428&gt;AG431,AG431,AG428),1)</f>
        <v>1</v>
      </c>
      <c r="AH432" s="1119"/>
      <c r="AI432" s="1119"/>
      <c r="AJ432" s="1119"/>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122" t="s">
        <v>1461</v>
      </c>
      <c r="E433" s="1163"/>
      <c r="F433" s="1163"/>
      <c r="G433" s="1163"/>
      <c r="H433" s="1163"/>
      <c r="I433" s="1163"/>
      <c r="J433" s="1163"/>
      <c r="K433" s="1163"/>
      <c r="L433" s="1163"/>
      <c r="M433" s="1163"/>
      <c r="N433" s="1163"/>
      <c r="O433" s="1163"/>
      <c r="P433" s="1163"/>
      <c r="Q433" s="1163"/>
      <c r="R433" s="1163"/>
      <c r="S433" s="1163"/>
      <c r="T433" s="1163"/>
      <c r="U433" s="1163"/>
      <c r="V433" s="1163"/>
      <c r="W433" s="1163"/>
      <c r="X433" s="1163"/>
      <c r="Y433" s="1163"/>
      <c r="Z433" s="1163"/>
      <c r="AA433" s="1163"/>
      <c r="AB433" s="1163"/>
      <c r="AC433" s="1163"/>
      <c r="AD433" s="1163"/>
      <c r="AE433" s="1163"/>
      <c r="AF433" s="1164"/>
      <c r="AG433" s="1120">
        <v>4215</v>
      </c>
      <c r="AH433" s="1120"/>
      <c r="AI433" s="1120"/>
      <c r="AJ433" s="1120"/>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67" t="s">
        <v>617</v>
      </c>
      <c r="E434" s="1163"/>
      <c r="F434" s="1163"/>
      <c r="G434" s="1163"/>
      <c r="H434" s="1163"/>
      <c r="I434" s="1163"/>
      <c r="J434" s="1163"/>
      <c r="K434" s="1163"/>
      <c r="L434" s="1163"/>
      <c r="M434" s="1163"/>
      <c r="N434" s="1163"/>
      <c r="O434" s="1163"/>
      <c r="P434" s="1163"/>
      <c r="Q434" s="1163"/>
      <c r="R434" s="1163"/>
      <c r="S434" s="1163"/>
      <c r="T434" s="1163"/>
      <c r="U434" s="1163"/>
      <c r="V434" s="1163"/>
      <c r="W434" s="1163"/>
      <c r="X434" s="1163"/>
      <c r="Y434" s="1163"/>
      <c r="Z434" s="1163"/>
      <c r="AA434" s="1163"/>
      <c r="AB434" s="1163"/>
      <c r="AC434" s="1163"/>
      <c r="AD434" s="1163"/>
      <c r="AE434" s="1163"/>
      <c r="AF434" s="1164"/>
      <c r="AG434" s="1120">
        <v>0</v>
      </c>
      <c r="AH434" s="1120"/>
      <c r="AI434" s="1120"/>
      <c r="AJ434" s="1120"/>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22" t="s">
        <v>1462</v>
      </c>
      <c r="E435" s="1163"/>
      <c r="F435" s="1163"/>
      <c r="G435" s="1163"/>
      <c r="H435" s="1163"/>
      <c r="I435" s="1163"/>
      <c r="J435" s="1163"/>
      <c r="K435" s="1163"/>
      <c r="L435" s="1163"/>
      <c r="M435" s="1163"/>
      <c r="N435" s="1163"/>
      <c r="O435" s="1163"/>
      <c r="P435" s="1163"/>
      <c r="Q435" s="1163"/>
      <c r="R435" s="1163"/>
      <c r="S435" s="1163"/>
      <c r="T435" s="1163"/>
      <c r="U435" s="1163"/>
      <c r="V435" s="1163"/>
      <c r="W435" s="1163"/>
      <c r="X435" s="1163"/>
      <c r="Y435" s="1163"/>
      <c r="Z435" s="1163"/>
      <c r="AA435" s="1163"/>
      <c r="AB435" s="1163"/>
      <c r="AC435" s="1163"/>
      <c r="AD435" s="1163"/>
      <c r="AE435" s="1163"/>
      <c r="AF435" s="1164"/>
      <c r="AG435" s="1120">
        <v>9228</v>
      </c>
      <c r="AH435" s="1120"/>
      <c r="AI435" s="1120"/>
      <c r="AJ435" s="1120"/>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22" t="s">
        <v>1191</v>
      </c>
      <c r="E436" s="1163"/>
      <c r="F436" s="1163"/>
      <c r="G436" s="1163"/>
      <c r="H436" s="1163"/>
      <c r="I436" s="1163"/>
      <c r="J436" s="1163"/>
      <c r="K436" s="1163"/>
      <c r="L436" s="1163"/>
      <c r="M436" s="1163"/>
      <c r="N436" s="1163"/>
      <c r="O436" s="1163"/>
      <c r="P436" s="1163"/>
      <c r="Q436" s="1163"/>
      <c r="R436" s="1163"/>
      <c r="S436" s="1163"/>
      <c r="T436" s="1163"/>
      <c r="U436" s="1163"/>
      <c r="V436" s="1163"/>
      <c r="W436" s="1163"/>
      <c r="X436" s="1163"/>
      <c r="Y436" s="1163"/>
      <c r="Z436" s="1163"/>
      <c r="AA436" s="1163"/>
      <c r="AB436" s="1163"/>
      <c r="AC436" s="1163"/>
      <c r="AD436" s="1163"/>
      <c r="AE436" s="1163"/>
      <c r="AF436" s="1164"/>
      <c r="AG436" s="1120">
        <v>0</v>
      </c>
      <c r="AH436" s="1120"/>
      <c r="AI436" s="1120"/>
      <c r="AJ436" s="1120"/>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38" t="s">
        <v>1192</v>
      </c>
      <c r="E437" s="1139"/>
      <c r="F437" s="1139"/>
      <c r="G437" s="1139"/>
      <c r="H437" s="1139"/>
      <c r="I437" s="1139"/>
      <c r="J437" s="1139"/>
      <c r="K437" s="1139"/>
      <c r="L437" s="1139"/>
      <c r="M437" s="1139"/>
      <c r="N437" s="1139"/>
      <c r="O437" s="1139"/>
      <c r="P437" s="1139"/>
      <c r="Q437" s="1139"/>
      <c r="R437" s="1139"/>
      <c r="S437" s="1139"/>
      <c r="T437" s="1139"/>
      <c r="U437" s="1139"/>
      <c r="V437" s="1139"/>
      <c r="W437" s="1139"/>
      <c r="X437" s="1139"/>
      <c r="Y437" s="1139"/>
      <c r="Z437" s="1139"/>
      <c r="AA437" s="1139"/>
      <c r="AB437" s="1139"/>
      <c r="AC437" s="1139"/>
      <c r="AD437" s="1139"/>
      <c r="AE437" s="1139"/>
      <c r="AF437" s="1140"/>
      <c r="AG437" s="1337">
        <f>AG429+AG433+AG435+AG436</f>
        <v>250489</v>
      </c>
      <c r="AH437" s="1337"/>
      <c r="AI437" s="1337"/>
      <c r="AJ437" s="133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254" t="s">
        <v>1463</v>
      </c>
      <c r="E438" s="1254"/>
      <c r="F438" s="1254"/>
      <c r="G438" s="1254"/>
      <c r="H438" s="1254"/>
      <c r="I438" s="1254"/>
      <c r="J438" s="1254"/>
      <c r="K438" s="1254"/>
      <c r="L438" s="1254"/>
      <c r="M438" s="1254"/>
      <c r="N438" s="1254"/>
      <c r="O438" s="1254"/>
      <c r="P438" s="1254"/>
      <c r="Q438" s="1254"/>
      <c r="R438" s="1254"/>
      <c r="S438" s="1254"/>
      <c r="T438" s="1254"/>
      <c r="U438" s="1254"/>
      <c r="V438" s="1254"/>
      <c r="W438" s="1254"/>
      <c r="X438" s="1254"/>
      <c r="Y438" s="1254"/>
      <c r="Z438" s="1254"/>
      <c r="AA438" s="1254"/>
      <c r="AB438" s="1254"/>
      <c r="AC438" s="1254"/>
      <c r="AD438" s="1254"/>
      <c r="AE438" s="1254"/>
      <c r="AF438" s="1254"/>
      <c r="AG438" s="1254"/>
      <c r="AH438" s="1254"/>
      <c r="AI438" s="1254"/>
      <c r="AJ438" s="1254"/>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255"/>
      <c r="E439" s="1255"/>
      <c r="F439" s="1255"/>
      <c r="G439" s="1255"/>
      <c r="H439" s="1255"/>
      <c r="I439" s="1255"/>
      <c r="J439" s="1255"/>
      <c r="K439" s="1255"/>
      <c r="L439" s="1255"/>
      <c r="M439" s="1255"/>
      <c r="N439" s="1255"/>
      <c r="O439" s="1255"/>
      <c r="P439" s="1255"/>
      <c r="Q439" s="1255"/>
      <c r="R439" s="1255"/>
      <c r="S439" s="1255"/>
      <c r="T439" s="1255"/>
      <c r="U439" s="1255"/>
      <c r="V439" s="1255"/>
      <c r="W439" s="1255"/>
      <c r="X439" s="1255"/>
      <c r="Y439" s="1255"/>
      <c r="Z439" s="1255"/>
      <c r="AA439" s="1255"/>
      <c r="AB439" s="1255"/>
      <c r="AC439" s="1255"/>
      <c r="AD439" s="1255"/>
      <c r="AE439" s="1255"/>
      <c r="AF439" s="1255"/>
      <c r="AG439" s="1255"/>
      <c r="AH439" s="1255"/>
      <c r="AI439" s="1255"/>
      <c r="AJ439" s="1255"/>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898</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31">
        <f>'Sources and Uses Budget'!B105/Application!AG424</f>
        <v>303245.31818181818</v>
      </c>
      <c r="AD441" s="1131"/>
      <c r="AE441" s="1131"/>
      <c r="AF441" s="1131"/>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899</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31">
        <f>'Sources and Uses Budget'!C105/Application!AG424</f>
        <v>303245.31818181818</v>
      </c>
      <c r="AD442" s="1131"/>
      <c r="AE442" s="1131"/>
      <c r="AF442" s="1131"/>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951</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31">
        <f>('Sources and Uses Budget'!$S$107+'Sources and Uses Budget'!$T$107)/Application!AG424</f>
        <v>278385.33333333331</v>
      </c>
      <c r="AD443" s="1131"/>
      <c r="AE443" s="1131"/>
      <c r="AF443" s="1131"/>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663</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746</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747</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748</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135" t="s">
        <v>749</v>
      </c>
      <c r="E452" s="1136"/>
      <c r="F452" s="1136"/>
      <c r="G452" s="1136"/>
      <c r="H452" s="1136"/>
      <c r="I452" s="1136"/>
      <c r="J452" s="1136"/>
      <c r="K452" s="1136"/>
      <c r="L452" s="1136"/>
      <c r="M452" s="1136"/>
      <c r="N452" s="1136"/>
      <c r="O452" s="1136"/>
      <c r="P452" s="1136"/>
      <c r="Q452" s="1136"/>
      <c r="R452" s="1136"/>
      <c r="S452" s="1136"/>
      <c r="T452" s="1136"/>
      <c r="U452" s="1136"/>
      <c r="V452" s="1137"/>
      <c r="W452" s="1290" t="s">
        <v>641</v>
      </c>
      <c r="X452" s="1291"/>
      <c r="Y452" s="1292"/>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135" t="s">
        <v>750</v>
      </c>
      <c r="E453" s="1136"/>
      <c r="F453" s="1136"/>
      <c r="G453" s="1136"/>
      <c r="H453" s="1136"/>
      <c r="I453" s="1136"/>
      <c r="J453" s="1136"/>
      <c r="K453" s="1136"/>
      <c r="L453" s="1136"/>
      <c r="M453" s="1136"/>
      <c r="N453" s="1136"/>
      <c r="O453" s="1136"/>
      <c r="P453" s="1136"/>
      <c r="Q453" s="1136"/>
      <c r="R453" s="1136"/>
      <c r="S453" s="1136"/>
      <c r="T453" s="1136"/>
      <c r="U453" s="1136"/>
      <c r="V453" s="1137"/>
      <c r="W453" s="1290" t="s">
        <v>641</v>
      </c>
      <c r="X453" s="1291"/>
      <c r="Y453" s="1292"/>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135" t="s">
        <v>751</v>
      </c>
      <c r="E454" s="1136"/>
      <c r="F454" s="1136"/>
      <c r="G454" s="1136"/>
      <c r="H454" s="1136"/>
      <c r="I454" s="1136"/>
      <c r="J454" s="1136"/>
      <c r="K454" s="1136"/>
      <c r="L454" s="1136"/>
      <c r="M454" s="1136"/>
      <c r="N454" s="1136"/>
      <c r="O454" s="1136"/>
      <c r="P454" s="1136"/>
      <c r="Q454" s="1136"/>
      <c r="R454" s="1136"/>
      <c r="S454" s="1136"/>
      <c r="T454" s="1136"/>
      <c r="U454" s="1136"/>
      <c r="V454" s="1137"/>
      <c r="W454" s="1290" t="s">
        <v>641</v>
      </c>
      <c r="X454" s="1291"/>
      <c r="Y454" s="1292"/>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135" t="s">
        <v>752</v>
      </c>
      <c r="E455" s="1136"/>
      <c r="F455" s="1136"/>
      <c r="G455" s="1136"/>
      <c r="H455" s="1136"/>
      <c r="I455" s="1136"/>
      <c r="J455" s="1136"/>
      <c r="K455" s="1136"/>
      <c r="L455" s="1136"/>
      <c r="M455" s="1136"/>
      <c r="N455" s="1136"/>
      <c r="O455" s="1136"/>
      <c r="P455" s="1136"/>
      <c r="Q455" s="1136"/>
      <c r="R455" s="1136"/>
      <c r="S455" s="1136"/>
      <c r="T455" s="1136"/>
      <c r="U455" s="1136"/>
      <c r="V455" s="1137"/>
      <c r="W455" s="1290" t="s">
        <v>641</v>
      </c>
      <c r="X455" s="1291"/>
      <c r="Y455" s="1292"/>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135" t="s">
        <v>975</v>
      </c>
      <c r="E456" s="1136"/>
      <c r="F456" s="1136"/>
      <c r="G456" s="1136"/>
      <c r="H456" s="1136"/>
      <c r="I456" s="1136"/>
      <c r="J456" s="1136"/>
      <c r="K456" s="1136"/>
      <c r="L456" s="1136"/>
      <c r="M456" s="1136"/>
      <c r="N456" s="1136"/>
      <c r="O456" s="1136"/>
      <c r="P456" s="1136"/>
      <c r="Q456" s="1136"/>
      <c r="R456" s="1136"/>
      <c r="S456" s="1136"/>
      <c r="T456" s="1136"/>
      <c r="U456" s="1136"/>
      <c r="V456" s="1137"/>
      <c r="W456" s="1290" t="s">
        <v>641</v>
      </c>
      <c r="X456" s="1291"/>
      <c r="Y456" s="1292"/>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135" t="s">
        <v>753</v>
      </c>
      <c r="E457" s="1136"/>
      <c r="F457" s="1136"/>
      <c r="G457" s="1136"/>
      <c r="H457" s="1136"/>
      <c r="I457" s="1136"/>
      <c r="J457" s="1136"/>
      <c r="K457" s="1136"/>
      <c r="L457" s="1136"/>
      <c r="M457" s="1136"/>
      <c r="N457" s="1136"/>
      <c r="O457" s="1136"/>
      <c r="P457" s="1136"/>
      <c r="Q457" s="1136"/>
      <c r="R457" s="1136"/>
      <c r="S457" s="1136"/>
      <c r="T457" s="1136"/>
      <c r="U457" s="1136"/>
      <c r="V457" s="1137"/>
      <c r="W457" s="1290" t="s">
        <v>641</v>
      </c>
      <c r="X457" s="1291"/>
      <c r="Y457" s="1292"/>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135" t="s">
        <v>1157</v>
      </c>
      <c r="E458" s="1136"/>
      <c r="F458" s="1136"/>
      <c r="G458" s="1136"/>
      <c r="H458" s="1136"/>
      <c r="I458" s="1136"/>
      <c r="J458" s="1136"/>
      <c r="K458" s="1136"/>
      <c r="L458" s="1136"/>
      <c r="M458" s="1136"/>
      <c r="N458" s="1136"/>
      <c r="O458" s="1136"/>
      <c r="P458" s="1136"/>
      <c r="Q458" s="1136"/>
      <c r="R458" s="1136"/>
      <c r="S458" s="1136"/>
      <c r="T458" s="1136"/>
      <c r="U458" s="1136"/>
      <c r="V458" s="1137"/>
      <c r="W458" s="1290" t="s">
        <v>641</v>
      </c>
      <c r="X458" s="1291"/>
      <c r="Y458" s="1292"/>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338"/>
      <c r="H459" s="1339"/>
      <c r="I459" s="1339"/>
      <c r="J459" s="1339"/>
      <c r="K459" s="1339"/>
      <c r="L459" s="1339"/>
      <c r="M459" s="1339"/>
      <c r="N459" s="1339"/>
      <c r="O459" s="1339"/>
      <c r="P459" s="1339"/>
      <c r="Q459" s="1339"/>
      <c r="R459" s="1339"/>
      <c r="S459" s="1339"/>
      <c r="T459" s="1339"/>
      <c r="U459" s="1339"/>
      <c r="V459" s="1340"/>
      <c r="W459" s="1290" t="s">
        <v>641</v>
      </c>
      <c r="X459" s="1291"/>
      <c r="Y459" s="1292"/>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976</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85" t="s">
        <v>754</v>
      </c>
      <c r="E463" s="1386"/>
      <c r="F463" s="1386"/>
      <c r="G463" s="1386"/>
      <c r="H463" s="1386"/>
      <c r="I463" s="1386"/>
      <c r="J463" s="1386"/>
      <c r="K463" s="1386"/>
      <c r="L463" s="1386"/>
      <c r="M463" s="1386"/>
      <c r="N463" s="1386"/>
      <c r="O463" s="1386"/>
      <c r="P463" s="1386"/>
      <c r="Q463" s="1386"/>
      <c r="R463" s="1386"/>
      <c r="S463" s="1386"/>
      <c r="T463" s="1386"/>
      <c r="U463" s="1386"/>
      <c r="V463" s="1386"/>
      <c r="W463" s="1143"/>
      <c r="X463" s="1143"/>
      <c r="Y463" s="1144"/>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135" t="s">
        <v>755</v>
      </c>
      <c r="E464" s="1136"/>
      <c r="F464" s="1136"/>
      <c r="G464" s="1136"/>
      <c r="H464" s="1136"/>
      <c r="I464" s="1136"/>
      <c r="J464" s="1136"/>
      <c r="K464" s="1136"/>
      <c r="L464" s="1136"/>
      <c r="M464" s="1136"/>
      <c r="N464" s="1136"/>
      <c r="O464" s="1136"/>
      <c r="P464" s="1136"/>
      <c r="Q464" s="1136"/>
      <c r="R464" s="1136"/>
      <c r="S464" s="1136"/>
      <c r="T464" s="1136"/>
      <c r="U464" s="1136"/>
      <c r="V464" s="1137"/>
      <c r="W464" s="1290" t="s">
        <v>641</v>
      </c>
      <c r="X464" s="1291"/>
      <c r="Y464" s="1292"/>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098" t="s">
        <v>892</v>
      </c>
      <c r="B466" s="1098"/>
      <c r="C466" s="1098"/>
      <c r="D466" s="1098"/>
      <c r="E466" s="1098"/>
      <c r="F466" s="1098"/>
      <c r="G466" s="1098"/>
      <c r="H466" s="1098"/>
      <c r="I466" s="1098"/>
      <c r="J466" s="1098"/>
      <c r="K466" s="1098"/>
      <c r="L466" s="1098"/>
      <c r="M466" s="1098"/>
      <c r="N466" s="1098"/>
      <c r="O466" s="1098"/>
      <c r="P466" s="1098"/>
      <c r="Q466" s="1098"/>
      <c r="R466" s="1098"/>
      <c r="S466" s="1098"/>
      <c r="T466" s="1098"/>
      <c r="U466" s="1098"/>
      <c r="V466" s="1098"/>
      <c r="W466" s="1098"/>
      <c r="X466" s="1098"/>
      <c r="Y466" s="1098"/>
      <c r="Z466" s="1098"/>
      <c r="AA466" s="1098"/>
      <c r="AB466" s="1098"/>
      <c r="AC466" s="1098"/>
      <c r="AD466" s="1098"/>
      <c r="AE466" s="1098"/>
      <c r="AF466" s="1098"/>
      <c r="AG466" s="1098"/>
      <c r="AH466" s="1098"/>
      <c r="AI466" s="1098"/>
      <c r="AJ466" s="1098"/>
      <c r="AK466" s="1098"/>
      <c r="AL466" s="109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099"/>
      <c r="B467" s="1099"/>
      <c r="C467" s="1099"/>
      <c r="D467" s="1099"/>
      <c r="E467" s="1099"/>
      <c r="F467" s="1099"/>
      <c r="G467" s="1099"/>
      <c r="H467" s="1099"/>
      <c r="I467" s="1099"/>
      <c r="J467" s="1099"/>
      <c r="K467" s="1099"/>
      <c r="L467" s="1099"/>
      <c r="M467" s="1099"/>
      <c r="N467" s="1099"/>
      <c r="O467" s="1099"/>
      <c r="P467" s="1099"/>
      <c r="Q467" s="1099"/>
      <c r="R467" s="1099"/>
      <c r="S467" s="1099"/>
      <c r="T467" s="1099"/>
      <c r="U467" s="1099"/>
      <c r="V467" s="1099"/>
      <c r="W467" s="1099"/>
      <c r="X467" s="1099"/>
      <c r="Y467" s="1099"/>
      <c r="Z467" s="1099"/>
      <c r="AA467" s="1099"/>
      <c r="AB467" s="1099"/>
      <c r="AC467" s="1099"/>
      <c r="AD467" s="1099"/>
      <c r="AE467" s="1099"/>
      <c r="AF467" s="1099"/>
      <c r="AG467" s="1099"/>
      <c r="AH467" s="1099"/>
      <c r="AI467" s="1099"/>
      <c r="AJ467" s="1099"/>
      <c r="AK467" s="1099"/>
      <c r="AL467" s="109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890</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93" t="s">
        <v>893</v>
      </c>
      <c r="U471" s="1294"/>
      <c r="V471" s="1294"/>
      <c r="W471" s="1294"/>
      <c r="X471" s="1294"/>
      <c r="Y471" s="1294"/>
      <c r="Z471" s="1294"/>
      <c r="AA471" s="1294"/>
      <c r="AB471" s="1294"/>
      <c r="AC471" s="1294"/>
      <c r="AD471" s="1294"/>
      <c r="AE471" s="1294"/>
      <c r="AF471" s="1294"/>
      <c r="AG471" s="1294"/>
      <c r="AH471" s="1295"/>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2" t="s">
        <v>38</v>
      </c>
      <c r="U472" s="1172"/>
      <c r="V472" s="1172"/>
      <c r="W472" s="1172"/>
      <c r="X472" s="1172"/>
      <c r="Y472" s="1172" t="s">
        <v>39</v>
      </c>
      <c r="Z472" s="1172"/>
      <c r="AA472" s="1172"/>
      <c r="AB472" s="1172"/>
      <c r="AC472" s="1172"/>
      <c r="AD472" s="1172" t="s">
        <v>362</v>
      </c>
      <c r="AE472" s="1172"/>
      <c r="AF472" s="1172"/>
      <c r="AG472" s="1172"/>
      <c r="AH472" s="1172"/>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2"/>
      <c r="U473" s="1172"/>
      <c r="V473" s="1172"/>
      <c r="W473" s="1172"/>
      <c r="X473" s="1172"/>
      <c r="Y473" s="1172"/>
      <c r="Z473" s="1172"/>
      <c r="AA473" s="1172"/>
      <c r="AB473" s="1172"/>
      <c r="AC473" s="1172"/>
      <c r="AD473" s="1172"/>
      <c r="AE473" s="1172"/>
      <c r="AF473" s="1172"/>
      <c r="AG473" s="1172"/>
      <c r="AH473" s="1172"/>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76">
        <v>43716</v>
      </c>
      <c r="U474" s="1176"/>
      <c r="V474" s="1176"/>
      <c r="W474" s="1176"/>
      <c r="X474" s="1176"/>
      <c r="Y474" s="1176"/>
      <c r="Z474" s="1176"/>
      <c r="AA474" s="1176"/>
      <c r="AB474" s="1176"/>
      <c r="AC474" s="1176"/>
      <c r="AD474" s="1176">
        <v>43958</v>
      </c>
      <c r="AE474" s="1176"/>
      <c r="AF474" s="1176"/>
      <c r="AG474" s="1176"/>
      <c r="AH474" s="1176"/>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76" t="s">
        <v>1723</v>
      </c>
      <c r="U475" s="1176"/>
      <c r="V475" s="1176"/>
      <c r="W475" s="1176"/>
      <c r="X475" s="1176"/>
      <c r="Y475" s="1176"/>
      <c r="Z475" s="1176"/>
      <c r="AA475" s="1176"/>
      <c r="AB475" s="1176"/>
      <c r="AC475" s="1176"/>
      <c r="AD475" s="1176">
        <v>0</v>
      </c>
      <c r="AE475" s="1176"/>
      <c r="AF475" s="1176"/>
      <c r="AG475" s="1176"/>
      <c r="AH475" s="1176"/>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76" t="s">
        <v>1723</v>
      </c>
      <c r="U476" s="1176"/>
      <c r="V476" s="1176"/>
      <c r="W476" s="1176"/>
      <c r="X476" s="1176"/>
      <c r="Y476" s="1176"/>
      <c r="Z476" s="1176"/>
      <c r="AA476" s="1176"/>
      <c r="AB476" s="1176"/>
      <c r="AC476" s="1176"/>
      <c r="AD476" s="1176">
        <v>0</v>
      </c>
      <c r="AE476" s="1176"/>
      <c r="AF476" s="1176"/>
      <c r="AG476" s="1176"/>
      <c r="AH476" s="1176"/>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76" t="s">
        <v>1723</v>
      </c>
      <c r="U477" s="1176"/>
      <c r="V477" s="1176"/>
      <c r="W477" s="1176"/>
      <c r="X477" s="1176"/>
      <c r="Y477" s="1176"/>
      <c r="Z477" s="1176"/>
      <c r="AA477" s="1176"/>
      <c r="AB477" s="1176"/>
      <c r="AC477" s="1176"/>
      <c r="AD477" s="1176">
        <v>0</v>
      </c>
      <c r="AE477" s="1176"/>
      <c r="AF477" s="1176"/>
      <c r="AG477" s="1176"/>
      <c r="AH477" s="1176"/>
      <c r="AM477" s="58"/>
      <c r="AN477" s="58" t="str">
        <f>N582</f>
        <v>No</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76" t="s">
        <v>1723</v>
      </c>
      <c r="U478" s="1176"/>
      <c r="V478" s="1176"/>
      <c r="W478" s="1176"/>
      <c r="X478" s="1176"/>
      <c r="Y478" s="1176"/>
      <c r="Z478" s="1176"/>
      <c r="AA478" s="1176"/>
      <c r="AB478" s="1176"/>
      <c r="AC478" s="1176"/>
      <c r="AD478" s="1176">
        <v>0</v>
      </c>
      <c r="AE478" s="1176"/>
      <c r="AF478" s="1176"/>
      <c r="AG478" s="1176"/>
      <c r="AH478" s="1176"/>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76" t="s">
        <v>1723</v>
      </c>
      <c r="U479" s="1176"/>
      <c r="V479" s="1176"/>
      <c r="W479" s="1176"/>
      <c r="X479" s="1176"/>
      <c r="Y479" s="1176"/>
      <c r="Z479" s="1176"/>
      <c r="AA479" s="1176"/>
      <c r="AB479" s="1176"/>
      <c r="AC479" s="1176"/>
      <c r="AD479" s="1176">
        <v>0</v>
      </c>
      <c r="AE479" s="1176"/>
      <c r="AF479" s="1176"/>
      <c r="AG479" s="1176"/>
      <c r="AH479" s="1176"/>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76">
        <v>43783</v>
      </c>
      <c r="U480" s="1176"/>
      <c r="V480" s="1176"/>
      <c r="W480" s="1176"/>
      <c r="X480" s="1176"/>
      <c r="Y480" s="1176"/>
      <c r="Z480" s="1176"/>
      <c r="AA480" s="1176"/>
      <c r="AB480" s="1176"/>
      <c r="AC480" s="1176"/>
      <c r="AD480" s="1176">
        <v>43958</v>
      </c>
      <c r="AE480" s="1176"/>
      <c r="AF480" s="1176"/>
      <c r="AG480" s="1176"/>
      <c r="AH480" s="1176"/>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76" t="s">
        <v>1723</v>
      </c>
      <c r="U481" s="1176"/>
      <c r="V481" s="1176"/>
      <c r="W481" s="1176"/>
      <c r="X481" s="1176"/>
      <c r="Y481" s="1176">
        <v>0</v>
      </c>
      <c r="Z481" s="1176"/>
      <c r="AA481" s="1176"/>
      <c r="AB481" s="1176"/>
      <c r="AC481" s="1176"/>
      <c r="AD481" s="1176">
        <v>0</v>
      </c>
      <c r="AE481" s="1176"/>
      <c r="AF481" s="1176"/>
      <c r="AG481" s="1176"/>
      <c r="AH481" s="1176"/>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76" t="s">
        <v>1723</v>
      </c>
      <c r="U482" s="1176"/>
      <c r="V482" s="1176"/>
      <c r="W482" s="1176"/>
      <c r="X482" s="1176"/>
      <c r="Y482" s="1176">
        <v>0</v>
      </c>
      <c r="Z482" s="1176"/>
      <c r="AA482" s="1176"/>
      <c r="AB482" s="1176"/>
      <c r="AC482" s="1176"/>
      <c r="AD482" s="1176">
        <v>0</v>
      </c>
      <c r="AE482" s="1176"/>
      <c r="AF482" s="1176"/>
      <c r="AG482" s="1176"/>
      <c r="AH482" s="1176"/>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1131</v>
      </c>
      <c r="F483" s="80"/>
      <c r="G483" s="80"/>
      <c r="H483" s="80"/>
      <c r="I483" s="80"/>
      <c r="J483" s="80"/>
      <c r="K483" s="80"/>
      <c r="L483" s="80"/>
      <c r="M483" s="80"/>
      <c r="N483" s="80"/>
      <c r="O483" s="80"/>
      <c r="P483" s="80"/>
      <c r="Q483" s="80"/>
      <c r="R483" s="80"/>
      <c r="S483" s="80"/>
      <c r="T483" s="1176" t="s">
        <v>1723</v>
      </c>
      <c r="U483" s="1176"/>
      <c r="V483" s="1176"/>
      <c r="W483" s="1176"/>
      <c r="X483" s="1176"/>
      <c r="Y483" s="1176">
        <v>0</v>
      </c>
      <c r="Z483" s="1176"/>
      <c r="AA483" s="1176"/>
      <c r="AB483" s="1176"/>
      <c r="AC483" s="1176"/>
      <c r="AD483" s="1176">
        <v>0</v>
      </c>
      <c r="AE483" s="1176"/>
      <c r="AF483" s="1176"/>
      <c r="AG483" s="1176"/>
      <c r="AH483" s="1176"/>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69" t="s">
        <v>428</v>
      </c>
      <c r="R485" s="1170"/>
      <c r="S485" s="1170"/>
      <c r="T485" s="1170"/>
      <c r="U485" s="1170"/>
      <c r="V485" s="1170"/>
      <c r="W485" s="1170"/>
      <c r="X485" s="1170"/>
      <c r="Y485" s="1170"/>
      <c r="Z485" s="1170"/>
      <c r="AA485" s="1170"/>
      <c r="AB485" s="1170"/>
      <c r="AC485" s="1170"/>
      <c r="AD485" s="1170"/>
      <c r="AE485" s="1170"/>
      <c r="AF485" s="1170"/>
      <c r="AG485" s="1170"/>
      <c r="AH485" s="1170"/>
      <c r="AI485" s="1170"/>
      <c r="AJ485" s="1170"/>
      <c r="AK485" s="1171"/>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29" t="s">
        <v>1724</v>
      </c>
      <c r="R486" s="1085"/>
      <c r="S486" s="1085"/>
      <c r="T486" s="1085"/>
      <c r="U486" s="1085"/>
      <c r="V486" s="1085"/>
      <c r="W486" s="1085"/>
      <c r="X486" s="1085"/>
      <c r="Y486" s="1085"/>
      <c r="Z486" s="1085"/>
      <c r="AA486" s="1085"/>
      <c r="AB486" s="1085"/>
      <c r="AC486" s="1085"/>
      <c r="AD486" s="1085"/>
      <c r="AE486" s="1085"/>
      <c r="AF486" s="1085"/>
      <c r="AG486" s="1085"/>
      <c r="AH486" s="1085"/>
      <c r="AI486" s="1085"/>
      <c r="AJ486" s="1085"/>
      <c r="AK486" s="113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29" t="s">
        <v>1725</v>
      </c>
      <c r="R487" s="1085"/>
      <c r="S487" s="1085"/>
      <c r="T487" s="1085"/>
      <c r="U487" s="1085"/>
      <c r="V487" s="1085"/>
      <c r="W487" s="1085"/>
      <c r="X487" s="1085"/>
      <c r="Y487" s="1085"/>
      <c r="Z487" s="1085"/>
      <c r="AA487" s="1085"/>
      <c r="AB487" s="1085"/>
      <c r="AC487" s="1085"/>
      <c r="AD487" s="1085"/>
      <c r="AE487" s="1085"/>
      <c r="AF487" s="1085"/>
      <c r="AG487" s="1085"/>
      <c r="AH487" s="1085"/>
      <c r="AI487" s="1085"/>
      <c r="AJ487" s="1085"/>
      <c r="AK487" s="113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29" t="s">
        <v>1726</v>
      </c>
      <c r="R488" s="1085"/>
      <c r="S488" s="1085"/>
      <c r="T488" s="1085"/>
      <c r="U488" s="1085"/>
      <c r="V488" s="1085"/>
      <c r="W488" s="1085"/>
      <c r="X488" s="1085"/>
      <c r="Y488" s="1085"/>
      <c r="Z488" s="1085"/>
      <c r="AA488" s="1085"/>
      <c r="AB488" s="1085"/>
      <c r="AC488" s="1085"/>
      <c r="AD488" s="1085"/>
      <c r="AE488" s="1085"/>
      <c r="AF488" s="1085"/>
      <c r="AG488" s="1085"/>
      <c r="AH488" s="1085"/>
      <c r="AI488" s="1085"/>
      <c r="AJ488" s="1085"/>
      <c r="AK488" s="113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345" t="s">
        <v>432</v>
      </c>
      <c r="C489" s="1346"/>
      <c r="D489" s="1346"/>
      <c r="E489" s="1346"/>
      <c r="F489" s="1346"/>
      <c r="G489" s="1346"/>
      <c r="H489" s="1346"/>
      <c r="I489" s="1346"/>
      <c r="J489" s="1346"/>
      <c r="K489" s="1346"/>
      <c r="L489" s="1346"/>
      <c r="M489" s="1346"/>
      <c r="N489" s="1346"/>
      <c r="O489" s="1346"/>
      <c r="P489" s="1347"/>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348"/>
      <c r="C490" s="1349"/>
      <c r="D490" s="1349"/>
      <c r="E490" s="1349"/>
      <c r="F490" s="1349"/>
      <c r="G490" s="1349"/>
      <c r="H490" s="1349"/>
      <c r="I490" s="1349"/>
      <c r="J490" s="1349"/>
      <c r="K490" s="1349"/>
      <c r="L490" s="1349"/>
      <c r="M490" s="1349"/>
      <c r="N490" s="1349"/>
      <c r="O490" s="1349"/>
      <c r="P490" s="1350"/>
      <c r="Q490" s="1354" t="s">
        <v>722</v>
      </c>
      <c r="R490" s="1355"/>
      <c r="S490" s="1578" t="s">
        <v>173</v>
      </c>
      <c r="T490" s="1579"/>
      <c r="U490" s="1579"/>
      <c r="V490" s="1579"/>
      <c r="W490" s="1579"/>
      <c r="X490" s="1579"/>
      <c r="Y490" s="1579"/>
      <c r="Z490" s="1579"/>
      <c r="AA490" s="1579"/>
      <c r="AB490" s="1579"/>
      <c r="AC490" s="1579"/>
      <c r="AD490" s="1579"/>
      <c r="AE490" s="1579"/>
      <c r="AF490" s="1579"/>
      <c r="AG490" s="1579"/>
      <c r="AH490" s="1579"/>
      <c r="AI490" s="1579"/>
      <c r="AJ490" s="1579"/>
      <c r="AK490" s="1580"/>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51"/>
      <c r="C491" s="1352"/>
      <c r="D491" s="1352"/>
      <c r="E491" s="1352"/>
      <c r="F491" s="1352"/>
      <c r="G491" s="1352"/>
      <c r="H491" s="1352"/>
      <c r="I491" s="1352"/>
      <c r="J491" s="1352"/>
      <c r="K491" s="1352"/>
      <c r="L491" s="1352"/>
      <c r="M491" s="1352"/>
      <c r="N491" s="1352"/>
      <c r="O491" s="1352"/>
      <c r="P491" s="1353"/>
      <c r="Q491" s="1356"/>
      <c r="R491" s="1357"/>
      <c r="S491" s="1581"/>
      <c r="T491" s="1582"/>
      <c r="U491" s="1582"/>
      <c r="V491" s="1582"/>
      <c r="W491" s="1582"/>
      <c r="X491" s="1582"/>
      <c r="Y491" s="1582"/>
      <c r="Z491" s="1582"/>
      <c r="AA491" s="1582"/>
      <c r="AB491" s="1582"/>
      <c r="AC491" s="1582"/>
      <c r="AD491" s="1582"/>
      <c r="AE491" s="1582"/>
      <c r="AF491" s="1582"/>
      <c r="AG491" s="1582"/>
      <c r="AH491" s="1582"/>
      <c r="AI491" s="1582"/>
      <c r="AJ491" s="1582"/>
      <c r="AK491" s="1583"/>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29" t="s">
        <v>1727</v>
      </c>
      <c r="R492" s="1085"/>
      <c r="S492" s="1085"/>
      <c r="T492" s="1085"/>
      <c r="U492" s="1085"/>
      <c r="V492" s="1085"/>
      <c r="W492" s="1085"/>
      <c r="X492" s="1085"/>
      <c r="Y492" s="1085"/>
      <c r="Z492" s="1085"/>
      <c r="AA492" s="1085"/>
      <c r="AB492" s="1085"/>
      <c r="AC492" s="1085"/>
      <c r="AD492" s="1085"/>
      <c r="AE492" s="1085"/>
      <c r="AF492" s="1085"/>
      <c r="AG492" s="1085"/>
      <c r="AH492" s="1085"/>
      <c r="AI492" s="1085"/>
      <c r="AJ492" s="1085"/>
      <c r="AK492" s="113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29" t="s">
        <v>1762</v>
      </c>
      <c r="R493" s="1085"/>
      <c r="S493" s="1085"/>
      <c r="T493" s="1085"/>
      <c r="U493" s="1085"/>
      <c r="V493" s="1085"/>
      <c r="W493" s="1085"/>
      <c r="X493" s="1085"/>
      <c r="Y493" s="1085"/>
      <c r="Z493" s="1085"/>
      <c r="AA493" s="1085"/>
      <c r="AB493" s="1085"/>
      <c r="AC493" s="1085"/>
      <c r="AD493" s="1085"/>
      <c r="AE493" s="1085"/>
      <c r="AF493" s="1085"/>
      <c r="AG493" s="1085"/>
      <c r="AH493" s="1085"/>
      <c r="AI493" s="1085"/>
      <c r="AJ493" s="1085"/>
      <c r="AK493" s="113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626</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69" t="s">
        <v>436</v>
      </c>
      <c r="AD498" s="1170"/>
      <c r="AE498" s="1170"/>
      <c r="AF498" s="1170"/>
      <c r="AG498" s="1170"/>
      <c r="AH498" s="1170"/>
      <c r="AI498" s="1170"/>
      <c r="AJ498" s="1170"/>
      <c r="AK498" s="1171"/>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93" t="s">
        <v>437</v>
      </c>
      <c r="AD499" s="1294"/>
      <c r="AE499" s="1294"/>
      <c r="AF499" s="1294"/>
      <c r="AG499" s="82" t="s">
        <v>438</v>
      </c>
      <c r="AH499" s="1294" t="s">
        <v>439</v>
      </c>
      <c r="AI499" s="1294"/>
      <c r="AJ499" s="1294"/>
      <c r="AK499" s="1295"/>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41" t="s">
        <v>440</v>
      </c>
      <c r="C500" s="1242"/>
      <c r="D500" s="1242"/>
      <c r="E500" s="1242"/>
      <c r="F500" s="1242"/>
      <c r="G500" s="1242"/>
      <c r="H500" s="1243"/>
      <c r="I500" s="72" t="s">
        <v>441</v>
      </c>
      <c r="J500" s="72"/>
      <c r="K500" s="72"/>
      <c r="L500" s="72"/>
      <c r="M500" s="72"/>
      <c r="N500" s="72"/>
      <c r="O500" s="72"/>
      <c r="P500" s="72"/>
      <c r="Q500" s="72"/>
      <c r="R500" s="72"/>
      <c r="S500" s="72"/>
      <c r="T500" s="72"/>
      <c r="U500" s="72"/>
      <c r="V500" s="72"/>
      <c r="W500" s="72"/>
      <c r="X500" s="25"/>
      <c r="Y500" s="25"/>
      <c r="AC500" s="1141">
        <v>5</v>
      </c>
      <c r="AD500" s="1142"/>
      <c r="AE500" s="1142"/>
      <c r="AF500" s="1142"/>
      <c r="AG500" s="75" t="s">
        <v>438</v>
      </c>
      <c r="AH500" s="1089">
        <v>2020</v>
      </c>
      <c r="AI500" s="1089"/>
      <c r="AJ500" s="1089"/>
      <c r="AK500" s="1128"/>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44"/>
      <c r="C501" s="1245"/>
      <c r="D501" s="1245"/>
      <c r="E501" s="1245"/>
      <c r="F501" s="1245"/>
      <c r="G501" s="1245"/>
      <c r="H501" s="1246"/>
      <c r="I501" s="80" t="s">
        <v>442</v>
      </c>
      <c r="J501" s="80"/>
      <c r="K501" s="80"/>
      <c r="L501" s="80"/>
      <c r="M501" s="80"/>
      <c r="N501" s="80"/>
      <c r="O501" s="80"/>
      <c r="P501" s="80"/>
      <c r="Q501" s="80"/>
      <c r="R501" s="80"/>
      <c r="S501" s="80"/>
      <c r="T501" s="80"/>
      <c r="U501" s="80"/>
      <c r="V501" s="80"/>
      <c r="W501" s="80"/>
      <c r="X501" s="80"/>
      <c r="Y501" s="80"/>
      <c r="Z501" s="80"/>
      <c r="AA501" s="80"/>
      <c r="AB501" s="80"/>
      <c r="AC501" s="1141">
        <v>3</v>
      </c>
      <c r="AD501" s="1142"/>
      <c r="AE501" s="1142"/>
      <c r="AF501" s="1142"/>
      <c r="AG501" s="65" t="s">
        <v>438</v>
      </c>
      <c r="AH501" s="1089">
        <v>2021</v>
      </c>
      <c r="AI501" s="1089"/>
      <c r="AJ501" s="1089"/>
      <c r="AK501" s="1128"/>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41" t="s">
        <v>443</v>
      </c>
      <c r="C502" s="1242"/>
      <c r="D502" s="1242"/>
      <c r="E502" s="1242"/>
      <c r="F502" s="1242"/>
      <c r="G502" s="1242"/>
      <c r="H502" s="1243"/>
      <c r="I502" s="72" t="s">
        <v>444</v>
      </c>
      <c r="J502" s="72"/>
      <c r="K502" s="72"/>
      <c r="L502" s="72"/>
      <c r="M502" s="72"/>
      <c r="N502" s="72"/>
      <c r="O502" s="72"/>
      <c r="P502" s="72"/>
      <c r="Q502" s="72"/>
      <c r="R502" s="72"/>
      <c r="S502" s="72"/>
      <c r="T502" s="72"/>
      <c r="U502" s="72"/>
      <c r="V502" s="72"/>
      <c r="W502" s="72"/>
      <c r="X502" s="25"/>
      <c r="Y502" s="25"/>
      <c r="AC502" s="1141" t="s">
        <v>641</v>
      </c>
      <c r="AD502" s="1142"/>
      <c r="AE502" s="1142"/>
      <c r="AF502" s="1142"/>
      <c r="AG502" s="75" t="s">
        <v>438</v>
      </c>
      <c r="AH502" s="1089"/>
      <c r="AI502" s="1089"/>
      <c r="AJ502" s="1089"/>
      <c r="AK502" s="1128"/>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44"/>
      <c r="C503" s="1245"/>
      <c r="D503" s="1245"/>
      <c r="E503" s="1245"/>
      <c r="F503" s="1245"/>
      <c r="G503" s="1245"/>
      <c r="H503" s="1246"/>
      <c r="I503" s="25" t="s">
        <v>445</v>
      </c>
      <c r="J503" s="25"/>
      <c r="K503" s="25"/>
      <c r="L503" s="25"/>
      <c r="M503" s="25"/>
      <c r="N503" s="25"/>
      <c r="O503" s="25"/>
      <c r="P503" s="25"/>
      <c r="Q503" s="25"/>
      <c r="R503" s="25"/>
      <c r="S503" s="25"/>
      <c r="T503" s="25"/>
      <c r="U503" s="25"/>
      <c r="V503" s="25"/>
      <c r="W503" s="25"/>
      <c r="X503" s="25"/>
      <c r="Y503" s="25"/>
      <c r="AC503" s="1141" t="s">
        <v>641</v>
      </c>
      <c r="AD503" s="1142"/>
      <c r="AE503" s="1142"/>
      <c r="AF503" s="1142"/>
      <c r="AG503" s="75" t="s">
        <v>438</v>
      </c>
      <c r="AH503" s="1089"/>
      <c r="AI503" s="1089"/>
      <c r="AJ503" s="1089"/>
      <c r="AK503" s="1128"/>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44"/>
      <c r="C504" s="1245"/>
      <c r="D504" s="1245"/>
      <c r="E504" s="1245"/>
      <c r="F504" s="1245"/>
      <c r="G504" s="1245"/>
      <c r="H504" s="1246"/>
      <c r="I504" s="25" t="s">
        <v>446</v>
      </c>
      <c r="J504" s="25"/>
      <c r="K504" s="25"/>
      <c r="L504" s="25"/>
      <c r="M504" s="25"/>
      <c r="N504" s="25"/>
      <c r="O504" s="25"/>
      <c r="P504" s="25"/>
      <c r="Q504" s="25"/>
      <c r="R504" s="25"/>
      <c r="S504" s="25"/>
      <c r="T504" s="25"/>
      <c r="U504" s="25"/>
      <c r="V504" s="25"/>
      <c r="W504" s="25"/>
      <c r="X504" s="25"/>
      <c r="Y504" s="25"/>
      <c r="AC504" s="1141">
        <v>5</v>
      </c>
      <c r="AD504" s="1142"/>
      <c r="AE504" s="1142"/>
      <c r="AF504" s="1142"/>
      <c r="AG504" s="75" t="s">
        <v>438</v>
      </c>
      <c r="AH504" s="1089">
        <v>2020</v>
      </c>
      <c r="AI504" s="1089"/>
      <c r="AJ504" s="1089"/>
      <c r="AK504" s="1128"/>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44"/>
      <c r="C505" s="1245"/>
      <c r="D505" s="1245"/>
      <c r="E505" s="1245"/>
      <c r="F505" s="1245"/>
      <c r="G505" s="1245"/>
      <c r="H505" s="1246"/>
      <c r="I505" s="25" t="s">
        <v>447</v>
      </c>
      <c r="J505" s="25"/>
      <c r="K505" s="25"/>
      <c r="L505" s="25"/>
      <c r="M505" s="25"/>
      <c r="N505" s="25"/>
      <c r="O505" s="25"/>
      <c r="P505" s="25"/>
      <c r="Q505" s="25"/>
      <c r="R505" s="25"/>
      <c r="S505" s="25"/>
      <c r="T505" s="25"/>
      <c r="U505" s="25"/>
      <c r="V505" s="25"/>
      <c r="W505" s="25"/>
      <c r="X505" s="25"/>
      <c r="Y505" s="25"/>
      <c r="AC505" s="1141">
        <v>3</v>
      </c>
      <c r="AD505" s="1142"/>
      <c r="AE505" s="1142"/>
      <c r="AF505" s="1142"/>
      <c r="AG505" s="75" t="s">
        <v>438</v>
      </c>
      <c r="AH505" s="1089">
        <v>2021</v>
      </c>
      <c r="AI505" s="1089"/>
      <c r="AJ505" s="1089"/>
      <c r="AK505" s="1128"/>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244"/>
      <c r="C506" s="1245"/>
      <c r="D506" s="1245"/>
      <c r="E506" s="1245"/>
      <c r="F506" s="1245"/>
      <c r="G506" s="1245"/>
      <c r="H506" s="1246"/>
      <c r="I506" s="80" t="s">
        <v>448</v>
      </c>
      <c r="J506" s="80"/>
      <c r="K506" s="80"/>
      <c r="L506" s="80"/>
      <c r="M506" s="80"/>
      <c r="N506" s="80"/>
      <c r="O506" s="80"/>
      <c r="P506" s="80"/>
      <c r="Q506" s="80"/>
      <c r="R506" s="80"/>
      <c r="S506" s="80"/>
      <c r="T506" s="80"/>
      <c r="U506" s="80"/>
      <c r="V506" s="80"/>
      <c r="W506" s="80"/>
      <c r="X506" s="80"/>
      <c r="Y506" s="80"/>
      <c r="Z506" s="80"/>
      <c r="AA506" s="80"/>
      <c r="AB506" s="80"/>
      <c r="AC506" s="1141">
        <v>3</v>
      </c>
      <c r="AD506" s="1142"/>
      <c r="AE506" s="1142"/>
      <c r="AF506" s="1142"/>
      <c r="AG506" s="65" t="s">
        <v>438</v>
      </c>
      <c r="AH506" s="1089">
        <v>2021</v>
      </c>
      <c r="AI506" s="1089"/>
      <c r="AJ506" s="1089"/>
      <c r="AK506" s="1128"/>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41" t="s">
        <v>449</v>
      </c>
      <c r="C507" s="1242"/>
      <c r="D507" s="1242"/>
      <c r="E507" s="1242"/>
      <c r="F507" s="1242"/>
      <c r="G507" s="1242"/>
      <c r="H507" s="1243"/>
      <c r="I507" s="72" t="s">
        <v>450</v>
      </c>
      <c r="J507" s="72"/>
      <c r="K507" s="72"/>
      <c r="L507" s="72"/>
      <c r="M507" s="72"/>
      <c r="N507" s="72"/>
      <c r="O507" s="72"/>
      <c r="P507" s="72"/>
      <c r="Q507" s="72"/>
      <c r="R507" s="72"/>
      <c r="S507" s="72"/>
      <c r="T507" s="72"/>
      <c r="U507" s="72"/>
      <c r="V507" s="72"/>
      <c r="W507" s="72"/>
      <c r="X507" s="25"/>
      <c r="Y507" s="25"/>
      <c r="AC507" s="1141">
        <v>9</v>
      </c>
      <c r="AD507" s="1142"/>
      <c r="AE507" s="1142"/>
      <c r="AF507" s="1142"/>
      <c r="AG507" s="75" t="s">
        <v>438</v>
      </c>
      <c r="AH507" s="1089">
        <v>2020</v>
      </c>
      <c r="AI507" s="1089"/>
      <c r="AJ507" s="1089"/>
      <c r="AK507" s="1128"/>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44"/>
      <c r="C508" s="1245"/>
      <c r="D508" s="1245"/>
      <c r="E508" s="1245"/>
      <c r="F508" s="1245"/>
      <c r="G508" s="1245"/>
      <c r="H508" s="1246"/>
      <c r="I508" s="25" t="s">
        <v>451</v>
      </c>
      <c r="J508" s="25"/>
      <c r="K508" s="25"/>
      <c r="L508" s="25"/>
      <c r="M508" s="25"/>
      <c r="N508" s="25"/>
      <c r="O508" s="25"/>
      <c r="P508" s="25"/>
      <c r="Q508" s="25"/>
      <c r="R508" s="25"/>
      <c r="S508" s="25"/>
      <c r="T508" s="25"/>
      <c r="U508" s="25"/>
      <c r="V508" s="25"/>
      <c r="W508" s="25"/>
      <c r="X508" s="25"/>
      <c r="Y508" s="25"/>
      <c r="AC508" s="1141">
        <v>9</v>
      </c>
      <c r="AD508" s="1142"/>
      <c r="AE508" s="1142"/>
      <c r="AF508" s="1142"/>
      <c r="AG508" s="75" t="s">
        <v>438</v>
      </c>
      <c r="AH508" s="1089">
        <v>2020</v>
      </c>
      <c r="AI508" s="1089"/>
      <c r="AJ508" s="1089"/>
      <c r="AK508" s="1128"/>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44"/>
      <c r="C509" s="1245"/>
      <c r="D509" s="1245"/>
      <c r="E509" s="1245"/>
      <c r="F509" s="1245"/>
      <c r="G509" s="1245"/>
      <c r="H509" s="1246"/>
      <c r="I509" s="80" t="s">
        <v>452</v>
      </c>
      <c r="J509" s="80"/>
      <c r="K509" s="80"/>
      <c r="L509" s="80"/>
      <c r="M509" s="80"/>
      <c r="N509" s="80"/>
      <c r="O509" s="80"/>
      <c r="P509" s="80"/>
      <c r="Q509" s="80"/>
      <c r="R509" s="80"/>
      <c r="S509" s="80"/>
      <c r="T509" s="80"/>
      <c r="U509" s="80"/>
      <c r="V509" s="80"/>
      <c r="W509" s="80"/>
      <c r="X509" s="80"/>
      <c r="Y509" s="80"/>
      <c r="Z509" s="80"/>
      <c r="AA509" s="80"/>
      <c r="AB509" s="80"/>
      <c r="AC509" s="1141">
        <v>3</v>
      </c>
      <c r="AD509" s="1142"/>
      <c r="AE509" s="1142"/>
      <c r="AF509" s="1142"/>
      <c r="AG509" s="65" t="s">
        <v>438</v>
      </c>
      <c r="AH509" s="1089">
        <v>2021</v>
      </c>
      <c r="AI509" s="1089"/>
      <c r="AJ509" s="1089"/>
      <c r="AK509" s="1128"/>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41" t="s">
        <v>453</v>
      </c>
      <c r="C510" s="1242"/>
      <c r="D510" s="1242"/>
      <c r="E510" s="1242"/>
      <c r="F510" s="1242"/>
      <c r="G510" s="1242"/>
      <c r="H510" s="1243"/>
      <c r="I510" s="72" t="s">
        <v>450</v>
      </c>
      <c r="J510" s="72"/>
      <c r="K510" s="72"/>
      <c r="L510" s="72"/>
      <c r="M510" s="72"/>
      <c r="N510" s="72"/>
      <c r="O510" s="72"/>
      <c r="P510" s="72"/>
      <c r="Q510" s="72"/>
      <c r="R510" s="72"/>
      <c r="S510" s="72"/>
      <c r="T510" s="72"/>
      <c r="U510" s="72"/>
      <c r="V510" s="72"/>
      <c r="W510" s="72"/>
      <c r="X510" s="72"/>
      <c r="Y510" s="72"/>
      <c r="Z510" s="72"/>
      <c r="AA510" s="72"/>
      <c r="AB510" s="72"/>
      <c r="AC510" s="1141">
        <v>9</v>
      </c>
      <c r="AD510" s="1142"/>
      <c r="AE510" s="1142"/>
      <c r="AF510" s="1142"/>
      <c r="AG510" s="204" t="s">
        <v>438</v>
      </c>
      <c r="AH510" s="1089">
        <v>2020</v>
      </c>
      <c r="AI510" s="1089"/>
      <c r="AJ510" s="1089"/>
      <c r="AK510" s="1128"/>
      <c r="AM510" s="58" t="s">
        <v>503</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44"/>
      <c r="C511" s="1245"/>
      <c r="D511" s="1245"/>
      <c r="E511" s="1245"/>
      <c r="F511" s="1245"/>
      <c r="G511" s="1245"/>
      <c r="H511" s="1246"/>
      <c r="I511" s="25" t="s">
        <v>451</v>
      </c>
      <c r="J511" s="25"/>
      <c r="K511" s="25"/>
      <c r="L511" s="25"/>
      <c r="M511" s="25"/>
      <c r="N511" s="25"/>
      <c r="O511" s="25"/>
      <c r="P511" s="25"/>
      <c r="Q511" s="25"/>
      <c r="R511" s="25"/>
      <c r="S511" s="25"/>
      <c r="T511" s="25"/>
      <c r="U511" s="25"/>
      <c r="V511" s="25"/>
      <c r="W511" s="25"/>
      <c r="X511" s="25"/>
      <c r="Y511" s="25"/>
      <c r="Z511" s="25"/>
      <c r="AA511" s="25"/>
      <c r="AB511" s="25"/>
      <c r="AC511" s="1141">
        <v>9</v>
      </c>
      <c r="AD511" s="1142"/>
      <c r="AE511" s="1142"/>
      <c r="AF511" s="1142"/>
      <c r="AG511" s="75" t="s">
        <v>438</v>
      </c>
      <c r="AH511" s="1089">
        <v>2020</v>
      </c>
      <c r="AI511" s="1089"/>
      <c r="AJ511" s="1089"/>
      <c r="AK511" s="1128"/>
      <c r="AM511" s="58" t="s">
        <v>504</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47"/>
      <c r="C512" s="1248"/>
      <c r="D512" s="1248"/>
      <c r="E512" s="1248"/>
      <c r="F512" s="1248"/>
      <c r="G512" s="1248"/>
      <c r="H512" s="1249"/>
      <c r="I512" s="80" t="s">
        <v>452</v>
      </c>
      <c r="J512" s="80"/>
      <c r="K512" s="80"/>
      <c r="L512" s="80"/>
      <c r="M512" s="80"/>
      <c r="N512" s="80"/>
      <c r="O512" s="80"/>
      <c r="P512" s="80"/>
      <c r="Q512" s="80"/>
      <c r="R512" s="80"/>
      <c r="S512" s="80"/>
      <c r="T512" s="80"/>
      <c r="U512" s="80"/>
      <c r="V512" s="80"/>
      <c r="W512" s="80"/>
      <c r="X512" s="80"/>
      <c r="Y512" s="80"/>
      <c r="Z512" s="80"/>
      <c r="AA512" s="80"/>
      <c r="AB512" s="80"/>
      <c r="AC512" s="1141">
        <v>3</v>
      </c>
      <c r="AD512" s="1142"/>
      <c r="AE512" s="1142"/>
      <c r="AF512" s="1142"/>
      <c r="AG512" s="65" t="s">
        <v>438</v>
      </c>
      <c r="AH512" s="1089">
        <v>2021</v>
      </c>
      <c r="AI512" s="1089"/>
      <c r="AJ512" s="1089"/>
      <c r="AK512" s="1128"/>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41" t="s">
        <v>454</v>
      </c>
      <c r="C513" s="1242"/>
      <c r="D513" s="1242"/>
      <c r="E513" s="1242"/>
      <c r="F513" s="1242"/>
      <c r="G513" s="1242"/>
      <c r="H513" s="1243"/>
      <c r="I513" s="71" t="s">
        <v>455</v>
      </c>
      <c r="J513" s="72"/>
      <c r="K513" s="72"/>
      <c r="L513" s="72"/>
      <c r="M513" s="72"/>
      <c r="N513" s="72"/>
      <c r="O513" s="1085"/>
      <c r="P513" s="1085"/>
      <c r="Q513" s="1085"/>
      <c r="R513" s="1085"/>
      <c r="S513" s="1085"/>
      <c r="T513" s="1085"/>
      <c r="U513" s="1085"/>
      <c r="V513" s="1085"/>
      <c r="W513" s="1085"/>
      <c r="X513" s="1085"/>
      <c r="Y513" s="1085"/>
      <c r="Z513" s="1085"/>
      <c r="AA513" s="1085"/>
      <c r="AB513" s="94"/>
      <c r="AC513" s="1331" t="s">
        <v>641</v>
      </c>
      <c r="AD513" s="1142"/>
      <c r="AE513" s="1142"/>
      <c r="AF513" s="1142"/>
      <c r="AG513" s="204" t="s">
        <v>438</v>
      </c>
      <c r="AH513" s="1089"/>
      <c r="AI513" s="1089"/>
      <c r="AJ513" s="1089"/>
      <c r="AK513" s="1128"/>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44"/>
      <c r="C514" s="1245"/>
      <c r="D514" s="1245"/>
      <c r="E514" s="1245"/>
      <c r="F514" s="1245"/>
      <c r="G514" s="1245"/>
      <c r="H514" s="1246"/>
      <c r="I514" s="175" t="s">
        <v>456</v>
      </c>
      <c r="J514" s="25"/>
      <c r="K514" s="25"/>
      <c r="L514" s="25"/>
      <c r="M514" s="25"/>
      <c r="N514" s="25"/>
      <c r="O514" s="25"/>
      <c r="P514" s="25"/>
      <c r="Q514" s="25"/>
      <c r="R514" s="25"/>
      <c r="S514" s="25"/>
      <c r="T514" s="25"/>
      <c r="U514" s="25"/>
      <c r="V514" s="25"/>
      <c r="W514" s="25"/>
      <c r="X514" s="25"/>
      <c r="Y514" s="25"/>
      <c r="Z514" s="25"/>
      <c r="AA514" s="25"/>
      <c r="AB514" s="101"/>
      <c r="AC514" s="1141" t="s">
        <v>641</v>
      </c>
      <c r="AD514" s="1142"/>
      <c r="AE514" s="1142"/>
      <c r="AF514" s="1142"/>
      <c r="AG514" s="75" t="s">
        <v>438</v>
      </c>
      <c r="AH514" s="1089"/>
      <c r="AI514" s="1089"/>
      <c r="AJ514" s="1089"/>
      <c r="AK514" s="1128"/>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44"/>
      <c r="C515" s="1245"/>
      <c r="D515" s="1245"/>
      <c r="E515" s="1245"/>
      <c r="F515" s="1245"/>
      <c r="G515" s="1245"/>
      <c r="H515" s="1246"/>
      <c r="I515" s="79" t="s">
        <v>457</v>
      </c>
      <c r="J515" s="80"/>
      <c r="K515" s="80"/>
      <c r="L515" s="80"/>
      <c r="M515" s="80"/>
      <c r="N515" s="80"/>
      <c r="O515" s="80"/>
      <c r="P515" s="80"/>
      <c r="Q515" s="80"/>
      <c r="R515" s="80"/>
      <c r="S515" s="80"/>
      <c r="T515" s="80"/>
      <c r="U515" s="80"/>
      <c r="V515" s="80"/>
      <c r="W515" s="80"/>
      <c r="X515" s="80"/>
      <c r="Y515" s="80"/>
      <c r="Z515" s="80"/>
      <c r="AA515" s="80"/>
      <c r="AB515" s="81"/>
      <c r="AC515" s="1141" t="s">
        <v>641</v>
      </c>
      <c r="AD515" s="1142"/>
      <c r="AE515" s="1142"/>
      <c r="AF515" s="1142"/>
      <c r="AG515" s="65" t="s">
        <v>438</v>
      </c>
      <c r="AH515" s="1089"/>
      <c r="AI515" s="1089"/>
      <c r="AJ515" s="1089"/>
      <c r="AK515" s="1128"/>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44"/>
      <c r="C516" s="1245"/>
      <c r="D516" s="1245"/>
      <c r="E516" s="1245"/>
      <c r="F516" s="1245"/>
      <c r="G516" s="1245"/>
      <c r="H516" s="1246"/>
      <c r="I516" s="72" t="s">
        <v>458</v>
      </c>
      <c r="J516" s="72"/>
      <c r="K516" s="72"/>
      <c r="L516" s="72"/>
      <c r="M516" s="72"/>
      <c r="N516" s="72"/>
      <c r="O516" s="1086" t="s">
        <v>357</v>
      </c>
      <c r="P516" s="1086"/>
      <c r="Q516" s="1086"/>
      <c r="R516" s="1086"/>
      <c r="S516" s="1086"/>
      <c r="T516" s="1086"/>
      <c r="U516" s="1086"/>
      <c r="V516" s="1086"/>
      <c r="W516" s="1086"/>
      <c r="X516" s="1086"/>
      <c r="Y516" s="1086"/>
      <c r="Z516" s="1086"/>
      <c r="AA516" s="1086"/>
      <c r="AC516" s="1141" t="s">
        <v>641</v>
      </c>
      <c r="AD516" s="1142"/>
      <c r="AE516" s="1142"/>
      <c r="AF516" s="1142"/>
      <c r="AG516" s="75" t="s">
        <v>438</v>
      </c>
      <c r="AH516" s="1089"/>
      <c r="AI516" s="1089"/>
      <c r="AJ516" s="1089"/>
      <c r="AK516" s="1128"/>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44"/>
      <c r="C517" s="1245"/>
      <c r="D517" s="1245"/>
      <c r="E517" s="1245"/>
      <c r="F517" s="1245"/>
      <c r="G517" s="1245"/>
      <c r="H517" s="1246"/>
      <c r="I517" s="25" t="s">
        <v>456</v>
      </c>
      <c r="J517" s="25"/>
      <c r="K517" s="25"/>
      <c r="L517" s="25"/>
      <c r="M517" s="25"/>
      <c r="N517" s="25"/>
      <c r="O517" s="25"/>
      <c r="P517" s="25"/>
      <c r="Q517" s="25"/>
      <c r="R517" s="25"/>
      <c r="S517" s="25"/>
      <c r="T517" s="25"/>
      <c r="U517" s="25"/>
      <c r="V517" s="25"/>
      <c r="W517" s="25"/>
      <c r="X517" s="25"/>
      <c r="Y517" s="25"/>
      <c r="AC517" s="1141" t="s">
        <v>641</v>
      </c>
      <c r="AD517" s="1142"/>
      <c r="AE517" s="1142"/>
      <c r="AF517" s="1142"/>
      <c r="AG517" s="75" t="s">
        <v>438</v>
      </c>
      <c r="AH517" s="1089"/>
      <c r="AI517" s="1089"/>
      <c r="AJ517" s="1089"/>
      <c r="AK517" s="1128"/>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44"/>
      <c r="C518" s="1245"/>
      <c r="D518" s="1245"/>
      <c r="E518" s="1245"/>
      <c r="F518" s="1245"/>
      <c r="G518" s="1245"/>
      <c r="H518" s="1246"/>
      <c r="I518" s="80" t="s">
        <v>457</v>
      </c>
      <c r="J518" s="80"/>
      <c r="K518" s="80"/>
      <c r="L518" s="80"/>
      <c r="M518" s="80"/>
      <c r="N518" s="80"/>
      <c r="O518" s="80"/>
      <c r="P518" s="80"/>
      <c r="Q518" s="80"/>
      <c r="R518" s="80"/>
      <c r="S518" s="80"/>
      <c r="T518" s="80"/>
      <c r="U518" s="80"/>
      <c r="V518" s="80"/>
      <c r="W518" s="80"/>
      <c r="X518" s="80"/>
      <c r="Y518" s="80"/>
      <c r="Z518" s="80"/>
      <c r="AA518" s="80"/>
      <c r="AB518" s="80"/>
      <c r="AC518" s="1141" t="s">
        <v>641</v>
      </c>
      <c r="AD518" s="1142"/>
      <c r="AE518" s="1142"/>
      <c r="AF518" s="1142"/>
      <c r="AG518" s="65" t="s">
        <v>438</v>
      </c>
      <c r="AH518" s="1089"/>
      <c r="AI518" s="1089"/>
      <c r="AJ518" s="1089"/>
      <c r="AK518" s="1128"/>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44"/>
      <c r="C519" s="1245"/>
      <c r="D519" s="1245"/>
      <c r="E519" s="1245"/>
      <c r="F519" s="1245"/>
      <c r="G519" s="1245"/>
      <c r="H519" s="1246"/>
      <c r="I519" s="72" t="s">
        <v>458</v>
      </c>
      <c r="J519" s="72"/>
      <c r="K519" s="72"/>
      <c r="L519" s="72"/>
      <c r="M519" s="72"/>
      <c r="N519" s="72"/>
      <c r="O519" s="1086" t="s">
        <v>357</v>
      </c>
      <c r="P519" s="1086"/>
      <c r="Q519" s="1086"/>
      <c r="R519" s="1086"/>
      <c r="S519" s="1086"/>
      <c r="T519" s="1086"/>
      <c r="U519" s="1086"/>
      <c r="V519" s="1086"/>
      <c r="W519" s="1086"/>
      <c r="X519" s="1086"/>
      <c r="Y519" s="1086"/>
      <c r="Z519" s="1086"/>
      <c r="AA519" s="1086"/>
      <c r="AC519" s="1141" t="s">
        <v>641</v>
      </c>
      <c r="AD519" s="1142"/>
      <c r="AE519" s="1142"/>
      <c r="AF519" s="1142"/>
      <c r="AG519" s="75" t="s">
        <v>438</v>
      </c>
      <c r="AH519" s="1089"/>
      <c r="AI519" s="1089"/>
      <c r="AJ519" s="1089"/>
      <c r="AK519" s="1128"/>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44"/>
      <c r="C520" s="1245"/>
      <c r="D520" s="1245"/>
      <c r="E520" s="1245"/>
      <c r="F520" s="1245"/>
      <c r="G520" s="1245"/>
      <c r="H520" s="1246"/>
      <c r="I520" s="25" t="s">
        <v>456</v>
      </c>
      <c r="J520" s="25"/>
      <c r="K520" s="25"/>
      <c r="L520" s="25"/>
      <c r="M520" s="25"/>
      <c r="N520" s="25"/>
      <c r="O520" s="25"/>
      <c r="P520" s="25"/>
      <c r="Q520" s="25"/>
      <c r="R520" s="25"/>
      <c r="S520" s="25"/>
      <c r="T520" s="25"/>
      <c r="U520" s="25"/>
      <c r="V520" s="25"/>
      <c r="W520" s="25"/>
      <c r="X520" s="25"/>
      <c r="Y520" s="25"/>
      <c r="AC520" s="1141" t="s">
        <v>641</v>
      </c>
      <c r="AD520" s="1142"/>
      <c r="AE520" s="1142"/>
      <c r="AF520" s="1142"/>
      <c r="AG520" s="75" t="s">
        <v>438</v>
      </c>
      <c r="AH520" s="1089"/>
      <c r="AI520" s="1089"/>
      <c r="AJ520" s="1089"/>
      <c r="AK520" s="1128"/>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44"/>
      <c r="C521" s="1245"/>
      <c r="D521" s="1245"/>
      <c r="E521" s="1245"/>
      <c r="F521" s="1245"/>
      <c r="G521" s="1245"/>
      <c r="H521" s="1246"/>
      <c r="I521" s="80" t="s">
        <v>457</v>
      </c>
      <c r="J521" s="80"/>
      <c r="K521" s="80"/>
      <c r="L521" s="80"/>
      <c r="M521" s="80"/>
      <c r="N521" s="80"/>
      <c r="O521" s="80"/>
      <c r="P521" s="80"/>
      <c r="Q521" s="80"/>
      <c r="R521" s="80"/>
      <c r="S521" s="80"/>
      <c r="T521" s="80"/>
      <c r="U521" s="80"/>
      <c r="V521" s="80"/>
      <c r="W521" s="80"/>
      <c r="X521" s="80"/>
      <c r="Y521" s="80"/>
      <c r="Z521" s="80"/>
      <c r="AA521" s="80"/>
      <c r="AB521" s="80"/>
      <c r="AC521" s="1141" t="s">
        <v>641</v>
      </c>
      <c r="AD521" s="1142"/>
      <c r="AE521" s="1142"/>
      <c r="AF521" s="1142"/>
      <c r="AG521" s="65" t="s">
        <v>438</v>
      </c>
      <c r="AH521" s="1089"/>
      <c r="AI521" s="1089"/>
      <c r="AJ521" s="1089"/>
      <c r="AK521" s="1128"/>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44"/>
      <c r="C522" s="1245"/>
      <c r="D522" s="1245"/>
      <c r="E522" s="1245"/>
      <c r="F522" s="1245"/>
      <c r="G522" s="1245"/>
      <c r="H522" s="1246"/>
      <c r="I522" s="72" t="s">
        <v>458</v>
      </c>
      <c r="J522" s="72"/>
      <c r="K522" s="72"/>
      <c r="L522" s="72"/>
      <c r="M522" s="72"/>
      <c r="N522" s="72"/>
      <c r="O522" s="1086" t="s">
        <v>357</v>
      </c>
      <c r="P522" s="1086"/>
      <c r="Q522" s="1086"/>
      <c r="R522" s="1086"/>
      <c r="S522" s="1086"/>
      <c r="T522" s="1086"/>
      <c r="U522" s="1086"/>
      <c r="V522" s="1086"/>
      <c r="W522" s="1086"/>
      <c r="X522" s="1086"/>
      <c r="Y522" s="1086"/>
      <c r="Z522" s="1086"/>
      <c r="AA522" s="1086"/>
      <c r="AC522" s="1141" t="s">
        <v>641</v>
      </c>
      <c r="AD522" s="1142"/>
      <c r="AE522" s="1142"/>
      <c r="AF522" s="1142"/>
      <c r="AG522" s="75" t="s">
        <v>438</v>
      </c>
      <c r="AH522" s="1089"/>
      <c r="AI522" s="1089"/>
      <c r="AJ522" s="1089"/>
      <c r="AK522" s="1128"/>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44"/>
      <c r="C523" s="1245"/>
      <c r="D523" s="1245"/>
      <c r="E523" s="1245"/>
      <c r="F523" s="1245"/>
      <c r="G523" s="1245"/>
      <c r="H523" s="1246"/>
      <c r="I523" s="25" t="s">
        <v>456</v>
      </c>
      <c r="J523" s="25"/>
      <c r="K523" s="25"/>
      <c r="L523" s="25"/>
      <c r="M523" s="25"/>
      <c r="N523" s="25"/>
      <c r="O523" s="25"/>
      <c r="P523" s="25"/>
      <c r="Q523" s="25"/>
      <c r="R523" s="25"/>
      <c r="S523" s="25"/>
      <c r="T523" s="25"/>
      <c r="U523" s="25"/>
      <c r="V523" s="25"/>
      <c r="W523" s="25"/>
      <c r="X523" s="25"/>
      <c r="Y523" s="25"/>
      <c r="AC523" s="1141" t="s">
        <v>641</v>
      </c>
      <c r="AD523" s="1142"/>
      <c r="AE523" s="1142"/>
      <c r="AF523" s="1142"/>
      <c r="AG523" s="75" t="s">
        <v>438</v>
      </c>
      <c r="AH523" s="1089"/>
      <c r="AI523" s="1089"/>
      <c r="AJ523" s="1089"/>
      <c r="AK523" s="1128"/>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44"/>
      <c r="C524" s="1245"/>
      <c r="D524" s="1245"/>
      <c r="E524" s="1245"/>
      <c r="F524" s="1245"/>
      <c r="G524" s="1245"/>
      <c r="H524" s="1246"/>
      <c r="I524" s="80" t="s">
        <v>457</v>
      </c>
      <c r="J524" s="80"/>
      <c r="K524" s="80"/>
      <c r="L524" s="80"/>
      <c r="M524" s="80"/>
      <c r="N524" s="80"/>
      <c r="O524" s="80"/>
      <c r="P524" s="80"/>
      <c r="Q524" s="80"/>
      <c r="R524" s="80"/>
      <c r="S524" s="80"/>
      <c r="T524" s="80"/>
      <c r="U524" s="80"/>
      <c r="V524" s="80"/>
      <c r="W524" s="80"/>
      <c r="X524" s="80"/>
      <c r="Y524" s="80"/>
      <c r="Z524" s="80"/>
      <c r="AA524" s="80"/>
      <c r="AB524" s="80"/>
      <c r="AC524" s="1141" t="s">
        <v>641</v>
      </c>
      <c r="AD524" s="1142"/>
      <c r="AE524" s="1142"/>
      <c r="AF524" s="1142"/>
      <c r="AG524" s="65" t="s">
        <v>438</v>
      </c>
      <c r="AH524" s="1089"/>
      <c r="AI524" s="1089"/>
      <c r="AJ524" s="1089"/>
      <c r="AK524" s="1128"/>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44"/>
      <c r="C525" s="1245"/>
      <c r="D525" s="1245"/>
      <c r="E525" s="1245"/>
      <c r="F525" s="1245"/>
      <c r="G525" s="1245"/>
      <c r="H525" s="1246"/>
      <c r="I525" s="72" t="s">
        <v>458</v>
      </c>
      <c r="J525" s="72"/>
      <c r="K525" s="72"/>
      <c r="L525" s="72"/>
      <c r="M525" s="72"/>
      <c r="N525" s="72"/>
      <c r="O525" s="1086" t="s">
        <v>357</v>
      </c>
      <c r="P525" s="1086"/>
      <c r="Q525" s="1086"/>
      <c r="R525" s="1086"/>
      <c r="S525" s="1086"/>
      <c r="T525" s="1086"/>
      <c r="U525" s="1086"/>
      <c r="V525" s="1086"/>
      <c r="W525" s="1086"/>
      <c r="X525" s="1086"/>
      <c r="Y525" s="1086"/>
      <c r="Z525" s="1086"/>
      <c r="AA525" s="1086"/>
      <c r="AC525" s="1141" t="s">
        <v>641</v>
      </c>
      <c r="AD525" s="1142"/>
      <c r="AE525" s="1142"/>
      <c r="AF525" s="1142"/>
      <c r="AG525" s="75" t="s">
        <v>438</v>
      </c>
      <c r="AH525" s="1089"/>
      <c r="AI525" s="1089"/>
      <c r="AJ525" s="1089"/>
      <c r="AK525" s="1128"/>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44"/>
      <c r="C526" s="1245"/>
      <c r="D526" s="1245"/>
      <c r="E526" s="1245"/>
      <c r="F526" s="1245"/>
      <c r="G526" s="1245"/>
      <c r="H526" s="1246"/>
      <c r="I526" s="25" t="s">
        <v>456</v>
      </c>
      <c r="J526" s="25"/>
      <c r="K526" s="25"/>
      <c r="L526" s="25"/>
      <c r="M526" s="25"/>
      <c r="N526" s="25"/>
      <c r="O526" s="25"/>
      <c r="P526" s="25"/>
      <c r="Q526" s="25"/>
      <c r="R526" s="25"/>
      <c r="S526" s="25"/>
      <c r="T526" s="25"/>
      <c r="U526" s="25"/>
      <c r="V526" s="25"/>
      <c r="W526" s="25"/>
      <c r="X526" s="25"/>
      <c r="Y526" s="25"/>
      <c r="AC526" s="1141" t="s">
        <v>641</v>
      </c>
      <c r="AD526" s="1142"/>
      <c r="AE526" s="1142"/>
      <c r="AF526" s="1142"/>
      <c r="AG526" s="65" t="s">
        <v>438</v>
      </c>
      <c r="AH526" s="1089"/>
      <c r="AI526" s="1089"/>
      <c r="AJ526" s="1089"/>
      <c r="AK526" s="1128"/>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44"/>
      <c r="C527" s="1245"/>
      <c r="D527" s="1245"/>
      <c r="E527" s="1245"/>
      <c r="F527" s="1245"/>
      <c r="G527" s="1245"/>
      <c r="H527" s="1246"/>
      <c r="I527" s="80" t="s">
        <v>457</v>
      </c>
      <c r="J527" s="80"/>
      <c r="K527" s="80"/>
      <c r="L527" s="80"/>
      <c r="M527" s="80"/>
      <c r="N527" s="80"/>
      <c r="O527" s="80"/>
      <c r="P527" s="80"/>
      <c r="Q527" s="80"/>
      <c r="R527" s="80"/>
      <c r="S527" s="80"/>
      <c r="T527" s="80"/>
      <c r="U527" s="80"/>
      <c r="V527" s="80"/>
      <c r="W527" s="80"/>
      <c r="X527" s="80"/>
      <c r="Y527" s="80"/>
      <c r="Z527" s="80"/>
      <c r="AA527" s="80"/>
      <c r="AB527" s="80"/>
      <c r="AC527" s="1141" t="s">
        <v>641</v>
      </c>
      <c r="AD527" s="1142"/>
      <c r="AE527" s="1142"/>
      <c r="AF527" s="1142"/>
      <c r="AG527" s="75" t="s">
        <v>438</v>
      </c>
      <c r="AH527" s="1089"/>
      <c r="AI527" s="1089"/>
      <c r="AJ527" s="1089"/>
      <c r="AK527" s="1128"/>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44"/>
      <c r="C528" s="1245"/>
      <c r="D528" s="1245"/>
      <c r="E528" s="1245"/>
      <c r="F528" s="1245"/>
      <c r="G528" s="1245"/>
      <c r="H528" s="1246"/>
      <c r="I528" s="72" t="s">
        <v>458</v>
      </c>
      <c r="J528" s="72"/>
      <c r="K528" s="72"/>
      <c r="L528" s="72"/>
      <c r="M528" s="72"/>
      <c r="N528" s="72"/>
      <c r="O528" s="1086" t="s">
        <v>357</v>
      </c>
      <c r="P528" s="1086"/>
      <c r="Q528" s="1086"/>
      <c r="R528" s="1086"/>
      <c r="S528" s="1086"/>
      <c r="T528" s="1086"/>
      <c r="U528" s="1086"/>
      <c r="V528" s="1086"/>
      <c r="W528" s="1086"/>
      <c r="X528" s="1086"/>
      <c r="Y528" s="1086"/>
      <c r="Z528" s="1086"/>
      <c r="AA528" s="1086"/>
      <c r="AC528" s="1141" t="s">
        <v>641</v>
      </c>
      <c r="AD528" s="1142"/>
      <c r="AE528" s="1142"/>
      <c r="AF528" s="1142"/>
      <c r="AG528" s="65" t="s">
        <v>438</v>
      </c>
      <c r="AH528" s="1089"/>
      <c r="AI528" s="1089"/>
      <c r="AJ528" s="1089"/>
      <c r="AK528" s="1128"/>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44"/>
      <c r="C529" s="1245"/>
      <c r="D529" s="1245"/>
      <c r="E529" s="1245"/>
      <c r="F529" s="1245"/>
      <c r="G529" s="1245"/>
      <c r="H529" s="1246"/>
      <c r="I529" s="25" t="s">
        <v>456</v>
      </c>
      <c r="J529" s="25"/>
      <c r="K529" s="25"/>
      <c r="L529" s="25"/>
      <c r="M529" s="25"/>
      <c r="N529" s="25"/>
      <c r="O529" s="25"/>
      <c r="P529" s="25"/>
      <c r="Q529" s="25"/>
      <c r="R529" s="25"/>
      <c r="S529" s="25"/>
      <c r="T529" s="25"/>
      <c r="U529" s="25"/>
      <c r="V529" s="25"/>
      <c r="W529" s="25"/>
      <c r="X529" s="25"/>
      <c r="Y529" s="25"/>
      <c r="AC529" s="1141" t="s">
        <v>641</v>
      </c>
      <c r="AD529" s="1142"/>
      <c r="AE529" s="1142"/>
      <c r="AF529" s="1142"/>
      <c r="AG529" s="75" t="s">
        <v>438</v>
      </c>
      <c r="AH529" s="1089"/>
      <c r="AI529" s="1089"/>
      <c r="AJ529" s="1089"/>
      <c r="AK529" s="1128"/>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44"/>
      <c r="C530" s="1245"/>
      <c r="D530" s="1245"/>
      <c r="E530" s="1245"/>
      <c r="F530" s="1245"/>
      <c r="G530" s="1245"/>
      <c r="H530" s="1246"/>
      <c r="I530" s="80" t="s">
        <v>457</v>
      </c>
      <c r="J530" s="80"/>
      <c r="K530" s="80"/>
      <c r="L530" s="80"/>
      <c r="M530" s="80"/>
      <c r="N530" s="80"/>
      <c r="O530" s="80"/>
      <c r="P530" s="80"/>
      <c r="Q530" s="80"/>
      <c r="R530" s="80"/>
      <c r="S530" s="80"/>
      <c r="T530" s="80"/>
      <c r="U530" s="80"/>
      <c r="V530" s="80"/>
      <c r="W530" s="80"/>
      <c r="X530" s="80"/>
      <c r="Y530" s="80"/>
      <c r="Z530" s="80"/>
      <c r="AA530" s="80"/>
      <c r="AB530" s="80"/>
      <c r="AC530" s="1141" t="s">
        <v>641</v>
      </c>
      <c r="AD530" s="1142"/>
      <c r="AE530" s="1142"/>
      <c r="AF530" s="1142"/>
      <c r="AG530" s="65" t="s">
        <v>438</v>
      </c>
      <c r="AH530" s="1089"/>
      <c r="AI530" s="1089"/>
      <c r="AJ530" s="1089"/>
      <c r="AK530" s="1128"/>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44"/>
      <c r="C531" s="1245"/>
      <c r="D531" s="1245"/>
      <c r="E531" s="1245"/>
      <c r="F531" s="1245"/>
      <c r="G531" s="1245"/>
      <c r="H531" s="1246"/>
      <c r="I531" s="72" t="s">
        <v>610</v>
      </c>
      <c r="J531" s="72"/>
      <c r="K531" s="72"/>
      <c r="L531" s="72"/>
      <c r="M531" s="72"/>
      <c r="N531" s="72"/>
      <c r="O531" s="72"/>
      <c r="P531" s="72"/>
      <c r="Q531" s="72"/>
      <c r="R531" s="72"/>
      <c r="S531" s="72"/>
      <c r="T531" s="72"/>
      <c r="U531" s="72"/>
      <c r="V531" s="72"/>
      <c r="W531" s="72"/>
      <c r="X531" s="25"/>
      <c r="Y531" s="25"/>
      <c r="AC531" s="1141">
        <v>4</v>
      </c>
      <c r="AD531" s="1142"/>
      <c r="AE531" s="1142"/>
      <c r="AF531" s="1142"/>
      <c r="AG531" s="65" t="s">
        <v>438</v>
      </c>
      <c r="AH531" s="1089">
        <v>2021</v>
      </c>
      <c r="AI531" s="1089"/>
      <c r="AJ531" s="1089"/>
      <c r="AK531" s="1128"/>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44"/>
      <c r="C532" s="1245"/>
      <c r="D532" s="1245"/>
      <c r="E532" s="1245"/>
      <c r="F532" s="1245"/>
      <c r="G532" s="1245"/>
      <c r="H532" s="1246"/>
      <c r="I532" s="25" t="s">
        <v>611</v>
      </c>
      <c r="J532" s="25"/>
      <c r="K532" s="25"/>
      <c r="L532" s="25"/>
      <c r="M532" s="25"/>
      <c r="N532" s="25"/>
      <c r="O532" s="25"/>
      <c r="P532" s="25"/>
      <c r="Q532" s="25"/>
      <c r="R532" s="25"/>
      <c r="S532" s="25"/>
      <c r="T532" s="25"/>
      <c r="U532" s="25"/>
      <c r="V532" s="25"/>
      <c r="W532" s="25"/>
      <c r="X532" s="25"/>
      <c r="Y532" s="25"/>
      <c r="AC532" s="1141">
        <v>4</v>
      </c>
      <c r="AD532" s="1142"/>
      <c r="AE532" s="1142"/>
      <c r="AF532" s="1142"/>
      <c r="AG532" s="75" t="s">
        <v>438</v>
      </c>
      <c r="AH532" s="1089">
        <v>2021</v>
      </c>
      <c r="AI532" s="1089"/>
      <c r="AJ532" s="1089"/>
      <c r="AK532" s="1128"/>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44"/>
      <c r="C533" s="1245"/>
      <c r="D533" s="1245"/>
      <c r="E533" s="1245"/>
      <c r="F533" s="1245"/>
      <c r="G533" s="1245"/>
      <c r="H533" s="1246"/>
      <c r="I533" s="25" t="s">
        <v>612</v>
      </c>
      <c r="J533" s="25"/>
      <c r="K533" s="25"/>
      <c r="L533" s="25"/>
      <c r="M533" s="25"/>
      <c r="N533" s="25"/>
      <c r="O533" s="25"/>
      <c r="P533" s="25"/>
      <c r="Q533" s="25"/>
      <c r="R533" s="25"/>
      <c r="S533" s="25"/>
      <c r="T533" s="25"/>
      <c r="U533" s="25"/>
      <c r="V533" s="25"/>
      <c r="W533" s="25"/>
      <c r="X533" s="25"/>
      <c r="Y533" s="25"/>
      <c r="AC533" s="1141">
        <v>10</v>
      </c>
      <c r="AD533" s="1142"/>
      <c r="AE533" s="1142"/>
      <c r="AF533" s="1142"/>
      <c r="AG533" s="65" t="s">
        <v>438</v>
      </c>
      <c r="AH533" s="1089">
        <v>2023</v>
      </c>
      <c r="AI533" s="1089"/>
      <c r="AJ533" s="1089"/>
      <c r="AK533" s="1128"/>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44"/>
      <c r="C534" s="1245"/>
      <c r="D534" s="1245"/>
      <c r="E534" s="1245"/>
      <c r="F534" s="1245"/>
      <c r="G534" s="1245"/>
      <c r="H534" s="1246"/>
      <c r="I534" s="25" t="s">
        <v>613</v>
      </c>
      <c r="J534" s="25"/>
      <c r="K534" s="25"/>
      <c r="L534" s="25"/>
      <c r="M534" s="25"/>
      <c r="N534" s="25"/>
      <c r="O534" s="25"/>
      <c r="P534" s="25"/>
      <c r="Q534" s="25"/>
      <c r="R534" s="25"/>
      <c r="S534" s="25"/>
      <c r="T534" s="25"/>
      <c r="U534" s="25"/>
      <c r="V534" s="25"/>
      <c r="W534" s="25"/>
      <c r="X534" s="25"/>
      <c r="Y534" s="25"/>
      <c r="AC534" s="1141">
        <v>10</v>
      </c>
      <c r="AD534" s="1142"/>
      <c r="AE534" s="1142"/>
      <c r="AF534" s="1142"/>
      <c r="AG534" s="65" t="s">
        <v>438</v>
      </c>
      <c r="AH534" s="1089">
        <v>2023</v>
      </c>
      <c r="AI534" s="1089"/>
      <c r="AJ534" s="1089"/>
      <c r="AK534" s="1128"/>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47"/>
      <c r="C535" s="1248"/>
      <c r="D535" s="1248"/>
      <c r="E535" s="1248"/>
      <c r="F535" s="1248"/>
      <c r="G535" s="1248"/>
      <c r="H535" s="1249"/>
      <c r="I535" s="80" t="s">
        <v>495</v>
      </c>
      <c r="J535" s="80"/>
      <c r="K535" s="80"/>
      <c r="L535" s="80"/>
      <c r="M535" s="80"/>
      <c r="N535" s="80"/>
      <c r="O535" s="80"/>
      <c r="P535" s="80"/>
      <c r="Q535" s="80"/>
      <c r="R535" s="80"/>
      <c r="S535" s="80"/>
      <c r="T535" s="80"/>
      <c r="U535" s="80"/>
      <c r="V535" s="80"/>
      <c r="W535" s="80"/>
      <c r="X535" s="80"/>
      <c r="Y535" s="80"/>
      <c r="Z535" s="80"/>
      <c r="AA535" s="80"/>
      <c r="AB535" s="80"/>
      <c r="AC535" s="1141">
        <v>3</v>
      </c>
      <c r="AD535" s="1142"/>
      <c r="AE535" s="1142"/>
      <c r="AF535" s="1142"/>
      <c r="AG535" s="65" t="s">
        <v>438</v>
      </c>
      <c r="AH535" s="1089">
        <v>2024</v>
      </c>
      <c r="AI535" s="1089"/>
      <c r="AJ535" s="1089"/>
      <c r="AK535" s="1128"/>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68" t="s">
        <v>589</v>
      </c>
      <c r="B537" s="968"/>
      <c r="C537" s="968"/>
      <c r="D537" s="968"/>
      <c r="E537" s="968"/>
      <c r="F537" s="968"/>
      <c r="G537" s="968"/>
      <c r="H537" s="968"/>
      <c r="I537" s="968"/>
      <c r="J537" s="968"/>
      <c r="K537" s="968"/>
      <c r="L537" s="968"/>
      <c r="M537" s="968"/>
      <c r="N537" s="968"/>
      <c r="O537" s="968"/>
      <c r="P537" s="968"/>
      <c r="Q537" s="968"/>
      <c r="R537" s="968"/>
      <c r="S537" s="968"/>
      <c r="T537" s="968"/>
      <c r="U537" s="968"/>
      <c r="V537" s="968"/>
      <c r="W537" s="968"/>
      <c r="X537" s="968"/>
      <c r="Y537" s="968"/>
      <c r="Z537" s="968"/>
      <c r="AA537" s="968"/>
      <c r="AB537" s="968"/>
      <c r="AC537" s="968"/>
      <c r="AD537" s="968"/>
      <c r="AE537" s="968"/>
      <c r="AF537" s="968"/>
      <c r="AG537" s="968"/>
      <c r="AH537" s="968"/>
      <c r="AI537" s="968"/>
      <c r="AJ537" s="968"/>
      <c r="AK537" s="968"/>
      <c r="AL537" s="968"/>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69"/>
      <c r="B538" s="969"/>
      <c r="C538" s="969"/>
      <c r="D538" s="969"/>
      <c r="E538" s="969"/>
      <c r="F538" s="969"/>
      <c r="G538" s="969"/>
      <c r="H538" s="969"/>
      <c r="I538" s="969"/>
      <c r="J538" s="969"/>
      <c r="K538" s="969"/>
      <c r="L538" s="969"/>
      <c r="M538" s="969"/>
      <c r="N538" s="969"/>
      <c r="O538" s="969"/>
      <c r="P538" s="969"/>
      <c r="Q538" s="969"/>
      <c r="R538" s="969"/>
      <c r="S538" s="969"/>
      <c r="T538" s="969"/>
      <c r="U538" s="969"/>
      <c r="V538" s="969"/>
      <c r="W538" s="969"/>
      <c r="X538" s="969"/>
      <c r="Y538" s="969"/>
      <c r="Z538" s="969"/>
      <c r="AA538" s="969"/>
      <c r="AB538" s="969"/>
      <c r="AC538" s="969"/>
      <c r="AD538" s="969"/>
      <c r="AE538" s="969"/>
      <c r="AF538" s="969"/>
      <c r="AG538" s="969"/>
      <c r="AH538" s="969"/>
      <c r="AI538" s="969"/>
      <c r="AJ538" s="969"/>
      <c r="AK538" s="969"/>
      <c r="AL538" s="969"/>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496</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631</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69" t="s">
        <v>497</v>
      </c>
      <c r="C544" s="1170"/>
      <c r="D544" s="1170"/>
      <c r="E544" s="1170"/>
      <c r="F544" s="1170"/>
      <c r="G544" s="1170"/>
      <c r="H544" s="1170"/>
      <c r="I544" s="1170"/>
      <c r="J544" s="1170"/>
      <c r="K544" s="1170"/>
      <c r="L544" s="1170"/>
      <c r="M544" s="1170"/>
      <c r="N544" s="1170"/>
      <c r="O544" s="1171"/>
      <c r="P544" s="1169" t="s">
        <v>346</v>
      </c>
      <c r="Q544" s="1170"/>
      <c r="R544" s="1170"/>
      <c r="S544" s="1170"/>
      <c r="T544" s="1171"/>
      <c r="U544" s="1169" t="s">
        <v>498</v>
      </c>
      <c r="V544" s="1170"/>
      <c r="W544" s="1170"/>
      <c r="X544" s="1170"/>
      <c r="Y544" s="1171"/>
      <c r="Z544" s="1296" t="s">
        <v>1424</v>
      </c>
      <c r="AA544" s="1297"/>
      <c r="AB544" s="1297"/>
      <c r="AC544" s="1297"/>
      <c r="AD544" s="1298"/>
      <c r="AE544" s="1169" t="s">
        <v>499</v>
      </c>
      <c r="AF544" s="1170"/>
      <c r="AG544" s="1170"/>
      <c r="AH544" s="1170"/>
      <c r="AI544" s="1170"/>
      <c r="AJ544" s="1170"/>
      <c r="AK544" s="1171"/>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32" t="s">
        <v>1728</v>
      </c>
      <c r="D545" s="1132"/>
      <c r="E545" s="1132"/>
      <c r="F545" s="1132"/>
      <c r="G545" s="1132"/>
      <c r="H545" s="1132"/>
      <c r="I545" s="1132"/>
      <c r="J545" s="1132"/>
      <c r="K545" s="1132"/>
      <c r="L545" s="1132"/>
      <c r="M545" s="1132"/>
      <c r="N545" s="1132"/>
      <c r="O545" s="1177"/>
      <c r="P545" s="1155">
        <v>42</v>
      </c>
      <c r="Q545" s="1089"/>
      <c r="R545" s="1089"/>
      <c r="S545" s="1089"/>
      <c r="T545" s="1128"/>
      <c r="U545" s="1181">
        <v>4.0500000000000001E-2</v>
      </c>
      <c r="V545" s="1182"/>
      <c r="W545" s="1182"/>
      <c r="X545" s="1182"/>
      <c r="Y545" s="1183"/>
      <c r="Z545" s="1165" t="s">
        <v>1753</v>
      </c>
      <c r="AA545" s="1165"/>
      <c r="AB545" s="1165"/>
      <c r="AC545" s="1165"/>
      <c r="AD545" s="1166"/>
      <c r="AE545" s="1178">
        <v>41000000</v>
      </c>
      <c r="AF545" s="1179"/>
      <c r="AG545" s="1179"/>
      <c r="AH545" s="1179"/>
      <c r="AI545" s="1179"/>
      <c r="AJ545" s="1179"/>
      <c r="AK545" s="1180"/>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32" t="s">
        <v>1729</v>
      </c>
      <c r="D546" s="1132"/>
      <c r="E546" s="1132"/>
      <c r="F546" s="1132"/>
      <c r="G546" s="1132"/>
      <c r="H546" s="1132"/>
      <c r="I546" s="1132"/>
      <c r="J546" s="1132"/>
      <c r="K546" s="1132"/>
      <c r="L546" s="1132"/>
      <c r="M546" s="1132"/>
      <c r="N546" s="1132"/>
      <c r="O546" s="1177"/>
      <c r="P546" s="1155">
        <v>42</v>
      </c>
      <c r="Q546" s="1089"/>
      <c r="R546" s="1089"/>
      <c r="S546" s="1089"/>
      <c r="T546" s="1128"/>
      <c r="U546" s="1181">
        <v>4.4999999999999998E-2</v>
      </c>
      <c r="V546" s="1182"/>
      <c r="W546" s="1182"/>
      <c r="X546" s="1182"/>
      <c r="Y546" s="1183"/>
      <c r="Z546" s="1165" t="s">
        <v>1753</v>
      </c>
      <c r="AA546" s="1165"/>
      <c r="AB546" s="1165"/>
      <c r="AC546" s="1165"/>
      <c r="AD546" s="1166"/>
      <c r="AE546" s="1178">
        <v>8000000</v>
      </c>
      <c r="AF546" s="1179"/>
      <c r="AG546" s="1179"/>
      <c r="AH546" s="1179"/>
      <c r="AI546" s="1179"/>
      <c r="AJ546" s="1179"/>
      <c r="AK546" s="1180"/>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132" t="s">
        <v>1761</v>
      </c>
      <c r="D547" s="1132"/>
      <c r="E547" s="1132"/>
      <c r="F547" s="1132"/>
      <c r="G547" s="1132"/>
      <c r="H547" s="1132"/>
      <c r="I547" s="1132"/>
      <c r="J547" s="1132"/>
      <c r="K547" s="1132"/>
      <c r="L547" s="1132"/>
      <c r="M547" s="1132"/>
      <c r="N547" s="1132"/>
      <c r="O547" s="1177"/>
      <c r="P547" s="1155"/>
      <c r="Q547" s="1089"/>
      <c r="R547" s="1089"/>
      <c r="S547" s="1089"/>
      <c r="T547" s="1128"/>
      <c r="U547" s="1181"/>
      <c r="V547" s="1182"/>
      <c r="W547" s="1182"/>
      <c r="X547" s="1182"/>
      <c r="Y547" s="1183"/>
      <c r="Z547" s="1165" t="s">
        <v>641</v>
      </c>
      <c r="AA547" s="1165"/>
      <c r="AB547" s="1165"/>
      <c r="AC547" s="1165"/>
      <c r="AD547" s="1166"/>
      <c r="AE547" s="1178">
        <f>80056764-AE545-AE546-AE548</f>
        <v>21382251</v>
      </c>
      <c r="AF547" s="1179"/>
      <c r="AG547" s="1179"/>
      <c r="AH547" s="1179"/>
      <c r="AI547" s="1179"/>
      <c r="AJ547" s="1179"/>
      <c r="AK547" s="1180"/>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631</v>
      </c>
      <c r="C548" s="1132" t="s">
        <v>1730</v>
      </c>
      <c r="D548" s="1132"/>
      <c r="E548" s="1132"/>
      <c r="F548" s="1132"/>
      <c r="G548" s="1132"/>
      <c r="H548" s="1132"/>
      <c r="I548" s="1132"/>
      <c r="J548" s="1132"/>
      <c r="K548" s="1132"/>
      <c r="L548" s="1132"/>
      <c r="M548" s="1132"/>
      <c r="N548" s="1132"/>
      <c r="O548" s="1177"/>
      <c r="P548" s="1155">
        <v>42</v>
      </c>
      <c r="Q548" s="1089"/>
      <c r="R548" s="1089"/>
      <c r="S548" s="1089"/>
      <c r="T548" s="1128"/>
      <c r="U548" s="1181"/>
      <c r="V548" s="1182"/>
      <c r="W548" s="1182"/>
      <c r="X548" s="1182"/>
      <c r="Y548" s="1183"/>
      <c r="Z548" s="1165" t="s">
        <v>641</v>
      </c>
      <c r="AA548" s="1165"/>
      <c r="AB548" s="1165"/>
      <c r="AC548" s="1165"/>
      <c r="AD548" s="1166"/>
      <c r="AE548" s="1178">
        <f>'Sources and Uses Budget'!B98+'Sources and Uses Budget'!B72</f>
        <v>9674513</v>
      </c>
      <c r="AF548" s="1179"/>
      <c r="AG548" s="1179"/>
      <c r="AH548" s="1179"/>
      <c r="AI548" s="1179"/>
      <c r="AJ548" s="1179"/>
      <c r="AK548" s="1180"/>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841</v>
      </c>
      <c r="C549" s="1106"/>
      <c r="D549" s="1106"/>
      <c r="E549" s="1106"/>
      <c r="F549" s="1106"/>
      <c r="G549" s="1106"/>
      <c r="H549" s="1106"/>
      <c r="I549" s="1106"/>
      <c r="J549" s="1106"/>
      <c r="K549" s="1106"/>
      <c r="L549" s="1106"/>
      <c r="M549" s="1106"/>
      <c r="N549" s="1106"/>
      <c r="O549" s="1168"/>
      <c r="P549" s="1155"/>
      <c r="Q549" s="1089"/>
      <c r="R549" s="1089"/>
      <c r="S549" s="1089"/>
      <c r="T549" s="1128"/>
      <c r="U549" s="1181"/>
      <c r="V549" s="1182"/>
      <c r="W549" s="1182"/>
      <c r="X549" s="1182"/>
      <c r="Y549" s="1183"/>
      <c r="Z549" s="1165" t="s">
        <v>1425</v>
      </c>
      <c r="AA549" s="1165"/>
      <c r="AB549" s="1165"/>
      <c r="AC549" s="1165"/>
      <c r="AD549" s="1166"/>
      <c r="AE549" s="1178"/>
      <c r="AF549" s="1179"/>
      <c r="AG549" s="1179"/>
      <c r="AH549" s="1179"/>
      <c r="AI549" s="1179"/>
      <c r="AJ549" s="1179"/>
      <c r="AK549" s="1180"/>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634</v>
      </c>
      <c r="C550" s="1106"/>
      <c r="D550" s="1106"/>
      <c r="E550" s="1106"/>
      <c r="F550" s="1106"/>
      <c r="G550" s="1106"/>
      <c r="H550" s="1106"/>
      <c r="I550" s="1106"/>
      <c r="J550" s="1106"/>
      <c r="K550" s="1106"/>
      <c r="L550" s="1106"/>
      <c r="M550" s="1106"/>
      <c r="N550" s="1106"/>
      <c r="O550" s="1168"/>
      <c r="P550" s="1155"/>
      <c r="Q550" s="1089"/>
      <c r="R550" s="1089"/>
      <c r="S550" s="1089"/>
      <c r="T550" s="1128"/>
      <c r="U550" s="1181"/>
      <c r="V550" s="1182"/>
      <c r="W550" s="1182"/>
      <c r="X550" s="1182"/>
      <c r="Y550" s="1183"/>
      <c r="Z550" s="1165" t="s">
        <v>1425</v>
      </c>
      <c r="AA550" s="1165"/>
      <c r="AB550" s="1165"/>
      <c r="AC550" s="1165"/>
      <c r="AD550" s="1166"/>
      <c r="AE550" s="1178"/>
      <c r="AF550" s="1179"/>
      <c r="AG550" s="1179"/>
      <c r="AH550" s="1179"/>
      <c r="AI550" s="1179"/>
      <c r="AJ550" s="1179"/>
      <c r="AK550" s="1180"/>
      <c r="AM550" s="58" t="s">
        <v>841</v>
      </c>
      <c r="AN550" s="58" t="str">
        <f>N656</f>
        <v>No</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500</v>
      </c>
      <c r="C551" s="1106"/>
      <c r="D551" s="1106"/>
      <c r="E551" s="1106"/>
      <c r="F551" s="1106"/>
      <c r="G551" s="1106"/>
      <c r="H551" s="1106"/>
      <c r="I551" s="1106"/>
      <c r="J551" s="1106"/>
      <c r="K551" s="1106"/>
      <c r="L551" s="1106"/>
      <c r="M551" s="1106"/>
      <c r="N551" s="1106"/>
      <c r="O551" s="1168"/>
      <c r="P551" s="1155"/>
      <c r="Q551" s="1089"/>
      <c r="R551" s="1089"/>
      <c r="S551" s="1089"/>
      <c r="T551" s="1128"/>
      <c r="U551" s="1181"/>
      <c r="V551" s="1182"/>
      <c r="W551" s="1182"/>
      <c r="X551" s="1182"/>
      <c r="Y551" s="1183"/>
      <c r="Z551" s="1165" t="s">
        <v>1425</v>
      </c>
      <c r="AA551" s="1165"/>
      <c r="AB551" s="1165"/>
      <c r="AC551" s="1165"/>
      <c r="AD551" s="1166"/>
      <c r="AE551" s="1178"/>
      <c r="AF551" s="1179"/>
      <c r="AG551" s="1179"/>
      <c r="AH551" s="1179"/>
      <c r="AI551" s="1179"/>
      <c r="AJ551" s="1179"/>
      <c r="AK551" s="1180"/>
      <c r="AM551" s="58" t="s">
        <v>634</v>
      </c>
      <c r="AN551" s="58" t="str">
        <f>AG656</f>
        <v>No</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501</v>
      </c>
      <c r="C552" s="1106"/>
      <c r="D552" s="1106"/>
      <c r="E552" s="1106"/>
      <c r="F552" s="1106"/>
      <c r="G552" s="1106"/>
      <c r="H552" s="1106"/>
      <c r="I552" s="1106"/>
      <c r="J552" s="1106"/>
      <c r="K552" s="1106"/>
      <c r="L552" s="1106"/>
      <c r="M552" s="1106"/>
      <c r="N552" s="1106"/>
      <c r="O552" s="1168"/>
      <c r="P552" s="1155"/>
      <c r="Q552" s="1089"/>
      <c r="R552" s="1089"/>
      <c r="S552" s="1089"/>
      <c r="T552" s="1128"/>
      <c r="U552" s="1181"/>
      <c r="V552" s="1182"/>
      <c r="W552" s="1182"/>
      <c r="X552" s="1182"/>
      <c r="Y552" s="1183"/>
      <c r="Z552" s="1165" t="s">
        <v>1425</v>
      </c>
      <c r="AA552" s="1165"/>
      <c r="AB552" s="1165"/>
      <c r="AC552" s="1165"/>
      <c r="AD552" s="1166"/>
      <c r="AE552" s="1178"/>
      <c r="AF552" s="1179"/>
      <c r="AG552" s="1179"/>
      <c r="AH552" s="1179"/>
      <c r="AI552" s="1179"/>
      <c r="AJ552" s="1179"/>
      <c r="AK552" s="1180"/>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507</v>
      </c>
      <c r="C553" s="1106"/>
      <c r="D553" s="1106"/>
      <c r="E553" s="1106"/>
      <c r="F553" s="1106"/>
      <c r="G553" s="1106"/>
      <c r="H553" s="1106"/>
      <c r="I553" s="1106"/>
      <c r="J553" s="1106"/>
      <c r="K553" s="1106"/>
      <c r="L553" s="1106"/>
      <c r="M553" s="1106"/>
      <c r="N553" s="1106"/>
      <c r="O553" s="1168"/>
      <c r="P553" s="1155"/>
      <c r="Q553" s="1089"/>
      <c r="R553" s="1089"/>
      <c r="S553" s="1089"/>
      <c r="T553" s="1128"/>
      <c r="U553" s="1181"/>
      <c r="V553" s="1182"/>
      <c r="W553" s="1182"/>
      <c r="X553" s="1182"/>
      <c r="Y553" s="1183"/>
      <c r="Z553" s="1165" t="s">
        <v>1425</v>
      </c>
      <c r="AA553" s="1165"/>
      <c r="AB553" s="1165"/>
      <c r="AC553" s="1165"/>
      <c r="AD553" s="1166"/>
      <c r="AE553" s="1178"/>
      <c r="AF553" s="1179"/>
      <c r="AG553" s="1179"/>
      <c r="AH553" s="1179"/>
      <c r="AI553" s="1179"/>
      <c r="AJ553" s="1179"/>
      <c r="AK553" s="1180"/>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696</v>
      </c>
      <c r="C554" s="1106"/>
      <c r="D554" s="1106"/>
      <c r="E554" s="1106"/>
      <c r="F554" s="1106"/>
      <c r="G554" s="1106"/>
      <c r="H554" s="1106"/>
      <c r="I554" s="1106"/>
      <c r="J554" s="1106"/>
      <c r="K554" s="1106"/>
      <c r="L554" s="1106"/>
      <c r="M554" s="1106"/>
      <c r="N554" s="1106"/>
      <c r="O554" s="1168"/>
      <c r="P554" s="1155"/>
      <c r="Q554" s="1089"/>
      <c r="R554" s="1089"/>
      <c r="S554" s="1089"/>
      <c r="T554" s="1128"/>
      <c r="U554" s="1181"/>
      <c r="V554" s="1182"/>
      <c r="W554" s="1182"/>
      <c r="X554" s="1182"/>
      <c r="Y554" s="1183"/>
      <c r="Z554" s="1165" t="s">
        <v>1425</v>
      </c>
      <c r="AA554" s="1165"/>
      <c r="AB554" s="1165"/>
      <c r="AC554" s="1165"/>
      <c r="AD554" s="1166"/>
      <c r="AE554" s="1178"/>
      <c r="AF554" s="1179"/>
      <c r="AG554" s="1179"/>
      <c r="AH554" s="1179"/>
      <c r="AI554" s="1179"/>
      <c r="AJ554" s="1179"/>
      <c r="AK554" s="1180"/>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06"/>
      <c r="D555" s="1106"/>
      <c r="E555" s="1106"/>
      <c r="F555" s="1106"/>
      <c r="G555" s="1106"/>
      <c r="H555" s="1106"/>
      <c r="I555" s="1106"/>
      <c r="J555" s="1106"/>
      <c r="K555" s="1106"/>
      <c r="L555" s="1106"/>
      <c r="M555" s="1106"/>
      <c r="N555" s="1106"/>
      <c r="O555" s="1168"/>
      <c r="P555" s="1155"/>
      <c r="Q555" s="1089"/>
      <c r="R555" s="1089"/>
      <c r="S555" s="1089"/>
      <c r="T555" s="1128"/>
      <c r="U555" s="1181"/>
      <c r="V555" s="1182"/>
      <c r="W555" s="1182"/>
      <c r="X555" s="1182"/>
      <c r="Y555" s="1183"/>
      <c r="Z555" s="1165" t="s">
        <v>1425</v>
      </c>
      <c r="AA555" s="1165"/>
      <c r="AB555" s="1165"/>
      <c r="AC555" s="1165"/>
      <c r="AD555" s="1166"/>
      <c r="AE555" s="1178"/>
      <c r="AF555" s="1179"/>
      <c r="AG555" s="1179"/>
      <c r="AH555" s="1179"/>
      <c r="AI555" s="1179"/>
      <c r="AJ555" s="1179"/>
      <c r="AK555" s="1180"/>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06"/>
      <c r="D556" s="1106"/>
      <c r="E556" s="1106"/>
      <c r="F556" s="1106"/>
      <c r="G556" s="1106"/>
      <c r="H556" s="1106"/>
      <c r="I556" s="1106"/>
      <c r="J556" s="1106"/>
      <c r="K556" s="1106"/>
      <c r="L556" s="1106"/>
      <c r="M556" s="1106"/>
      <c r="N556" s="1106"/>
      <c r="O556" s="1168"/>
      <c r="P556" s="1155"/>
      <c r="Q556" s="1089"/>
      <c r="R556" s="1089"/>
      <c r="S556" s="1089"/>
      <c r="T556" s="1128"/>
      <c r="U556" s="1181"/>
      <c r="V556" s="1182"/>
      <c r="W556" s="1182"/>
      <c r="X556" s="1182"/>
      <c r="Y556" s="1183"/>
      <c r="Z556" s="1165" t="s">
        <v>1425</v>
      </c>
      <c r="AA556" s="1165"/>
      <c r="AB556" s="1165"/>
      <c r="AC556" s="1165"/>
      <c r="AD556" s="1166"/>
      <c r="AE556" s="1178"/>
      <c r="AF556" s="1179"/>
      <c r="AG556" s="1179"/>
      <c r="AH556" s="1179"/>
      <c r="AI556" s="1179"/>
      <c r="AJ556" s="1179"/>
      <c r="AK556" s="1180"/>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57" t="s">
        <v>134</v>
      </c>
      <c r="C557" s="1258"/>
      <c r="D557" s="1258"/>
      <c r="E557" s="1258"/>
      <c r="F557" s="1258"/>
      <c r="G557" s="1258"/>
      <c r="H557" s="1258"/>
      <c r="I557" s="1258"/>
      <c r="J557" s="1258"/>
      <c r="K557" s="1258"/>
      <c r="L557" s="1258"/>
      <c r="M557" s="1258"/>
      <c r="N557" s="1258"/>
      <c r="O557" s="1258"/>
      <c r="P557" s="1258"/>
      <c r="Q557" s="1258"/>
      <c r="R557" s="1258"/>
      <c r="S557" s="1258"/>
      <c r="T557" s="1258"/>
      <c r="U557" s="1258"/>
      <c r="V557" s="1258"/>
      <c r="W557" s="1258"/>
      <c r="X557" s="1258"/>
      <c r="Y557" s="1258"/>
      <c r="Z557" s="1258"/>
      <c r="AA557" s="1258"/>
      <c r="AB557" s="1258"/>
      <c r="AC557" s="1258"/>
      <c r="AD557" s="1259"/>
      <c r="AE557" s="1173">
        <f>SUM(AE545:AK556)</f>
        <v>80056764</v>
      </c>
      <c r="AF557" s="1174"/>
      <c r="AG557" s="1174"/>
      <c r="AH557" s="1174"/>
      <c r="AI557" s="1174"/>
      <c r="AJ557" s="1174"/>
      <c r="AK557" s="117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500</v>
      </c>
      <c r="AN558" s="58" t="str">
        <f>N664</f>
        <v>No</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509</v>
      </c>
      <c r="G559" s="1105" t="str">
        <f>C545</f>
        <v>Citi Community Capital (TE Bonds)</v>
      </c>
      <c r="H559" s="1105"/>
      <c r="I559" s="1105"/>
      <c r="J559" s="1105"/>
      <c r="K559" s="1105"/>
      <c r="L559" s="1105"/>
      <c r="M559" s="1105"/>
      <c r="N559" s="1105"/>
      <c r="O559" s="1105"/>
      <c r="P559" s="1105"/>
      <c r="Q559" s="1105"/>
      <c r="R559" s="1105"/>
      <c r="S559" s="14"/>
      <c r="T559" s="87" t="s">
        <v>120</v>
      </c>
      <c r="U559" s="12" t="s">
        <v>509</v>
      </c>
      <c r="Z559" s="1105" t="str">
        <f>C546</f>
        <v>Citi Community Capital (Taxable Tail)</v>
      </c>
      <c r="AA559" s="1105"/>
      <c r="AB559" s="1105"/>
      <c r="AC559" s="1105"/>
      <c r="AD559" s="1105"/>
      <c r="AE559" s="1105"/>
      <c r="AF559" s="1105"/>
      <c r="AG559" s="1105"/>
      <c r="AH559" s="1105"/>
      <c r="AI559" s="1105"/>
      <c r="AJ559" s="1105"/>
      <c r="AK559" s="1105"/>
      <c r="AM559" s="58" t="s">
        <v>501</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6" t="s">
        <v>1732</v>
      </c>
      <c r="H560" s="1086"/>
      <c r="I560" s="1086"/>
      <c r="J560" s="1086"/>
      <c r="K560" s="1086"/>
      <c r="L560" s="1086"/>
      <c r="M560" s="1086"/>
      <c r="N560" s="1086"/>
      <c r="O560" s="1086"/>
      <c r="P560" s="1086"/>
      <c r="Q560" s="1086"/>
      <c r="R560" s="1086"/>
      <c r="S560" s="14"/>
      <c r="T560" s="35"/>
      <c r="U560" s="12" t="s">
        <v>92</v>
      </c>
      <c r="Z560" s="1086" t="s">
        <v>1732</v>
      </c>
      <c r="AA560" s="1086"/>
      <c r="AB560" s="1086"/>
      <c r="AC560" s="1086"/>
      <c r="AD560" s="1086"/>
      <c r="AE560" s="1086"/>
      <c r="AF560" s="1086"/>
      <c r="AG560" s="1086"/>
      <c r="AH560" s="1086"/>
      <c r="AI560" s="1086"/>
      <c r="AJ560" s="1086"/>
      <c r="AK560" s="1086"/>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630</v>
      </c>
      <c r="G561" s="1086" t="s">
        <v>1733</v>
      </c>
      <c r="H561" s="1086"/>
      <c r="I561" s="1086"/>
      <c r="J561" s="1086"/>
      <c r="K561" s="1086"/>
      <c r="L561" s="1086"/>
      <c r="M561" s="1086"/>
      <c r="N561" s="1086"/>
      <c r="O561" s="1086"/>
      <c r="P561" s="1086"/>
      <c r="Q561" s="1086"/>
      <c r="R561" s="1086"/>
      <c r="S561" s="88"/>
      <c r="T561" s="35"/>
      <c r="U561" s="12" t="s">
        <v>630</v>
      </c>
      <c r="Z561" s="1086" t="s">
        <v>1733</v>
      </c>
      <c r="AA561" s="1086"/>
      <c r="AB561" s="1086"/>
      <c r="AC561" s="1086"/>
      <c r="AD561" s="1086"/>
      <c r="AE561" s="1086"/>
      <c r="AF561" s="1086"/>
      <c r="AG561" s="1086"/>
      <c r="AH561" s="1086"/>
      <c r="AI561" s="1086"/>
      <c r="AJ561" s="1086"/>
      <c r="AK561" s="108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108" t="s">
        <v>1731</v>
      </c>
      <c r="H562" s="1086"/>
      <c r="I562" s="1086"/>
      <c r="J562" s="1086"/>
      <c r="K562" s="1086"/>
      <c r="L562" s="1086"/>
      <c r="M562" s="1086"/>
      <c r="N562" s="1086"/>
      <c r="O562" s="1086"/>
      <c r="P562" s="1086"/>
      <c r="Q562" s="1086"/>
      <c r="R562" s="1086"/>
      <c r="S562" s="14"/>
      <c r="T562" s="35"/>
      <c r="U562" s="12" t="s">
        <v>19</v>
      </c>
      <c r="Z562" s="1108" t="s">
        <v>1731</v>
      </c>
      <c r="AA562" s="1086"/>
      <c r="AB562" s="1086"/>
      <c r="AC562" s="1086"/>
      <c r="AD562" s="1086"/>
      <c r="AE562" s="1086"/>
      <c r="AF562" s="1086"/>
      <c r="AG562" s="1086"/>
      <c r="AH562" s="1086"/>
      <c r="AI562" s="1086"/>
      <c r="AJ562" s="1086"/>
      <c r="AK562" s="108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3" t="s">
        <v>1734</v>
      </c>
      <c r="H563" s="1093"/>
      <c r="I563" s="1093"/>
      <c r="J563" s="1093"/>
      <c r="K563" s="1093"/>
      <c r="L563" s="1093"/>
      <c r="O563" s="140" t="s">
        <v>220</v>
      </c>
      <c r="P563" s="1106"/>
      <c r="Q563" s="1106"/>
      <c r="R563" s="1106"/>
      <c r="S563" s="16"/>
      <c r="T563" s="35"/>
      <c r="U563" s="12" t="s">
        <v>338</v>
      </c>
      <c r="Z563" s="1093" t="s">
        <v>1734</v>
      </c>
      <c r="AA563" s="1093"/>
      <c r="AB563" s="1093"/>
      <c r="AC563" s="1093"/>
      <c r="AD563" s="1093"/>
      <c r="AE563" s="1093"/>
      <c r="AH563" s="140" t="s">
        <v>220</v>
      </c>
      <c r="AI563" s="1106"/>
      <c r="AJ563" s="1106"/>
      <c r="AK563" s="1106"/>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6" t="s">
        <v>1735</v>
      </c>
      <c r="I564" s="1086"/>
      <c r="J564" s="1086"/>
      <c r="K564" s="1086"/>
      <c r="L564" s="1086"/>
      <c r="M564" s="1086"/>
      <c r="N564" s="1086"/>
      <c r="O564" s="1086"/>
      <c r="P564" s="1086"/>
      <c r="Q564" s="1086"/>
      <c r="R564" s="1086"/>
      <c r="S564" s="14"/>
      <c r="T564" s="35"/>
      <c r="U564" s="12" t="s">
        <v>20</v>
      </c>
      <c r="AA564" s="1086" t="s">
        <v>1744</v>
      </c>
      <c r="AB564" s="1086"/>
      <c r="AC564" s="1086"/>
      <c r="AD564" s="1086"/>
      <c r="AE564" s="1086"/>
      <c r="AF564" s="1086"/>
      <c r="AG564" s="1086"/>
      <c r="AH564" s="1086"/>
      <c r="AI564" s="1086"/>
      <c r="AJ564" s="1086"/>
      <c r="AK564" s="1086"/>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9"/>
      <c r="N565" s="1299"/>
      <c r="O565" s="1299"/>
      <c r="P565" s="1299"/>
      <c r="Q565" s="1299"/>
      <c r="R565" s="1299"/>
      <c r="S565" s="14"/>
      <c r="T565" s="35"/>
      <c r="U565" s="530" t="s">
        <v>1426</v>
      </c>
      <c r="V565" s="743"/>
      <c r="W565" s="743"/>
      <c r="X565" s="743"/>
      <c r="Y565" s="743"/>
      <c r="Z565" s="743"/>
      <c r="AA565" s="14"/>
      <c r="AB565" s="14"/>
      <c r="AC565" s="14"/>
      <c r="AD565" s="14"/>
      <c r="AE565" s="14"/>
      <c r="AF565" s="1299"/>
      <c r="AG565" s="1299"/>
      <c r="AH565" s="1299"/>
      <c r="AI565" s="1299"/>
      <c r="AJ565" s="1299"/>
      <c r="AK565" s="1299"/>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88" t="s">
        <v>591</v>
      </c>
      <c r="O566" s="1088"/>
      <c r="T566" s="35"/>
      <c r="U566" s="12" t="s">
        <v>22</v>
      </c>
      <c r="AG566" s="1088" t="s">
        <v>591</v>
      </c>
      <c r="AH566" s="1088"/>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509</v>
      </c>
      <c r="G568" s="1105" t="str">
        <f>C547</f>
        <v>WNC &amp; Assoc (TC Equity)</v>
      </c>
      <c r="H568" s="1105"/>
      <c r="I568" s="1105"/>
      <c r="J568" s="1105"/>
      <c r="K568" s="1105"/>
      <c r="L568" s="1105"/>
      <c r="M568" s="1105"/>
      <c r="N568" s="1105"/>
      <c r="O568" s="1105"/>
      <c r="P568" s="1105"/>
      <c r="Q568" s="1105"/>
      <c r="R568" s="1105"/>
      <c r="T568" s="87" t="s">
        <v>631</v>
      </c>
      <c r="U568" s="12" t="s">
        <v>509</v>
      </c>
      <c r="Z568" s="1105" t="str">
        <f>C548</f>
        <v>Deferred Costs</v>
      </c>
      <c r="AA568" s="1105"/>
      <c r="AB568" s="1105"/>
      <c r="AC568" s="1105"/>
      <c r="AD568" s="1105"/>
      <c r="AE568" s="1105"/>
      <c r="AF568" s="1105"/>
      <c r="AG568" s="1105"/>
      <c r="AH568" s="1105"/>
      <c r="AI568" s="1105"/>
      <c r="AJ568" s="1105"/>
      <c r="AK568" s="110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6" t="s">
        <v>1754</v>
      </c>
      <c r="H569" s="1086"/>
      <c r="I569" s="1086"/>
      <c r="J569" s="1086"/>
      <c r="K569" s="1086"/>
      <c r="L569" s="1086"/>
      <c r="M569" s="1086"/>
      <c r="N569" s="1086"/>
      <c r="O569" s="1086"/>
      <c r="P569" s="1086"/>
      <c r="Q569" s="1086"/>
      <c r="R569" s="1086"/>
      <c r="T569" s="35"/>
      <c r="U569" s="12" t="s">
        <v>92</v>
      </c>
      <c r="Z569" s="1086" t="s">
        <v>1736</v>
      </c>
      <c r="AA569" s="1086"/>
      <c r="AB569" s="1086"/>
      <c r="AC569" s="1086"/>
      <c r="AD569" s="1086"/>
      <c r="AE569" s="1086"/>
      <c r="AF569" s="1086"/>
      <c r="AG569" s="1086"/>
      <c r="AH569" s="1086"/>
      <c r="AI569" s="1086"/>
      <c r="AJ569" s="1086"/>
      <c r="AK569" s="1086"/>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630</v>
      </c>
      <c r="G570" s="1085" t="s">
        <v>1755</v>
      </c>
      <c r="H570" s="1085"/>
      <c r="I570" s="1085"/>
      <c r="J570" s="1085"/>
      <c r="K570" s="1085"/>
      <c r="L570" s="1085"/>
      <c r="M570" s="1085"/>
      <c r="N570" s="1085"/>
      <c r="O570" s="1085"/>
      <c r="P570" s="1085"/>
      <c r="Q570" s="1085"/>
      <c r="R570" s="1085"/>
      <c r="T570" s="35"/>
      <c r="U570" s="12" t="s">
        <v>630</v>
      </c>
      <c r="Z570" s="1085" t="s">
        <v>1675</v>
      </c>
      <c r="AA570" s="1085"/>
      <c r="AB570" s="1085"/>
      <c r="AC570" s="1085"/>
      <c r="AD570" s="1085"/>
      <c r="AE570" s="1085"/>
      <c r="AF570" s="1085"/>
      <c r="AG570" s="1085"/>
      <c r="AH570" s="1085"/>
      <c r="AI570" s="1085"/>
      <c r="AJ570" s="1085"/>
      <c r="AK570" s="1085"/>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5" t="s">
        <v>1756</v>
      </c>
      <c r="H571" s="1085"/>
      <c r="I571" s="1085"/>
      <c r="J571" s="1085"/>
      <c r="K571" s="1085"/>
      <c r="L571" s="1085"/>
      <c r="M571" s="1085"/>
      <c r="N571" s="1085"/>
      <c r="O571" s="1085"/>
      <c r="P571" s="1085"/>
      <c r="Q571" s="1085"/>
      <c r="R571" s="1085"/>
      <c r="T571" s="35"/>
      <c r="U571" s="12" t="s">
        <v>19</v>
      </c>
      <c r="Z571" s="1085" t="s">
        <v>1650</v>
      </c>
      <c r="AA571" s="1085"/>
      <c r="AB571" s="1085"/>
      <c r="AC571" s="1085"/>
      <c r="AD571" s="1085"/>
      <c r="AE571" s="1085"/>
      <c r="AF571" s="1085"/>
      <c r="AG571" s="1085"/>
      <c r="AH571" s="1085"/>
      <c r="AI571" s="1085"/>
      <c r="AJ571" s="1085"/>
      <c r="AK571" s="1085"/>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3" t="s">
        <v>1757</v>
      </c>
      <c r="H572" s="1097"/>
      <c r="I572" s="1097"/>
      <c r="J572" s="1097"/>
      <c r="K572" s="1097"/>
      <c r="L572" s="1097"/>
      <c r="O572" s="140" t="s">
        <v>220</v>
      </c>
      <c r="P572" s="1106"/>
      <c r="Q572" s="1106"/>
      <c r="R572" s="1106"/>
      <c r="T572" s="35"/>
      <c r="U572" s="12" t="s">
        <v>338</v>
      </c>
      <c r="Z572" s="1093" t="s">
        <v>1737</v>
      </c>
      <c r="AA572" s="1097"/>
      <c r="AB572" s="1097"/>
      <c r="AC572" s="1097"/>
      <c r="AD572" s="1097"/>
      <c r="AE572" s="1097"/>
      <c r="AH572" s="140" t="s">
        <v>220</v>
      </c>
      <c r="AI572" s="1106"/>
      <c r="AJ572" s="1106"/>
      <c r="AK572" s="1106"/>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6" t="s">
        <v>1743</v>
      </c>
      <c r="I573" s="1086"/>
      <c r="J573" s="1086"/>
      <c r="K573" s="1086"/>
      <c r="L573" s="1086"/>
      <c r="M573" s="1086"/>
      <c r="N573" s="1086"/>
      <c r="O573" s="1086"/>
      <c r="P573" s="1086"/>
      <c r="Q573" s="1086"/>
      <c r="R573" s="1086"/>
      <c r="T573" s="35"/>
      <c r="U573" s="12" t="s">
        <v>20</v>
      </c>
      <c r="AA573" s="1086" t="s">
        <v>1730</v>
      </c>
      <c r="AB573" s="1086"/>
      <c r="AC573" s="1086"/>
      <c r="AD573" s="1086"/>
      <c r="AE573" s="1086"/>
      <c r="AF573" s="1086"/>
      <c r="AG573" s="1086"/>
      <c r="AH573" s="1086"/>
      <c r="AI573" s="1086"/>
      <c r="AJ573" s="1086"/>
      <c r="AK573" s="1086"/>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88" t="s">
        <v>591</v>
      </c>
      <c r="O574" s="1088"/>
      <c r="T574" s="35"/>
      <c r="U574" s="12" t="s">
        <v>22</v>
      </c>
      <c r="AG574" s="1088" t="s">
        <v>591</v>
      </c>
      <c r="AH574" s="1088"/>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841</v>
      </c>
      <c r="B576" s="12" t="s">
        <v>509</v>
      </c>
      <c r="G576" s="1105">
        <f>C549</f>
        <v>0</v>
      </c>
      <c r="H576" s="1105"/>
      <c r="I576" s="1105"/>
      <c r="J576" s="1105"/>
      <c r="K576" s="1105"/>
      <c r="L576" s="1105"/>
      <c r="M576" s="1105"/>
      <c r="N576" s="1105"/>
      <c r="O576" s="1105"/>
      <c r="P576" s="1105"/>
      <c r="Q576" s="1105"/>
      <c r="R576" s="1105"/>
      <c r="T576" s="87" t="s">
        <v>634</v>
      </c>
      <c r="U576" s="12" t="s">
        <v>509</v>
      </c>
      <c r="Z576" s="1105">
        <f>C550</f>
        <v>0</v>
      </c>
      <c r="AA576" s="1105"/>
      <c r="AB576" s="1105"/>
      <c r="AC576" s="1105"/>
      <c r="AD576" s="1105"/>
      <c r="AE576" s="1105"/>
      <c r="AF576" s="1105"/>
      <c r="AG576" s="1105"/>
      <c r="AH576" s="1105"/>
      <c r="AI576" s="1105"/>
      <c r="AJ576" s="1105"/>
      <c r="AK576" s="110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6"/>
      <c r="H577" s="1086"/>
      <c r="I577" s="1086"/>
      <c r="J577" s="1086"/>
      <c r="K577" s="1086"/>
      <c r="L577" s="1086"/>
      <c r="M577" s="1086"/>
      <c r="N577" s="1086"/>
      <c r="O577" s="1086"/>
      <c r="P577" s="1086"/>
      <c r="Q577" s="1086"/>
      <c r="R577" s="1086"/>
      <c r="T577" s="35"/>
      <c r="U577" s="12" t="s">
        <v>92</v>
      </c>
      <c r="Z577" s="1086"/>
      <c r="AA577" s="1086"/>
      <c r="AB577" s="1086"/>
      <c r="AC577" s="1086"/>
      <c r="AD577" s="1086"/>
      <c r="AE577" s="1086"/>
      <c r="AF577" s="1086"/>
      <c r="AG577" s="1086"/>
      <c r="AH577" s="1086"/>
      <c r="AI577" s="1086"/>
      <c r="AJ577" s="1086"/>
      <c r="AK577" s="1086"/>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630</v>
      </c>
      <c r="G578" s="1086"/>
      <c r="H578" s="1086"/>
      <c r="I578" s="1086"/>
      <c r="J578" s="1086"/>
      <c r="K578" s="1086"/>
      <c r="L578" s="1086"/>
      <c r="M578" s="1086"/>
      <c r="N578" s="1086"/>
      <c r="O578" s="1086"/>
      <c r="P578" s="1086"/>
      <c r="Q578" s="1086"/>
      <c r="R578" s="1086"/>
      <c r="T578" s="35"/>
      <c r="U578" s="12" t="s">
        <v>630</v>
      </c>
      <c r="Z578" s="1085"/>
      <c r="AA578" s="1085"/>
      <c r="AB578" s="1085"/>
      <c r="AC578" s="1085"/>
      <c r="AD578" s="1085"/>
      <c r="AE578" s="1085"/>
      <c r="AF578" s="1085"/>
      <c r="AG578" s="1085"/>
      <c r="AH578" s="1085"/>
      <c r="AI578" s="1085"/>
      <c r="AJ578" s="1085"/>
      <c r="AK578" s="108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6"/>
      <c r="H579" s="1086"/>
      <c r="I579" s="1086"/>
      <c r="J579" s="1086"/>
      <c r="K579" s="1086"/>
      <c r="L579" s="1086"/>
      <c r="M579" s="1086"/>
      <c r="N579" s="1086"/>
      <c r="O579" s="1086"/>
      <c r="P579" s="1086"/>
      <c r="Q579" s="1086"/>
      <c r="R579" s="1086"/>
      <c r="T579" s="35"/>
      <c r="U579" s="12" t="s">
        <v>19</v>
      </c>
      <c r="Z579" s="1085"/>
      <c r="AA579" s="1085"/>
      <c r="AB579" s="1085"/>
      <c r="AC579" s="1085"/>
      <c r="AD579" s="1085"/>
      <c r="AE579" s="1085"/>
      <c r="AF579" s="1085"/>
      <c r="AG579" s="1085"/>
      <c r="AH579" s="1085"/>
      <c r="AI579" s="1085"/>
      <c r="AJ579" s="1085"/>
      <c r="AK579" s="108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7"/>
      <c r="H580" s="1097"/>
      <c r="I580" s="1097"/>
      <c r="J580" s="1097"/>
      <c r="K580" s="1097"/>
      <c r="L580" s="1097"/>
      <c r="O580" s="140" t="s">
        <v>220</v>
      </c>
      <c r="P580" s="1106"/>
      <c r="Q580" s="1106"/>
      <c r="R580" s="1106"/>
      <c r="T580" s="35"/>
      <c r="U580" s="12" t="s">
        <v>338</v>
      </c>
      <c r="Z580" s="1097"/>
      <c r="AA580" s="1097"/>
      <c r="AB580" s="1097"/>
      <c r="AC580" s="1097"/>
      <c r="AD580" s="1097"/>
      <c r="AE580" s="1097"/>
      <c r="AH580" s="140" t="s">
        <v>220</v>
      </c>
      <c r="AI580" s="1106"/>
      <c r="AJ580" s="1106"/>
      <c r="AK580" s="1106"/>
    </row>
    <row r="581" spans="1:112" ht="12.75">
      <c r="A581" s="35"/>
      <c r="B581" s="12" t="s">
        <v>20</v>
      </c>
      <c r="H581" s="1086"/>
      <c r="I581" s="1086"/>
      <c r="J581" s="1086"/>
      <c r="K581" s="1086"/>
      <c r="L581" s="1086"/>
      <c r="M581" s="1086"/>
      <c r="N581" s="1086"/>
      <c r="O581" s="1086"/>
      <c r="P581" s="1086"/>
      <c r="Q581" s="1086"/>
      <c r="R581" s="1086"/>
      <c r="T581" s="35"/>
      <c r="U581" s="12" t="s">
        <v>20</v>
      </c>
      <c r="AA581" s="1086"/>
      <c r="AB581" s="1086"/>
      <c r="AC581" s="1086"/>
      <c r="AD581" s="1086"/>
      <c r="AE581" s="1086"/>
      <c r="AF581" s="1086"/>
      <c r="AG581" s="1086"/>
      <c r="AH581" s="1086"/>
      <c r="AI581" s="1086"/>
      <c r="AJ581" s="1086"/>
      <c r="AK581" s="1086"/>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88" t="s">
        <v>722</v>
      </c>
      <c r="O582" s="1088"/>
      <c r="T582" s="35"/>
      <c r="U582" s="12" t="s">
        <v>22</v>
      </c>
      <c r="AG582" s="1088" t="s">
        <v>722</v>
      </c>
      <c r="AH582" s="1088"/>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500</v>
      </c>
      <c r="B584" s="12" t="s">
        <v>509</v>
      </c>
      <c r="G584" s="1105">
        <f>C551</f>
        <v>0</v>
      </c>
      <c r="H584" s="1105"/>
      <c r="I584" s="1105"/>
      <c r="J584" s="1105"/>
      <c r="K584" s="1105"/>
      <c r="L584" s="1105"/>
      <c r="M584" s="1105"/>
      <c r="N584" s="1105"/>
      <c r="O584" s="1105"/>
      <c r="P584" s="1105"/>
      <c r="Q584" s="1105"/>
      <c r="R584" s="1105"/>
      <c r="T584" s="87" t="s">
        <v>501</v>
      </c>
      <c r="U584" s="12" t="s">
        <v>509</v>
      </c>
      <c r="Z584" s="1105">
        <f>C552</f>
        <v>0</v>
      </c>
      <c r="AA584" s="1105"/>
      <c r="AB584" s="1105"/>
      <c r="AC584" s="1105"/>
      <c r="AD584" s="1105"/>
      <c r="AE584" s="1105"/>
      <c r="AF584" s="1105"/>
      <c r="AG584" s="1105"/>
      <c r="AH584" s="1105"/>
      <c r="AI584" s="1105"/>
      <c r="AJ584" s="1105"/>
      <c r="AK584" s="110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6"/>
      <c r="H585" s="1086"/>
      <c r="I585" s="1086"/>
      <c r="J585" s="1086"/>
      <c r="K585" s="1086"/>
      <c r="L585" s="1086"/>
      <c r="M585" s="1086"/>
      <c r="N585" s="1086"/>
      <c r="O585" s="1086"/>
      <c r="P585" s="1086"/>
      <c r="Q585" s="1086"/>
      <c r="R585" s="1086"/>
      <c r="T585" s="35"/>
      <c r="U585" s="12" t="s">
        <v>92</v>
      </c>
      <c r="Z585" s="1086"/>
      <c r="AA585" s="1086"/>
      <c r="AB585" s="1086"/>
      <c r="AC585" s="1086"/>
      <c r="AD585" s="1086"/>
      <c r="AE585" s="1086"/>
      <c r="AF585" s="1086"/>
      <c r="AG585" s="1086"/>
      <c r="AH585" s="1086"/>
      <c r="AI585" s="1086"/>
      <c r="AJ585" s="1086"/>
      <c r="AK585" s="1086"/>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630</v>
      </c>
      <c r="C586" s="12"/>
      <c r="D586" s="12"/>
      <c r="E586" s="12"/>
      <c r="F586" s="12"/>
      <c r="G586" s="1086"/>
      <c r="H586" s="1086"/>
      <c r="I586" s="1086"/>
      <c r="J586" s="1086"/>
      <c r="K586" s="1086"/>
      <c r="L586" s="1086"/>
      <c r="M586" s="1086"/>
      <c r="N586" s="1086"/>
      <c r="O586" s="1086"/>
      <c r="P586" s="1086"/>
      <c r="Q586" s="1086"/>
      <c r="R586" s="1086"/>
      <c r="S586" s="12"/>
      <c r="T586" s="35"/>
      <c r="U586" s="12" t="s">
        <v>630</v>
      </c>
      <c r="V586" s="12"/>
      <c r="W586" s="12"/>
      <c r="X586" s="12"/>
      <c r="Y586" s="12"/>
      <c r="Z586" s="1085"/>
      <c r="AA586" s="1085"/>
      <c r="AB586" s="1085"/>
      <c r="AC586" s="1085"/>
      <c r="AD586" s="1085"/>
      <c r="AE586" s="1085"/>
      <c r="AF586" s="1085"/>
      <c r="AG586" s="1085"/>
      <c r="AH586" s="1085"/>
      <c r="AI586" s="1085"/>
      <c r="AJ586" s="1085"/>
      <c r="AK586" s="1085"/>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6"/>
      <c r="H587" s="1086"/>
      <c r="I587" s="1086"/>
      <c r="J587" s="1086"/>
      <c r="K587" s="1086"/>
      <c r="L587" s="1086"/>
      <c r="M587" s="1086"/>
      <c r="N587" s="1086"/>
      <c r="O587" s="1086"/>
      <c r="P587" s="1086"/>
      <c r="Q587" s="1086"/>
      <c r="R587" s="1086"/>
      <c r="S587" s="12"/>
      <c r="T587" s="35"/>
      <c r="U587" s="12" t="s">
        <v>19</v>
      </c>
      <c r="V587" s="12"/>
      <c r="W587" s="12"/>
      <c r="X587" s="12"/>
      <c r="Y587" s="12"/>
      <c r="Z587" s="1085"/>
      <c r="AA587" s="1085"/>
      <c r="AB587" s="1085"/>
      <c r="AC587" s="1085"/>
      <c r="AD587" s="1085"/>
      <c r="AE587" s="1085"/>
      <c r="AF587" s="1085"/>
      <c r="AG587" s="1085"/>
      <c r="AH587" s="1085"/>
      <c r="AI587" s="1085"/>
      <c r="AJ587" s="1085"/>
      <c r="AK587" s="108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7"/>
      <c r="H588" s="1097"/>
      <c r="I588" s="1097"/>
      <c r="J588" s="1097"/>
      <c r="K588" s="1097"/>
      <c r="L588" s="1097"/>
      <c r="M588" s="12"/>
      <c r="N588" s="12"/>
      <c r="O588" s="140" t="s">
        <v>220</v>
      </c>
      <c r="P588" s="1106"/>
      <c r="Q588" s="1106"/>
      <c r="R588" s="1106"/>
      <c r="S588" s="12"/>
      <c r="T588" s="35"/>
      <c r="U588" s="12" t="s">
        <v>338</v>
      </c>
      <c r="V588" s="12"/>
      <c r="W588" s="12"/>
      <c r="X588" s="12"/>
      <c r="Y588" s="12"/>
      <c r="Z588" s="1097"/>
      <c r="AA588" s="1097"/>
      <c r="AB588" s="1097"/>
      <c r="AC588" s="1097"/>
      <c r="AD588" s="1097"/>
      <c r="AE588" s="1097"/>
      <c r="AF588" s="12"/>
      <c r="AG588" s="12"/>
      <c r="AH588" s="140" t="s">
        <v>220</v>
      </c>
      <c r="AI588" s="1106"/>
      <c r="AJ588" s="1106"/>
      <c r="AK588" s="1106"/>
      <c r="AL588" s="12"/>
      <c r="AM588" s="7" t="s">
        <v>347</v>
      </c>
      <c r="AN588" s="58"/>
      <c r="AO588" s="58"/>
      <c r="AP588" s="58"/>
      <c r="AQ588" s="58"/>
      <c r="AR588" s="193" t="s">
        <v>520</v>
      </c>
      <c r="AS588" s="194"/>
      <c r="AT588" s="1321"/>
      <c r="AU588" s="1322"/>
      <c r="AV588" s="193" t="s">
        <v>521</v>
      </c>
      <c r="AW588" s="194"/>
      <c r="AX588" s="1321"/>
      <c r="AY588" s="1322"/>
      <c r="AZ588" s="58"/>
      <c r="BA588" s="1545" t="s">
        <v>683</v>
      </c>
      <c r="BB588" s="1546"/>
      <c r="BC588" s="1546"/>
      <c r="BD588" s="1546"/>
      <c r="BE588" s="1547"/>
      <c r="BF588" s="1330" t="s">
        <v>348</v>
      </c>
      <c r="BG588" s="1330"/>
      <c r="BH588" s="1330"/>
      <c r="BI588" s="1330"/>
      <c r="BJ588" s="1330"/>
      <c r="BK588" s="1330" t="s">
        <v>170</v>
      </c>
      <c r="BL588" s="1330"/>
      <c r="BM588" s="1330"/>
      <c r="BN588" s="1330"/>
      <c r="BO588" s="1330"/>
      <c r="BP588" s="1330" t="s">
        <v>171</v>
      </c>
      <c r="BQ588" s="1330"/>
      <c r="BR588" s="1330"/>
      <c r="BS588" s="1330"/>
      <c r="BT588" s="1330"/>
      <c r="BU588" s="1330" t="s">
        <v>506</v>
      </c>
      <c r="BV588" s="1330"/>
      <c r="BW588" s="1330"/>
      <c r="BX588" s="1330"/>
      <c r="BY588" s="1330"/>
      <c r="BZ588" s="1330" t="s">
        <v>33</v>
      </c>
      <c r="CA588" s="1330"/>
      <c r="CB588" s="1330"/>
      <c r="CC588" s="1330"/>
      <c r="CD588" s="1330"/>
      <c r="CE588" s="1330" t="s">
        <v>683</v>
      </c>
      <c r="CF588" s="1330"/>
      <c r="CG588" s="1330"/>
      <c r="CH588" s="1330"/>
      <c r="CI588" s="1330"/>
      <c r="CJ588" s="1330" t="s">
        <v>348</v>
      </c>
      <c r="CK588" s="1330"/>
      <c r="CL588" s="1330"/>
      <c r="CM588" s="1330"/>
      <c r="CN588" s="1330"/>
      <c r="CO588" s="1330" t="s">
        <v>170</v>
      </c>
      <c r="CP588" s="1330"/>
      <c r="CQ588" s="1330"/>
      <c r="CR588" s="1330"/>
      <c r="CS588" s="1330"/>
      <c r="CT588" s="1330" t="s">
        <v>171</v>
      </c>
      <c r="CU588" s="1330"/>
      <c r="CV588" s="1330"/>
      <c r="CW588" s="1330"/>
      <c r="CX588" s="1330"/>
      <c r="CY588" s="1330" t="s">
        <v>506</v>
      </c>
      <c r="CZ588" s="1330"/>
      <c r="DA588" s="1330"/>
      <c r="DB588" s="1330"/>
      <c r="DC588" s="1330"/>
      <c r="DD588" s="1330" t="s">
        <v>33</v>
      </c>
      <c r="DE588" s="1330"/>
      <c r="DF588" s="1330"/>
      <c r="DG588" s="1330"/>
      <c r="DH588" s="1330"/>
    </row>
    <row r="589" spans="1:112" s="7" customFormat="1" ht="12.75">
      <c r="A589" s="35"/>
      <c r="B589" s="12" t="s">
        <v>20</v>
      </c>
      <c r="C589" s="12"/>
      <c r="D589" s="12"/>
      <c r="E589" s="12"/>
      <c r="F589" s="12"/>
      <c r="G589" s="12"/>
      <c r="H589" s="1086"/>
      <c r="I589" s="1086"/>
      <c r="J589" s="1086"/>
      <c r="K589" s="1086"/>
      <c r="L589" s="1086"/>
      <c r="M589" s="1086"/>
      <c r="N589" s="1086"/>
      <c r="O589" s="1086"/>
      <c r="P589" s="1086"/>
      <c r="Q589" s="1086"/>
      <c r="R589" s="1086"/>
      <c r="S589" s="12"/>
      <c r="T589" s="35"/>
      <c r="U589" s="12" t="s">
        <v>20</v>
      </c>
      <c r="V589" s="12"/>
      <c r="W589" s="12"/>
      <c r="X589" s="12"/>
      <c r="Y589" s="12"/>
      <c r="Z589" s="12"/>
      <c r="AA589" s="1086"/>
      <c r="AB589" s="1086"/>
      <c r="AC589" s="1086"/>
      <c r="AD589" s="1086"/>
      <c r="AE589" s="1086"/>
      <c r="AF589" s="1086"/>
      <c r="AG589" s="1086"/>
      <c r="AH589" s="1086"/>
      <c r="AI589" s="1086"/>
      <c r="AJ589" s="1086"/>
      <c r="AK589" s="1086"/>
      <c r="AL589" s="12"/>
      <c r="AM589" s="7" t="s">
        <v>348</v>
      </c>
      <c r="AN589" s="58"/>
      <c r="AO589" s="58"/>
      <c r="AP589" s="58"/>
      <c r="AQ589" s="58"/>
      <c r="AR589" s="1319">
        <f t="shared" ref="AR589:AR613" si="0">IF(AND(AD709&lt;=0.5,AD709&gt;=0.36),1,0)</f>
        <v>1</v>
      </c>
      <c r="AS589" s="1320"/>
      <c r="AT589" s="1321">
        <f t="shared" ref="AT589:AT613" si="1">IF(AR589=1,G709,0)</f>
        <v>26</v>
      </c>
      <c r="AU589" s="1322"/>
      <c r="AV589" s="1319">
        <f t="shared" ref="AV589:AV613" si="2">IF(AND(AD709&lt;=0.35,AD709&gt;0),1,0)</f>
        <v>0</v>
      </c>
      <c r="AW589" s="1320"/>
      <c r="AX589" s="1321">
        <f t="shared" ref="AX589:AX613" si="3">IF(AV589=1,G709,0)</f>
        <v>0</v>
      </c>
      <c r="AY589" s="1322"/>
      <c r="AZ589" s="58"/>
      <c r="BA589" s="1321">
        <f t="shared" ref="BA589:BA613" si="4">IF(B709="SRO/Studio",G709,0)</f>
        <v>0</v>
      </c>
      <c r="BB589" s="1324"/>
      <c r="BC589" s="1324"/>
      <c r="BD589" s="1324"/>
      <c r="BE589" s="1322"/>
      <c r="BF589" s="1323">
        <f t="shared" ref="BF589:BF613" si="5">IF(B709="1 Bedroom",G709,0)</f>
        <v>26</v>
      </c>
      <c r="BG589" s="1323"/>
      <c r="BH589" s="1323"/>
      <c r="BI589" s="1323"/>
      <c r="BJ589" s="1323"/>
      <c r="BK589" s="1323">
        <f t="shared" ref="BK589:BK613" si="6">IF(B709="2 Bedrooms",G709,0)</f>
        <v>0</v>
      </c>
      <c r="BL589" s="1323"/>
      <c r="BM589" s="1323"/>
      <c r="BN589" s="1323"/>
      <c r="BO589" s="1323"/>
      <c r="BP589" s="1323">
        <f t="shared" ref="BP589:BP613" si="7">IF(B709="3 Bedrooms",G709,0)</f>
        <v>0</v>
      </c>
      <c r="BQ589" s="1323"/>
      <c r="BR589" s="1323"/>
      <c r="BS589" s="1323"/>
      <c r="BT589" s="1323"/>
      <c r="BU589" s="1323">
        <f t="shared" ref="BU589:BU613" si="8">IF(B709="4 Bedrooms",G709,0)</f>
        <v>0</v>
      </c>
      <c r="BV589" s="1323"/>
      <c r="BW589" s="1323"/>
      <c r="BX589" s="1323"/>
      <c r="BY589" s="1323"/>
      <c r="BZ589" s="1323">
        <f t="shared" ref="BZ589:BZ613" si="9">IF(B709="5 Bedrooms",G709,0)</f>
        <v>0</v>
      </c>
      <c r="CA589" s="1323"/>
      <c r="CB589" s="1323"/>
      <c r="CC589" s="1323"/>
      <c r="CD589" s="1323"/>
      <c r="CE589" s="1548">
        <f t="shared" ref="CE589:CE613" si="10">IF(AND(B709="SRO/Studio",AD709&lt;=0.3),G709,0)</f>
        <v>0</v>
      </c>
      <c r="CF589" s="1548"/>
      <c r="CG589" s="1548"/>
      <c r="CH589" s="1548"/>
      <c r="CI589" s="1548"/>
      <c r="CJ589" s="1548">
        <f t="shared" ref="CJ589:CJ613" si="11">IF(AND(B709="1 Bedroom",AD709&lt;=0.3),G709,0)</f>
        <v>0</v>
      </c>
      <c r="CK589" s="1548"/>
      <c r="CL589" s="1548"/>
      <c r="CM589" s="1548"/>
      <c r="CN589" s="1548"/>
      <c r="CO589" s="1548">
        <f t="shared" ref="CO589:CO613" si="12">IF(AND(B709="2 Bedrooms",AD709&lt;=0.3),G709,0)</f>
        <v>0</v>
      </c>
      <c r="CP589" s="1548"/>
      <c r="CQ589" s="1548"/>
      <c r="CR589" s="1548"/>
      <c r="CS589" s="1548"/>
      <c r="CT589" s="1548">
        <f t="shared" ref="CT589:CT613" si="13">IF(AND(B709="3 Bedrooms",AD709&lt;=0.3),G709,0)</f>
        <v>0</v>
      </c>
      <c r="CU589" s="1548"/>
      <c r="CV589" s="1548"/>
      <c r="CW589" s="1548"/>
      <c r="CX589" s="1548"/>
      <c r="CY589" s="1548">
        <f t="shared" ref="CY589:CY613" si="14">IF(AND(B709="4 Bedrooms",AD709&lt;=0.3),G709,0)</f>
        <v>0</v>
      </c>
      <c r="CZ589" s="1548"/>
      <c r="DA589" s="1548"/>
      <c r="DB589" s="1548"/>
      <c r="DC589" s="1548"/>
      <c r="DD589" s="1548">
        <f t="shared" ref="DD589:DD613" si="15">IF(AND(B709="5 Bedrooms",AD709&lt;=0.3),G709,0)</f>
        <v>0</v>
      </c>
      <c r="DE589" s="1548"/>
      <c r="DF589" s="1548"/>
      <c r="DG589" s="1548"/>
      <c r="DH589" s="1548"/>
    </row>
    <row r="590" spans="1:112" s="7" customFormat="1" ht="12.75">
      <c r="A590" s="35"/>
      <c r="B590" s="12" t="s">
        <v>22</v>
      </c>
      <c r="C590" s="12"/>
      <c r="D590" s="12"/>
      <c r="E590" s="12"/>
      <c r="F590" s="12"/>
      <c r="G590" s="12"/>
      <c r="H590" s="12"/>
      <c r="I590" s="12"/>
      <c r="J590" s="12"/>
      <c r="K590" s="12"/>
      <c r="L590" s="12"/>
      <c r="M590" s="12"/>
      <c r="N590" s="1088" t="s">
        <v>722</v>
      </c>
      <c r="O590" s="1088"/>
      <c r="P590" s="12"/>
      <c r="Q590" s="12"/>
      <c r="R590" s="12"/>
      <c r="S590" s="12"/>
      <c r="T590" s="35"/>
      <c r="U590" s="12" t="s">
        <v>22</v>
      </c>
      <c r="V590" s="12"/>
      <c r="W590" s="12"/>
      <c r="X590" s="12"/>
      <c r="Y590" s="12"/>
      <c r="Z590" s="12"/>
      <c r="AA590" s="12"/>
      <c r="AB590" s="12"/>
      <c r="AC590" s="12"/>
      <c r="AD590" s="12"/>
      <c r="AE590" s="12"/>
      <c r="AF590" s="12"/>
      <c r="AG590" s="1088" t="s">
        <v>722</v>
      </c>
      <c r="AH590" s="1088"/>
      <c r="AI590" s="12"/>
      <c r="AJ590" s="12"/>
      <c r="AK590" s="12"/>
      <c r="AL590" s="12"/>
      <c r="AM590" s="7" t="s">
        <v>170</v>
      </c>
      <c r="AN590" s="58"/>
      <c r="AO590" s="58"/>
      <c r="AP590" s="58"/>
      <c r="AQ590" s="58"/>
      <c r="AR590" s="1319">
        <f t="shared" si="0"/>
        <v>0</v>
      </c>
      <c r="AS590" s="1320"/>
      <c r="AT590" s="1321">
        <f t="shared" si="1"/>
        <v>0</v>
      </c>
      <c r="AU590" s="1322"/>
      <c r="AV590" s="1319">
        <f t="shared" si="2"/>
        <v>0</v>
      </c>
      <c r="AW590" s="1320"/>
      <c r="AX590" s="1321">
        <f t="shared" si="3"/>
        <v>0</v>
      </c>
      <c r="AY590" s="1322"/>
      <c r="AZ590" s="58"/>
      <c r="BA590" s="1321">
        <f t="shared" si="4"/>
        <v>0</v>
      </c>
      <c r="BB590" s="1324"/>
      <c r="BC590" s="1324"/>
      <c r="BD590" s="1324"/>
      <c r="BE590" s="1322"/>
      <c r="BF590" s="1323">
        <f t="shared" si="5"/>
        <v>58</v>
      </c>
      <c r="BG590" s="1323"/>
      <c r="BH590" s="1323"/>
      <c r="BI590" s="1323"/>
      <c r="BJ590" s="1323"/>
      <c r="BK590" s="1323">
        <f t="shared" si="6"/>
        <v>0</v>
      </c>
      <c r="BL590" s="1323"/>
      <c r="BM590" s="1323"/>
      <c r="BN590" s="1323"/>
      <c r="BO590" s="1323"/>
      <c r="BP590" s="1323">
        <f t="shared" si="7"/>
        <v>0</v>
      </c>
      <c r="BQ590" s="1323"/>
      <c r="BR590" s="1323"/>
      <c r="BS590" s="1323"/>
      <c r="BT590" s="1323"/>
      <c r="BU590" s="1323">
        <f t="shared" si="8"/>
        <v>0</v>
      </c>
      <c r="BV590" s="1323"/>
      <c r="BW590" s="1323"/>
      <c r="BX590" s="1323"/>
      <c r="BY590" s="1323"/>
      <c r="BZ590" s="1323">
        <f t="shared" si="9"/>
        <v>0</v>
      </c>
      <c r="CA590" s="1323"/>
      <c r="CB590" s="1323"/>
      <c r="CC590" s="1323"/>
      <c r="CD590" s="1323"/>
      <c r="CE590" s="1548">
        <f t="shared" si="10"/>
        <v>0</v>
      </c>
      <c r="CF590" s="1548"/>
      <c r="CG590" s="1548"/>
      <c r="CH590" s="1548"/>
      <c r="CI590" s="1548"/>
      <c r="CJ590" s="1548">
        <f t="shared" si="11"/>
        <v>0</v>
      </c>
      <c r="CK590" s="1548"/>
      <c r="CL590" s="1548"/>
      <c r="CM590" s="1548"/>
      <c r="CN590" s="1548"/>
      <c r="CO590" s="1548">
        <f t="shared" si="12"/>
        <v>0</v>
      </c>
      <c r="CP590" s="1548"/>
      <c r="CQ590" s="1548"/>
      <c r="CR590" s="1548"/>
      <c r="CS590" s="1548"/>
      <c r="CT590" s="1548">
        <f t="shared" si="13"/>
        <v>0</v>
      </c>
      <c r="CU590" s="1548"/>
      <c r="CV590" s="1548"/>
      <c r="CW590" s="1548"/>
      <c r="CX590" s="1548"/>
      <c r="CY590" s="1548">
        <f t="shared" si="14"/>
        <v>0</v>
      </c>
      <c r="CZ590" s="1548"/>
      <c r="DA590" s="1548"/>
      <c r="DB590" s="1548"/>
      <c r="DC590" s="1548"/>
      <c r="DD590" s="1548">
        <f t="shared" si="15"/>
        <v>0</v>
      </c>
      <c r="DE590" s="1548"/>
      <c r="DF590" s="1548"/>
      <c r="DG590" s="1548"/>
      <c r="DH590" s="1548"/>
    </row>
    <row r="591" spans="1:112" ht="12.75">
      <c r="A591" s="35"/>
      <c r="T591" s="35"/>
      <c r="AM591" s="7" t="s">
        <v>171</v>
      </c>
      <c r="AN591" s="58"/>
      <c r="AO591" s="58"/>
      <c r="AP591" s="58"/>
      <c r="AQ591" s="58"/>
      <c r="AR591" s="1319">
        <f t="shared" si="0"/>
        <v>1</v>
      </c>
      <c r="AS591" s="1320"/>
      <c r="AT591" s="1321">
        <f t="shared" si="1"/>
        <v>27</v>
      </c>
      <c r="AU591" s="1322"/>
      <c r="AV591" s="1319">
        <f t="shared" si="2"/>
        <v>0</v>
      </c>
      <c r="AW591" s="1320"/>
      <c r="AX591" s="1321">
        <f t="shared" si="3"/>
        <v>0</v>
      </c>
      <c r="AY591" s="1322"/>
      <c r="AZ591" s="58"/>
      <c r="BA591" s="1321">
        <f t="shared" si="4"/>
        <v>0</v>
      </c>
      <c r="BB591" s="1324"/>
      <c r="BC591" s="1324"/>
      <c r="BD591" s="1324"/>
      <c r="BE591" s="1322"/>
      <c r="BF591" s="1323">
        <f t="shared" si="5"/>
        <v>0</v>
      </c>
      <c r="BG591" s="1323"/>
      <c r="BH591" s="1323"/>
      <c r="BI591" s="1323"/>
      <c r="BJ591" s="1323"/>
      <c r="BK591" s="1323">
        <f t="shared" si="6"/>
        <v>27</v>
      </c>
      <c r="BL591" s="1323"/>
      <c r="BM591" s="1323"/>
      <c r="BN591" s="1323"/>
      <c r="BO591" s="1323"/>
      <c r="BP591" s="1323">
        <f t="shared" si="7"/>
        <v>0</v>
      </c>
      <c r="BQ591" s="1323"/>
      <c r="BR591" s="1323"/>
      <c r="BS591" s="1323"/>
      <c r="BT591" s="1323"/>
      <c r="BU591" s="1323">
        <f t="shared" si="8"/>
        <v>0</v>
      </c>
      <c r="BV591" s="1323"/>
      <c r="BW591" s="1323"/>
      <c r="BX591" s="1323"/>
      <c r="BY591" s="1323"/>
      <c r="BZ591" s="1323">
        <f t="shared" si="9"/>
        <v>0</v>
      </c>
      <c r="CA591" s="1323"/>
      <c r="CB591" s="1323"/>
      <c r="CC591" s="1323"/>
      <c r="CD591" s="1323"/>
      <c r="CE591" s="1548">
        <f t="shared" si="10"/>
        <v>0</v>
      </c>
      <c r="CF591" s="1548"/>
      <c r="CG591" s="1548"/>
      <c r="CH591" s="1548"/>
      <c r="CI591" s="1548"/>
      <c r="CJ591" s="1548">
        <f t="shared" si="11"/>
        <v>0</v>
      </c>
      <c r="CK591" s="1548"/>
      <c r="CL591" s="1548"/>
      <c r="CM591" s="1548"/>
      <c r="CN591" s="1548"/>
      <c r="CO591" s="1548">
        <f t="shared" si="12"/>
        <v>0</v>
      </c>
      <c r="CP591" s="1548"/>
      <c r="CQ591" s="1548"/>
      <c r="CR591" s="1548"/>
      <c r="CS591" s="1548"/>
      <c r="CT591" s="1548">
        <f t="shared" si="13"/>
        <v>0</v>
      </c>
      <c r="CU591" s="1548"/>
      <c r="CV591" s="1548"/>
      <c r="CW591" s="1548"/>
      <c r="CX591" s="1548"/>
      <c r="CY591" s="1548">
        <f t="shared" si="14"/>
        <v>0</v>
      </c>
      <c r="CZ591" s="1548"/>
      <c r="DA591" s="1548"/>
      <c r="DB591" s="1548"/>
      <c r="DC591" s="1548"/>
      <c r="DD591" s="1548">
        <f t="shared" si="15"/>
        <v>0</v>
      </c>
      <c r="DE591" s="1548"/>
      <c r="DF591" s="1548"/>
      <c r="DG591" s="1548"/>
      <c r="DH591" s="1548"/>
    </row>
    <row r="592" spans="1:112" ht="12.75">
      <c r="A592" s="87" t="s">
        <v>507</v>
      </c>
      <c r="B592" s="12" t="s">
        <v>509</v>
      </c>
      <c r="G592" s="1105">
        <f>C553</f>
        <v>0</v>
      </c>
      <c r="H592" s="1105"/>
      <c r="I592" s="1105"/>
      <c r="J592" s="1105"/>
      <c r="K592" s="1105"/>
      <c r="L592" s="1105"/>
      <c r="M592" s="1105"/>
      <c r="N592" s="1105"/>
      <c r="O592" s="1105"/>
      <c r="P592" s="1105"/>
      <c r="Q592" s="1105"/>
      <c r="R592" s="1105"/>
      <c r="T592" s="87" t="s">
        <v>696</v>
      </c>
      <c r="U592" s="12" t="s">
        <v>509</v>
      </c>
      <c r="Z592" s="1105">
        <f>C554</f>
        <v>0</v>
      </c>
      <c r="AA592" s="1105"/>
      <c r="AB592" s="1105"/>
      <c r="AC592" s="1105"/>
      <c r="AD592" s="1105"/>
      <c r="AE592" s="1105"/>
      <c r="AF592" s="1105"/>
      <c r="AG592" s="1105"/>
      <c r="AH592" s="1105"/>
      <c r="AI592" s="1105"/>
      <c r="AJ592" s="1105"/>
      <c r="AK592" s="1105"/>
      <c r="AM592" s="7" t="s">
        <v>172</v>
      </c>
      <c r="AN592" s="58"/>
      <c r="AO592" s="58"/>
      <c r="AP592" s="58"/>
      <c r="AQ592" s="58"/>
      <c r="AR592" s="1319">
        <f t="shared" si="0"/>
        <v>0</v>
      </c>
      <c r="AS592" s="1320"/>
      <c r="AT592" s="1321">
        <f t="shared" si="1"/>
        <v>0</v>
      </c>
      <c r="AU592" s="1322"/>
      <c r="AV592" s="1319">
        <f t="shared" si="2"/>
        <v>0</v>
      </c>
      <c r="AW592" s="1320"/>
      <c r="AX592" s="1321">
        <f t="shared" si="3"/>
        <v>0</v>
      </c>
      <c r="AY592" s="1322"/>
      <c r="AZ592" s="58"/>
      <c r="BA592" s="1321">
        <f t="shared" si="4"/>
        <v>0</v>
      </c>
      <c r="BB592" s="1324"/>
      <c r="BC592" s="1324"/>
      <c r="BD592" s="1324"/>
      <c r="BE592" s="1322"/>
      <c r="BF592" s="1323">
        <f t="shared" si="5"/>
        <v>0</v>
      </c>
      <c r="BG592" s="1323"/>
      <c r="BH592" s="1323"/>
      <c r="BI592" s="1323"/>
      <c r="BJ592" s="1323"/>
      <c r="BK592" s="1323">
        <f t="shared" si="6"/>
        <v>63</v>
      </c>
      <c r="BL592" s="1323"/>
      <c r="BM592" s="1323"/>
      <c r="BN592" s="1323"/>
      <c r="BO592" s="1323"/>
      <c r="BP592" s="1323">
        <f t="shared" si="7"/>
        <v>0</v>
      </c>
      <c r="BQ592" s="1323"/>
      <c r="BR592" s="1323"/>
      <c r="BS592" s="1323"/>
      <c r="BT592" s="1323"/>
      <c r="BU592" s="1323">
        <f t="shared" si="8"/>
        <v>0</v>
      </c>
      <c r="BV592" s="1323"/>
      <c r="BW592" s="1323"/>
      <c r="BX592" s="1323"/>
      <c r="BY592" s="1323"/>
      <c r="BZ592" s="1323">
        <f t="shared" si="9"/>
        <v>0</v>
      </c>
      <c r="CA592" s="1323"/>
      <c r="CB592" s="1323"/>
      <c r="CC592" s="1323"/>
      <c r="CD592" s="1323"/>
      <c r="CE592" s="1548">
        <f t="shared" si="10"/>
        <v>0</v>
      </c>
      <c r="CF592" s="1548"/>
      <c r="CG592" s="1548"/>
      <c r="CH592" s="1548"/>
      <c r="CI592" s="1548"/>
      <c r="CJ592" s="1548">
        <f t="shared" si="11"/>
        <v>0</v>
      </c>
      <c r="CK592" s="1548"/>
      <c r="CL592" s="1548"/>
      <c r="CM592" s="1548"/>
      <c r="CN592" s="1548"/>
      <c r="CO592" s="1548">
        <f t="shared" si="12"/>
        <v>0</v>
      </c>
      <c r="CP592" s="1548"/>
      <c r="CQ592" s="1548"/>
      <c r="CR592" s="1548"/>
      <c r="CS592" s="1548"/>
      <c r="CT592" s="1548">
        <f t="shared" si="13"/>
        <v>0</v>
      </c>
      <c r="CU592" s="1548"/>
      <c r="CV592" s="1548"/>
      <c r="CW592" s="1548"/>
      <c r="CX592" s="1548"/>
      <c r="CY592" s="1548">
        <f t="shared" si="14"/>
        <v>0</v>
      </c>
      <c r="CZ592" s="1548"/>
      <c r="DA592" s="1548"/>
      <c r="DB592" s="1548"/>
      <c r="DC592" s="1548"/>
      <c r="DD592" s="1548">
        <f t="shared" si="15"/>
        <v>0</v>
      </c>
      <c r="DE592" s="1548"/>
      <c r="DF592" s="1548"/>
      <c r="DG592" s="1548"/>
      <c r="DH592" s="1548"/>
    </row>
    <row r="593" spans="1:112" ht="12.75">
      <c r="A593" s="35"/>
      <c r="B593" s="12" t="s">
        <v>92</v>
      </c>
      <c r="G593" s="1086"/>
      <c r="H593" s="1086"/>
      <c r="I593" s="1086"/>
      <c r="J593" s="1086"/>
      <c r="K593" s="1086"/>
      <c r="L593" s="1086"/>
      <c r="M593" s="1086"/>
      <c r="N593" s="1086"/>
      <c r="O593" s="1086"/>
      <c r="P593" s="1086"/>
      <c r="Q593" s="1086"/>
      <c r="R593" s="1086"/>
      <c r="T593" s="35"/>
      <c r="U593" s="12" t="s">
        <v>92</v>
      </c>
      <c r="Z593" s="1086"/>
      <c r="AA593" s="1086"/>
      <c r="AB593" s="1086"/>
      <c r="AC593" s="1086"/>
      <c r="AD593" s="1086"/>
      <c r="AE593" s="1086"/>
      <c r="AF593" s="1086"/>
      <c r="AG593" s="1086"/>
      <c r="AH593" s="1086"/>
      <c r="AI593" s="1086"/>
      <c r="AJ593" s="1086"/>
      <c r="AK593" s="1086"/>
      <c r="AM593" s="7" t="s">
        <v>33</v>
      </c>
      <c r="AN593" s="58"/>
      <c r="AO593" s="58"/>
      <c r="AP593" s="58"/>
      <c r="AQ593" s="58"/>
      <c r="AR593" s="1319">
        <f t="shared" si="0"/>
        <v>1</v>
      </c>
      <c r="AS593" s="1320"/>
      <c r="AT593" s="1321">
        <f t="shared" si="1"/>
        <v>18</v>
      </c>
      <c r="AU593" s="1322"/>
      <c r="AV593" s="1319">
        <f t="shared" si="2"/>
        <v>0</v>
      </c>
      <c r="AW593" s="1320"/>
      <c r="AX593" s="1321">
        <f t="shared" si="3"/>
        <v>0</v>
      </c>
      <c r="AY593" s="1322"/>
      <c r="AZ593" s="58"/>
      <c r="BA593" s="1321">
        <f t="shared" si="4"/>
        <v>0</v>
      </c>
      <c r="BB593" s="1324"/>
      <c r="BC593" s="1324"/>
      <c r="BD593" s="1324"/>
      <c r="BE593" s="1322"/>
      <c r="BF593" s="1323">
        <f t="shared" si="5"/>
        <v>0</v>
      </c>
      <c r="BG593" s="1323"/>
      <c r="BH593" s="1323"/>
      <c r="BI593" s="1323"/>
      <c r="BJ593" s="1323"/>
      <c r="BK593" s="1323">
        <f t="shared" si="6"/>
        <v>0</v>
      </c>
      <c r="BL593" s="1323"/>
      <c r="BM593" s="1323"/>
      <c r="BN593" s="1323"/>
      <c r="BO593" s="1323"/>
      <c r="BP593" s="1323">
        <f t="shared" si="7"/>
        <v>18</v>
      </c>
      <c r="BQ593" s="1323"/>
      <c r="BR593" s="1323"/>
      <c r="BS593" s="1323"/>
      <c r="BT593" s="1323"/>
      <c r="BU593" s="1323">
        <f t="shared" si="8"/>
        <v>0</v>
      </c>
      <c r="BV593" s="1323"/>
      <c r="BW593" s="1323"/>
      <c r="BX593" s="1323"/>
      <c r="BY593" s="1323"/>
      <c r="BZ593" s="1323">
        <f t="shared" si="9"/>
        <v>0</v>
      </c>
      <c r="CA593" s="1323"/>
      <c r="CB593" s="1323"/>
      <c r="CC593" s="1323"/>
      <c r="CD593" s="1323"/>
      <c r="CE593" s="1548">
        <f t="shared" si="10"/>
        <v>0</v>
      </c>
      <c r="CF593" s="1548"/>
      <c r="CG593" s="1548"/>
      <c r="CH593" s="1548"/>
      <c r="CI593" s="1548"/>
      <c r="CJ593" s="1548">
        <f t="shared" si="11"/>
        <v>0</v>
      </c>
      <c r="CK593" s="1548"/>
      <c r="CL593" s="1548"/>
      <c r="CM593" s="1548"/>
      <c r="CN593" s="1548"/>
      <c r="CO593" s="1548">
        <f t="shared" si="12"/>
        <v>0</v>
      </c>
      <c r="CP593" s="1548"/>
      <c r="CQ593" s="1548"/>
      <c r="CR593" s="1548"/>
      <c r="CS593" s="1548"/>
      <c r="CT593" s="1548">
        <f t="shared" si="13"/>
        <v>0</v>
      </c>
      <c r="CU593" s="1548"/>
      <c r="CV593" s="1548"/>
      <c r="CW593" s="1548"/>
      <c r="CX593" s="1548"/>
      <c r="CY593" s="1548">
        <f t="shared" si="14"/>
        <v>0</v>
      </c>
      <c r="CZ593" s="1548"/>
      <c r="DA593" s="1548"/>
      <c r="DB593" s="1548"/>
      <c r="DC593" s="1548"/>
      <c r="DD593" s="1548">
        <f t="shared" si="15"/>
        <v>0</v>
      </c>
      <c r="DE593" s="1548"/>
      <c r="DF593" s="1548"/>
      <c r="DG593" s="1548"/>
      <c r="DH593" s="1548"/>
    </row>
    <row r="594" spans="1:112" ht="12.75">
      <c r="A594" s="35"/>
      <c r="B594" s="12" t="s">
        <v>630</v>
      </c>
      <c r="G594" s="1086"/>
      <c r="H594" s="1086"/>
      <c r="I594" s="1086"/>
      <c r="J594" s="1086"/>
      <c r="K594" s="1086"/>
      <c r="L594" s="1086"/>
      <c r="M594" s="1086"/>
      <c r="N594" s="1086"/>
      <c r="O594" s="1086"/>
      <c r="P594" s="1086"/>
      <c r="Q594" s="1086"/>
      <c r="R594" s="1086"/>
      <c r="T594" s="35"/>
      <c r="U594" s="12" t="s">
        <v>630</v>
      </c>
      <c r="Z594" s="1085"/>
      <c r="AA594" s="1085"/>
      <c r="AB594" s="1085"/>
      <c r="AC594" s="1085"/>
      <c r="AD594" s="1085"/>
      <c r="AE594" s="1085"/>
      <c r="AF594" s="1085"/>
      <c r="AG594" s="1085"/>
      <c r="AH594" s="1085"/>
      <c r="AI594" s="1085"/>
      <c r="AJ594" s="1085"/>
      <c r="AK594" s="1085"/>
      <c r="AM594" s="58"/>
      <c r="AN594" s="58"/>
      <c r="AO594" s="58"/>
      <c r="AP594" s="58"/>
      <c r="AQ594" s="58"/>
      <c r="AR594" s="1319">
        <f t="shared" si="0"/>
        <v>0</v>
      </c>
      <c r="AS594" s="1320"/>
      <c r="AT594" s="1321">
        <f t="shared" si="1"/>
        <v>0</v>
      </c>
      <c r="AU594" s="1322"/>
      <c r="AV594" s="1319">
        <f t="shared" si="2"/>
        <v>0</v>
      </c>
      <c r="AW594" s="1320"/>
      <c r="AX594" s="1321">
        <f t="shared" si="3"/>
        <v>0</v>
      </c>
      <c r="AY594" s="1322"/>
      <c r="AZ594" s="58"/>
      <c r="BA594" s="1321">
        <f t="shared" si="4"/>
        <v>0</v>
      </c>
      <c r="BB594" s="1324"/>
      <c r="BC594" s="1324"/>
      <c r="BD594" s="1324"/>
      <c r="BE594" s="1322"/>
      <c r="BF594" s="1323">
        <f t="shared" si="5"/>
        <v>0</v>
      </c>
      <c r="BG594" s="1323"/>
      <c r="BH594" s="1323"/>
      <c r="BI594" s="1323"/>
      <c r="BJ594" s="1323"/>
      <c r="BK594" s="1323">
        <f t="shared" si="6"/>
        <v>0</v>
      </c>
      <c r="BL594" s="1323"/>
      <c r="BM594" s="1323"/>
      <c r="BN594" s="1323"/>
      <c r="BO594" s="1323"/>
      <c r="BP594" s="1323">
        <f t="shared" si="7"/>
        <v>44</v>
      </c>
      <c r="BQ594" s="1323"/>
      <c r="BR594" s="1323"/>
      <c r="BS594" s="1323"/>
      <c r="BT594" s="1323"/>
      <c r="BU594" s="1323">
        <f t="shared" si="8"/>
        <v>0</v>
      </c>
      <c r="BV594" s="1323"/>
      <c r="BW594" s="1323"/>
      <c r="BX594" s="1323"/>
      <c r="BY594" s="1323"/>
      <c r="BZ594" s="1323">
        <f t="shared" si="9"/>
        <v>0</v>
      </c>
      <c r="CA594" s="1323"/>
      <c r="CB594" s="1323"/>
      <c r="CC594" s="1323"/>
      <c r="CD594" s="1323"/>
      <c r="CE594" s="1548">
        <f t="shared" si="10"/>
        <v>0</v>
      </c>
      <c r="CF594" s="1548"/>
      <c r="CG594" s="1548"/>
      <c r="CH594" s="1548"/>
      <c r="CI594" s="1548"/>
      <c r="CJ594" s="1548">
        <f t="shared" si="11"/>
        <v>0</v>
      </c>
      <c r="CK594" s="1548"/>
      <c r="CL594" s="1548"/>
      <c r="CM594" s="1548"/>
      <c r="CN594" s="1548"/>
      <c r="CO594" s="1548">
        <f t="shared" si="12"/>
        <v>0</v>
      </c>
      <c r="CP594" s="1548"/>
      <c r="CQ594" s="1548"/>
      <c r="CR594" s="1548"/>
      <c r="CS594" s="1548"/>
      <c r="CT594" s="1548">
        <f t="shared" si="13"/>
        <v>0</v>
      </c>
      <c r="CU594" s="1548"/>
      <c r="CV594" s="1548"/>
      <c r="CW594" s="1548"/>
      <c r="CX594" s="1548"/>
      <c r="CY594" s="1548">
        <f t="shared" si="14"/>
        <v>0</v>
      </c>
      <c r="CZ594" s="1548"/>
      <c r="DA594" s="1548"/>
      <c r="DB594" s="1548"/>
      <c r="DC594" s="1548"/>
      <c r="DD594" s="1548">
        <f t="shared" si="15"/>
        <v>0</v>
      </c>
      <c r="DE594" s="1548"/>
      <c r="DF594" s="1548"/>
      <c r="DG594" s="1548"/>
      <c r="DH594" s="1548"/>
    </row>
    <row r="595" spans="1:112" ht="12.75">
      <c r="A595" s="35"/>
      <c r="B595" s="12" t="s">
        <v>19</v>
      </c>
      <c r="G595" s="1086"/>
      <c r="H595" s="1086"/>
      <c r="I595" s="1086"/>
      <c r="J595" s="1086"/>
      <c r="K595" s="1086"/>
      <c r="L595" s="1086"/>
      <c r="M595" s="1086"/>
      <c r="N595" s="1086"/>
      <c r="O595" s="1086"/>
      <c r="P595" s="1086"/>
      <c r="Q595" s="1086"/>
      <c r="R595" s="1086"/>
      <c r="T595" s="35"/>
      <c r="U595" s="12" t="s">
        <v>19</v>
      </c>
      <c r="Z595" s="1085"/>
      <c r="AA595" s="1085"/>
      <c r="AB595" s="1085"/>
      <c r="AC595" s="1085"/>
      <c r="AD595" s="1085"/>
      <c r="AE595" s="1085"/>
      <c r="AF595" s="1085"/>
      <c r="AG595" s="1085"/>
      <c r="AH595" s="1085"/>
      <c r="AI595" s="1085"/>
      <c r="AJ595" s="1085"/>
      <c r="AK595" s="1085"/>
      <c r="AM595" s="58"/>
      <c r="AN595" s="58"/>
      <c r="AO595" s="58"/>
      <c r="AP595" s="58"/>
      <c r="AQ595" s="58"/>
      <c r="AR595" s="1319">
        <f t="shared" si="0"/>
        <v>1</v>
      </c>
      <c r="AS595" s="1320"/>
      <c r="AT595" s="1321">
        <f t="shared" si="1"/>
        <v>7</v>
      </c>
      <c r="AU595" s="1322"/>
      <c r="AV595" s="1319">
        <f t="shared" si="2"/>
        <v>0</v>
      </c>
      <c r="AW595" s="1320"/>
      <c r="AX595" s="1321">
        <f t="shared" si="3"/>
        <v>0</v>
      </c>
      <c r="AY595" s="1322"/>
      <c r="AZ595" s="58"/>
      <c r="BA595" s="1321">
        <f t="shared" si="4"/>
        <v>0</v>
      </c>
      <c r="BB595" s="1324"/>
      <c r="BC595" s="1324"/>
      <c r="BD595" s="1324"/>
      <c r="BE595" s="1322"/>
      <c r="BF595" s="1323">
        <f t="shared" si="5"/>
        <v>0</v>
      </c>
      <c r="BG595" s="1323"/>
      <c r="BH595" s="1323"/>
      <c r="BI595" s="1323"/>
      <c r="BJ595" s="1323"/>
      <c r="BK595" s="1323">
        <f t="shared" si="6"/>
        <v>0</v>
      </c>
      <c r="BL595" s="1323"/>
      <c r="BM595" s="1323"/>
      <c r="BN595" s="1323"/>
      <c r="BO595" s="1323"/>
      <c r="BP595" s="1323">
        <f t="shared" si="7"/>
        <v>0</v>
      </c>
      <c r="BQ595" s="1323"/>
      <c r="BR595" s="1323"/>
      <c r="BS595" s="1323"/>
      <c r="BT595" s="1323"/>
      <c r="BU595" s="1323">
        <f t="shared" si="8"/>
        <v>7</v>
      </c>
      <c r="BV595" s="1323"/>
      <c r="BW595" s="1323"/>
      <c r="BX595" s="1323"/>
      <c r="BY595" s="1323"/>
      <c r="BZ595" s="1323">
        <f t="shared" si="9"/>
        <v>0</v>
      </c>
      <c r="CA595" s="1323"/>
      <c r="CB595" s="1323"/>
      <c r="CC595" s="1323"/>
      <c r="CD595" s="1323"/>
      <c r="CE595" s="1548">
        <f t="shared" si="10"/>
        <v>0</v>
      </c>
      <c r="CF595" s="1548"/>
      <c r="CG595" s="1548"/>
      <c r="CH595" s="1548"/>
      <c r="CI595" s="1548"/>
      <c r="CJ595" s="1548">
        <f t="shared" si="11"/>
        <v>0</v>
      </c>
      <c r="CK595" s="1548"/>
      <c r="CL595" s="1548"/>
      <c r="CM595" s="1548"/>
      <c r="CN595" s="1548"/>
      <c r="CO595" s="1548">
        <f t="shared" si="12"/>
        <v>0</v>
      </c>
      <c r="CP595" s="1548"/>
      <c r="CQ595" s="1548"/>
      <c r="CR595" s="1548"/>
      <c r="CS595" s="1548"/>
      <c r="CT595" s="1548">
        <f t="shared" si="13"/>
        <v>0</v>
      </c>
      <c r="CU595" s="1548"/>
      <c r="CV595" s="1548"/>
      <c r="CW595" s="1548"/>
      <c r="CX595" s="1548"/>
      <c r="CY595" s="1548">
        <f t="shared" si="14"/>
        <v>0</v>
      </c>
      <c r="CZ595" s="1548"/>
      <c r="DA595" s="1548"/>
      <c r="DB595" s="1548"/>
      <c r="DC595" s="1548"/>
      <c r="DD595" s="1548">
        <f t="shared" si="15"/>
        <v>0</v>
      </c>
      <c r="DE595" s="1548"/>
      <c r="DF595" s="1548"/>
      <c r="DG595" s="1548"/>
      <c r="DH595" s="1548"/>
    </row>
    <row r="596" spans="1:112" ht="12.75">
      <c r="A596" s="35"/>
      <c r="B596" s="12" t="s">
        <v>338</v>
      </c>
      <c r="G596" s="1097"/>
      <c r="H596" s="1097"/>
      <c r="I596" s="1097"/>
      <c r="J596" s="1097"/>
      <c r="K596" s="1097"/>
      <c r="L596" s="1097"/>
      <c r="O596" s="140" t="s">
        <v>220</v>
      </c>
      <c r="P596" s="1106"/>
      <c r="Q596" s="1106"/>
      <c r="R596" s="1106"/>
      <c r="T596" s="35"/>
      <c r="U596" s="12" t="s">
        <v>338</v>
      </c>
      <c r="Z596" s="1097"/>
      <c r="AA596" s="1097"/>
      <c r="AB596" s="1097"/>
      <c r="AC596" s="1097"/>
      <c r="AD596" s="1097"/>
      <c r="AE596" s="1097"/>
      <c r="AH596" s="140" t="s">
        <v>220</v>
      </c>
      <c r="AI596" s="1106"/>
      <c r="AJ596" s="1106"/>
      <c r="AK596" s="1106"/>
      <c r="AM596" s="58"/>
      <c r="AN596" s="58"/>
      <c r="AO596" s="58"/>
      <c r="AP596" s="58"/>
      <c r="AQ596" s="58"/>
      <c r="AR596" s="1319">
        <f t="shared" si="0"/>
        <v>0</v>
      </c>
      <c r="AS596" s="1320"/>
      <c r="AT596" s="1321">
        <f t="shared" si="1"/>
        <v>0</v>
      </c>
      <c r="AU596" s="1322"/>
      <c r="AV596" s="1319">
        <f t="shared" si="2"/>
        <v>0</v>
      </c>
      <c r="AW596" s="1320"/>
      <c r="AX596" s="1321">
        <f t="shared" si="3"/>
        <v>0</v>
      </c>
      <c r="AY596" s="1322"/>
      <c r="AZ596" s="58"/>
      <c r="BA596" s="1321">
        <f t="shared" si="4"/>
        <v>0</v>
      </c>
      <c r="BB596" s="1324"/>
      <c r="BC596" s="1324"/>
      <c r="BD596" s="1324"/>
      <c r="BE596" s="1322"/>
      <c r="BF596" s="1323">
        <f t="shared" si="5"/>
        <v>0</v>
      </c>
      <c r="BG596" s="1323"/>
      <c r="BH596" s="1323"/>
      <c r="BI596" s="1323"/>
      <c r="BJ596" s="1323"/>
      <c r="BK596" s="1323">
        <f t="shared" si="6"/>
        <v>0</v>
      </c>
      <c r="BL596" s="1323"/>
      <c r="BM596" s="1323"/>
      <c r="BN596" s="1323"/>
      <c r="BO596" s="1323"/>
      <c r="BP596" s="1323">
        <f t="shared" si="7"/>
        <v>0</v>
      </c>
      <c r="BQ596" s="1323"/>
      <c r="BR596" s="1323"/>
      <c r="BS596" s="1323"/>
      <c r="BT596" s="1323"/>
      <c r="BU596" s="1323">
        <f t="shared" si="8"/>
        <v>17</v>
      </c>
      <c r="BV596" s="1323"/>
      <c r="BW596" s="1323"/>
      <c r="BX596" s="1323"/>
      <c r="BY596" s="1323"/>
      <c r="BZ596" s="1323">
        <f t="shared" si="9"/>
        <v>0</v>
      </c>
      <c r="CA596" s="1323"/>
      <c r="CB596" s="1323"/>
      <c r="CC596" s="1323"/>
      <c r="CD596" s="1323"/>
      <c r="CE596" s="1548">
        <f t="shared" si="10"/>
        <v>0</v>
      </c>
      <c r="CF596" s="1548"/>
      <c r="CG596" s="1548"/>
      <c r="CH596" s="1548"/>
      <c r="CI596" s="1548"/>
      <c r="CJ596" s="1548">
        <f t="shared" si="11"/>
        <v>0</v>
      </c>
      <c r="CK596" s="1548"/>
      <c r="CL596" s="1548"/>
      <c r="CM596" s="1548"/>
      <c r="CN596" s="1548"/>
      <c r="CO596" s="1548">
        <f t="shared" si="12"/>
        <v>0</v>
      </c>
      <c r="CP596" s="1548"/>
      <c r="CQ596" s="1548"/>
      <c r="CR596" s="1548"/>
      <c r="CS596" s="1548"/>
      <c r="CT596" s="1548">
        <f t="shared" si="13"/>
        <v>0</v>
      </c>
      <c r="CU596" s="1548"/>
      <c r="CV596" s="1548"/>
      <c r="CW596" s="1548"/>
      <c r="CX596" s="1548"/>
      <c r="CY596" s="1548">
        <f t="shared" si="14"/>
        <v>0</v>
      </c>
      <c r="CZ596" s="1548"/>
      <c r="DA596" s="1548"/>
      <c r="DB596" s="1548"/>
      <c r="DC596" s="1548"/>
      <c r="DD596" s="1548">
        <f t="shared" si="15"/>
        <v>0</v>
      </c>
      <c r="DE596" s="1548"/>
      <c r="DF596" s="1548"/>
      <c r="DG596" s="1548"/>
      <c r="DH596" s="1548"/>
    </row>
    <row r="597" spans="1:112" s="7" customFormat="1" ht="12.75">
      <c r="A597" s="35"/>
      <c r="B597" s="12" t="s">
        <v>20</v>
      </c>
      <c r="C597" s="12"/>
      <c r="D597" s="12"/>
      <c r="E597" s="12"/>
      <c r="F597" s="12"/>
      <c r="G597" s="12"/>
      <c r="H597" s="1086"/>
      <c r="I597" s="1086"/>
      <c r="J597" s="1086"/>
      <c r="K597" s="1086"/>
      <c r="L597" s="1086"/>
      <c r="M597" s="1086"/>
      <c r="N597" s="1086"/>
      <c r="O597" s="1086"/>
      <c r="P597" s="1086"/>
      <c r="Q597" s="1086"/>
      <c r="R597" s="1086"/>
      <c r="S597" s="12"/>
      <c r="T597" s="35"/>
      <c r="U597" s="12" t="s">
        <v>20</v>
      </c>
      <c r="V597" s="12"/>
      <c r="W597" s="12"/>
      <c r="X597" s="12"/>
      <c r="Y597" s="12"/>
      <c r="Z597" s="12"/>
      <c r="AA597" s="1086"/>
      <c r="AB597" s="1086"/>
      <c r="AC597" s="1086"/>
      <c r="AD597" s="1086"/>
      <c r="AE597" s="1086"/>
      <c r="AF597" s="1086"/>
      <c r="AG597" s="1086"/>
      <c r="AH597" s="1086"/>
      <c r="AI597" s="1086"/>
      <c r="AJ597" s="1086"/>
      <c r="AK597" s="1086"/>
      <c r="AL597" s="12"/>
      <c r="AM597" s="58"/>
      <c r="AN597" s="58"/>
      <c r="AO597" s="58"/>
      <c r="AP597" s="58"/>
      <c r="AQ597" s="58"/>
      <c r="AR597" s="1319">
        <f t="shared" si="0"/>
        <v>0</v>
      </c>
      <c r="AS597" s="1320"/>
      <c r="AT597" s="1321">
        <f t="shared" si="1"/>
        <v>0</v>
      </c>
      <c r="AU597" s="1322"/>
      <c r="AV597" s="1319">
        <f t="shared" si="2"/>
        <v>0</v>
      </c>
      <c r="AW597" s="1320"/>
      <c r="AX597" s="1321">
        <f t="shared" si="3"/>
        <v>0</v>
      </c>
      <c r="AY597" s="1322"/>
      <c r="AZ597" s="58"/>
      <c r="BA597" s="1321">
        <f t="shared" si="4"/>
        <v>0</v>
      </c>
      <c r="BB597" s="1324"/>
      <c r="BC597" s="1324"/>
      <c r="BD597" s="1324"/>
      <c r="BE597" s="1322"/>
      <c r="BF597" s="1323">
        <f t="shared" si="5"/>
        <v>0</v>
      </c>
      <c r="BG597" s="1323"/>
      <c r="BH597" s="1323"/>
      <c r="BI597" s="1323"/>
      <c r="BJ597" s="1323"/>
      <c r="BK597" s="1323">
        <f t="shared" si="6"/>
        <v>0</v>
      </c>
      <c r="BL597" s="1323"/>
      <c r="BM597" s="1323"/>
      <c r="BN597" s="1323"/>
      <c r="BO597" s="1323"/>
      <c r="BP597" s="1323">
        <f t="shared" si="7"/>
        <v>0</v>
      </c>
      <c r="BQ597" s="1323"/>
      <c r="BR597" s="1323"/>
      <c r="BS597" s="1323"/>
      <c r="BT597" s="1323"/>
      <c r="BU597" s="1323">
        <f t="shared" si="8"/>
        <v>0</v>
      </c>
      <c r="BV597" s="1323"/>
      <c r="BW597" s="1323"/>
      <c r="BX597" s="1323"/>
      <c r="BY597" s="1323"/>
      <c r="BZ597" s="1323">
        <f t="shared" si="9"/>
        <v>0</v>
      </c>
      <c r="CA597" s="1323"/>
      <c r="CB597" s="1323"/>
      <c r="CC597" s="1323"/>
      <c r="CD597" s="1323"/>
      <c r="CE597" s="1548">
        <f t="shared" si="10"/>
        <v>0</v>
      </c>
      <c r="CF597" s="1548"/>
      <c r="CG597" s="1548"/>
      <c r="CH597" s="1548"/>
      <c r="CI597" s="1548"/>
      <c r="CJ597" s="1548">
        <f t="shared" si="11"/>
        <v>0</v>
      </c>
      <c r="CK597" s="1548"/>
      <c r="CL597" s="1548"/>
      <c r="CM597" s="1548"/>
      <c r="CN597" s="1548"/>
      <c r="CO597" s="1548">
        <f t="shared" si="12"/>
        <v>0</v>
      </c>
      <c r="CP597" s="1548"/>
      <c r="CQ597" s="1548"/>
      <c r="CR597" s="1548"/>
      <c r="CS597" s="1548"/>
      <c r="CT597" s="1548">
        <f t="shared" si="13"/>
        <v>0</v>
      </c>
      <c r="CU597" s="1548"/>
      <c r="CV597" s="1548"/>
      <c r="CW597" s="1548"/>
      <c r="CX597" s="1548"/>
      <c r="CY597" s="1548">
        <f t="shared" si="14"/>
        <v>0</v>
      </c>
      <c r="CZ597" s="1548"/>
      <c r="DA597" s="1548"/>
      <c r="DB597" s="1548"/>
      <c r="DC597" s="1548"/>
      <c r="DD597" s="1548">
        <f t="shared" si="15"/>
        <v>0</v>
      </c>
      <c r="DE597" s="1548"/>
      <c r="DF597" s="1548"/>
      <c r="DG597" s="1548"/>
      <c r="DH597" s="1548"/>
    </row>
    <row r="598" spans="1:112" s="7" customFormat="1" ht="12.75">
      <c r="A598" s="35"/>
      <c r="B598" s="12" t="s">
        <v>22</v>
      </c>
      <c r="C598" s="12"/>
      <c r="D598" s="12"/>
      <c r="E598" s="12"/>
      <c r="F598" s="12"/>
      <c r="G598" s="12"/>
      <c r="H598" s="12"/>
      <c r="I598" s="12"/>
      <c r="J598" s="12"/>
      <c r="K598" s="12"/>
      <c r="L598" s="12"/>
      <c r="M598" s="12"/>
      <c r="N598" s="1088" t="s">
        <v>722</v>
      </c>
      <c r="O598" s="1088"/>
      <c r="P598" s="12"/>
      <c r="Q598" s="12"/>
      <c r="R598" s="12"/>
      <c r="S598" s="12"/>
      <c r="T598" s="35"/>
      <c r="U598" s="12" t="s">
        <v>22</v>
      </c>
      <c r="V598" s="12"/>
      <c r="W598" s="12"/>
      <c r="X598" s="12"/>
      <c r="Y598" s="12"/>
      <c r="Z598" s="12"/>
      <c r="AA598" s="12"/>
      <c r="AB598" s="12"/>
      <c r="AC598" s="12"/>
      <c r="AD598" s="12"/>
      <c r="AE598" s="12"/>
      <c r="AF598" s="12"/>
      <c r="AG598" s="1088" t="s">
        <v>722</v>
      </c>
      <c r="AH598" s="1088"/>
      <c r="AI598" s="12"/>
      <c r="AJ598" s="12"/>
      <c r="AK598" s="12"/>
      <c r="AL598" s="12"/>
      <c r="AM598" s="58"/>
      <c r="AN598" s="58"/>
      <c r="AO598" s="58"/>
      <c r="AP598" s="58"/>
      <c r="AQ598" s="58"/>
      <c r="AR598" s="1319">
        <f t="shared" si="0"/>
        <v>0</v>
      </c>
      <c r="AS598" s="1320"/>
      <c r="AT598" s="1321">
        <f t="shared" si="1"/>
        <v>0</v>
      </c>
      <c r="AU598" s="1322"/>
      <c r="AV598" s="1319">
        <f t="shared" si="2"/>
        <v>0</v>
      </c>
      <c r="AW598" s="1320"/>
      <c r="AX598" s="1321">
        <f t="shared" si="3"/>
        <v>0</v>
      </c>
      <c r="AY598" s="1322"/>
      <c r="AZ598" s="58"/>
      <c r="BA598" s="1321">
        <f t="shared" si="4"/>
        <v>0</v>
      </c>
      <c r="BB598" s="1324"/>
      <c r="BC598" s="1324"/>
      <c r="BD598" s="1324"/>
      <c r="BE598" s="1322"/>
      <c r="BF598" s="1323">
        <f t="shared" si="5"/>
        <v>0</v>
      </c>
      <c r="BG598" s="1323"/>
      <c r="BH598" s="1323"/>
      <c r="BI598" s="1323"/>
      <c r="BJ598" s="1323"/>
      <c r="BK598" s="1323">
        <f t="shared" si="6"/>
        <v>0</v>
      </c>
      <c r="BL598" s="1323"/>
      <c r="BM598" s="1323"/>
      <c r="BN598" s="1323"/>
      <c r="BO598" s="1323"/>
      <c r="BP598" s="1323">
        <f t="shared" si="7"/>
        <v>0</v>
      </c>
      <c r="BQ598" s="1323"/>
      <c r="BR598" s="1323"/>
      <c r="BS598" s="1323"/>
      <c r="BT598" s="1323"/>
      <c r="BU598" s="1323">
        <f t="shared" si="8"/>
        <v>0</v>
      </c>
      <c r="BV598" s="1323"/>
      <c r="BW598" s="1323"/>
      <c r="BX598" s="1323"/>
      <c r="BY598" s="1323"/>
      <c r="BZ598" s="1323">
        <f t="shared" si="9"/>
        <v>0</v>
      </c>
      <c r="CA598" s="1323"/>
      <c r="CB598" s="1323"/>
      <c r="CC598" s="1323"/>
      <c r="CD598" s="1323"/>
      <c r="CE598" s="1548">
        <f t="shared" si="10"/>
        <v>0</v>
      </c>
      <c r="CF598" s="1548"/>
      <c r="CG598" s="1548"/>
      <c r="CH598" s="1548"/>
      <c r="CI598" s="1548"/>
      <c r="CJ598" s="1548">
        <f t="shared" si="11"/>
        <v>0</v>
      </c>
      <c r="CK598" s="1548"/>
      <c r="CL598" s="1548"/>
      <c r="CM598" s="1548"/>
      <c r="CN598" s="1548"/>
      <c r="CO598" s="1548">
        <f t="shared" si="12"/>
        <v>0</v>
      </c>
      <c r="CP598" s="1548"/>
      <c r="CQ598" s="1548"/>
      <c r="CR598" s="1548"/>
      <c r="CS598" s="1548"/>
      <c r="CT598" s="1548">
        <f t="shared" si="13"/>
        <v>0</v>
      </c>
      <c r="CU598" s="1548"/>
      <c r="CV598" s="1548"/>
      <c r="CW598" s="1548"/>
      <c r="CX598" s="1548"/>
      <c r="CY598" s="1548">
        <f t="shared" si="14"/>
        <v>0</v>
      </c>
      <c r="CZ598" s="1548"/>
      <c r="DA598" s="1548"/>
      <c r="DB598" s="1548"/>
      <c r="DC598" s="1548"/>
      <c r="DD598" s="1548">
        <f t="shared" si="15"/>
        <v>0</v>
      </c>
      <c r="DE598" s="1548"/>
      <c r="DF598" s="1548"/>
      <c r="DG598" s="1548"/>
      <c r="DH598" s="1548"/>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319">
        <f t="shared" si="0"/>
        <v>0</v>
      </c>
      <c r="AS599" s="1320"/>
      <c r="AT599" s="1321">
        <f t="shared" si="1"/>
        <v>0</v>
      </c>
      <c r="AU599" s="1322"/>
      <c r="AV599" s="1319">
        <f t="shared" si="2"/>
        <v>0</v>
      </c>
      <c r="AW599" s="1320"/>
      <c r="AX599" s="1321">
        <f t="shared" si="3"/>
        <v>0</v>
      </c>
      <c r="AY599" s="1322"/>
      <c r="AZ599" s="58"/>
      <c r="BA599" s="1321">
        <f t="shared" si="4"/>
        <v>0</v>
      </c>
      <c r="BB599" s="1324"/>
      <c r="BC599" s="1324"/>
      <c r="BD599" s="1324"/>
      <c r="BE599" s="1322"/>
      <c r="BF599" s="1323">
        <f t="shared" si="5"/>
        <v>0</v>
      </c>
      <c r="BG599" s="1323"/>
      <c r="BH599" s="1323"/>
      <c r="BI599" s="1323"/>
      <c r="BJ599" s="1323"/>
      <c r="BK599" s="1323">
        <f t="shared" si="6"/>
        <v>0</v>
      </c>
      <c r="BL599" s="1323"/>
      <c r="BM599" s="1323"/>
      <c r="BN599" s="1323"/>
      <c r="BO599" s="1323"/>
      <c r="BP599" s="1323">
        <f t="shared" si="7"/>
        <v>0</v>
      </c>
      <c r="BQ599" s="1323"/>
      <c r="BR599" s="1323"/>
      <c r="BS599" s="1323"/>
      <c r="BT599" s="1323"/>
      <c r="BU599" s="1323">
        <f t="shared" si="8"/>
        <v>0</v>
      </c>
      <c r="BV599" s="1323"/>
      <c r="BW599" s="1323"/>
      <c r="BX599" s="1323"/>
      <c r="BY599" s="1323"/>
      <c r="BZ599" s="1323">
        <f t="shared" si="9"/>
        <v>0</v>
      </c>
      <c r="CA599" s="1323"/>
      <c r="CB599" s="1323"/>
      <c r="CC599" s="1323"/>
      <c r="CD599" s="1323"/>
      <c r="CE599" s="1548">
        <f t="shared" si="10"/>
        <v>0</v>
      </c>
      <c r="CF599" s="1548"/>
      <c r="CG599" s="1548"/>
      <c r="CH599" s="1548"/>
      <c r="CI599" s="1548"/>
      <c r="CJ599" s="1548">
        <f t="shared" si="11"/>
        <v>0</v>
      </c>
      <c r="CK599" s="1548"/>
      <c r="CL599" s="1548"/>
      <c r="CM599" s="1548"/>
      <c r="CN599" s="1548"/>
      <c r="CO599" s="1548">
        <f t="shared" si="12"/>
        <v>0</v>
      </c>
      <c r="CP599" s="1548"/>
      <c r="CQ599" s="1548"/>
      <c r="CR599" s="1548"/>
      <c r="CS599" s="1548"/>
      <c r="CT599" s="1548">
        <f t="shared" si="13"/>
        <v>0</v>
      </c>
      <c r="CU599" s="1548"/>
      <c r="CV599" s="1548"/>
      <c r="CW599" s="1548"/>
      <c r="CX599" s="1548"/>
      <c r="CY599" s="1548">
        <f t="shared" si="14"/>
        <v>0</v>
      </c>
      <c r="CZ599" s="1548"/>
      <c r="DA599" s="1548"/>
      <c r="DB599" s="1548"/>
      <c r="DC599" s="1548"/>
      <c r="DD599" s="1548">
        <f t="shared" si="15"/>
        <v>0</v>
      </c>
      <c r="DE599" s="1548"/>
      <c r="DF599" s="1548"/>
      <c r="DG599" s="1548"/>
      <c r="DH599" s="1548"/>
    </row>
    <row r="600" spans="1:112" ht="12.75">
      <c r="A600" s="87" t="s">
        <v>386</v>
      </c>
      <c r="B600" s="12" t="s">
        <v>509</v>
      </c>
      <c r="G600" s="1105">
        <f>C555</f>
        <v>0</v>
      </c>
      <c r="H600" s="1105"/>
      <c r="I600" s="1105"/>
      <c r="J600" s="1105"/>
      <c r="K600" s="1105"/>
      <c r="L600" s="1105"/>
      <c r="M600" s="1105"/>
      <c r="N600" s="1105"/>
      <c r="O600" s="1105"/>
      <c r="P600" s="1105"/>
      <c r="Q600" s="1105"/>
      <c r="R600" s="1105"/>
      <c r="T600" s="87" t="s">
        <v>387</v>
      </c>
      <c r="U600" s="12" t="s">
        <v>509</v>
      </c>
      <c r="Z600" s="1105">
        <f>C556</f>
        <v>0</v>
      </c>
      <c r="AA600" s="1105"/>
      <c r="AB600" s="1105"/>
      <c r="AC600" s="1105"/>
      <c r="AD600" s="1105"/>
      <c r="AE600" s="1105"/>
      <c r="AF600" s="1105"/>
      <c r="AG600" s="1105"/>
      <c r="AH600" s="1105"/>
      <c r="AI600" s="1105"/>
      <c r="AJ600" s="1105"/>
      <c r="AK600" s="1105"/>
      <c r="AM600" s="58"/>
      <c r="AN600" s="58"/>
      <c r="AO600" s="58"/>
      <c r="AP600" s="58"/>
      <c r="AQ600" s="58"/>
      <c r="AR600" s="1319">
        <f t="shared" si="0"/>
        <v>0</v>
      </c>
      <c r="AS600" s="1320"/>
      <c r="AT600" s="1321">
        <f t="shared" si="1"/>
        <v>0</v>
      </c>
      <c r="AU600" s="1322"/>
      <c r="AV600" s="1319">
        <f t="shared" si="2"/>
        <v>0</v>
      </c>
      <c r="AW600" s="1320"/>
      <c r="AX600" s="1321">
        <f t="shared" si="3"/>
        <v>0</v>
      </c>
      <c r="AY600" s="1322"/>
      <c r="AZ600" s="58"/>
      <c r="BA600" s="1321">
        <f t="shared" si="4"/>
        <v>0</v>
      </c>
      <c r="BB600" s="1324"/>
      <c r="BC600" s="1324"/>
      <c r="BD600" s="1324"/>
      <c r="BE600" s="1322"/>
      <c r="BF600" s="1323">
        <f t="shared" si="5"/>
        <v>0</v>
      </c>
      <c r="BG600" s="1323"/>
      <c r="BH600" s="1323"/>
      <c r="BI600" s="1323"/>
      <c r="BJ600" s="1323"/>
      <c r="BK600" s="1323">
        <f t="shared" si="6"/>
        <v>0</v>
      </c>
      <c r="BL600" s="1323"/>
      <c r="BM600" s="1323"/>
      <c r="BN600" s="1323"/>
      <c r="BO600" s="1323"/>
      <c r="BP600" s="1323">
        <f t="shared" si="7"/>
        <v>0</v>
      </c>
      <c r="BQ600" s="1323"/>
      <c r="BR600" s="1323"/>
      <c r="BS600" s="1323"/>
      <c r="BT600" s="1323"/>
      <c r="BU600" s="1323">
        <f t="shared" si="8"/>
        <v>0</v>
      </c>
      <c r="BV600" s="1323"/>
      <c r="BW600" s="1323"/>
      <c r="BX600" s="1323"/>
      <c r="BY600" s="1323"/>
      <c r="BZ600" s="1323">
        <f t="shared" si="9"/>
        <v>0</v>
      </c>
      <c r="CA600" s="1323"/>
      <c r="CB600" s="1323"/>
      <c r="CC600" s="1323"/>
      <c r="CD600" s="1323"/>
      <c r="CE600" s="1548">
        <f t="shared" si="10"/>
        <v>0</v>
      </c>
      <c r="CF600" s="1548"/>
      <c r="CG600" s="1548"/>
      <c r="CH600" s="1548"/>
      <c r="CI600" s="1548"/>
      <c r="CJ600" s="1548">
        <f t="shared" si="11"/>
        <v>0</v>
      </c>
      <c r="CK600" s="1548"/>
      <c r="CL600" s="1548"/>
      <c r="CM600" s="1548"/>
      <c r="CN600" s="1548"/>
      <c r="CO600" s="1548">
        <f t="shared" si="12"/>
        <v>0</v>
      </c>
      <c r="CP600" s="1548"/>
      <c r="CQ600" s="1548"/>
      <c r="CR600" s="1548"/>
      <c r="CS600" s="1548"/>
      <c r="CT600" s="1548">
        <f t="shared" si="13"/>
        <v>0</v>
      </c>
      <c r="CU600" s="1548"/>
      <c r="CV600" s="1548"/>
      <c r="CW600" s="1548"/>
      <c r="CX600" s="1548"/>
      <c r="CY600" s="1548">
        <f t="shared" si="14"/>
        <v>0</v>
      </c>
      <c r="CZ600" s="1548"/>
      <c r="DA600" s="1548"/>
      <c r="DB600" s="1548"/>
      <c r="DC600" s="1548"/>
      <c r="DD600" s="1548">
        <f t="shared" si="15"/>
        <v>0</v>
      </c>
      <c r="DE600" s="1548"/>
      <c r="DF600" s="1548"/>
      <c r="DG600" s="1548"/>
      <c r="DH600" s="1548"/>
    </row>
    <row r="601" spans="1:112" ht="12.75">
      <c r="B601" s="12" t="s">
        <v>92</v>
      </c>
      <c r="G601" s="1086"/>
      <c r="H601" s="1086"/>
      <c r="I601" s="1086"/>
      <c r="J601" s="1086"/>
      <c r="K601" s="1086"/>
      <c r="L601" s="1086"/>
      <c r="M601" s="1086"/>
      <c r="N601" s="1086"/>
      <c r="O601" s="1086"/>
      <c r="P601" s="1086"/>
      <c r="Q601" s="1086"/>
      <c r="R601" s="1086"/>
      <c r="U601" s="12" t="s">
        <v>92</v>
      </c>
      <c r="Z601" s="1086"/>
      <c r="AA601" s="1086"/>
      <c r="AB601" s="1086"/>
      <c r="AC601" s="1086"/>
      <c r="AD601" s="1086"/>
      <c r="AE601" s="1086"/>
      <c r="AF601" s="1086"/>
      <c r="AG601" s="1086"/>
      <c r="AH601" s="1086"/>
      <c r="AI601" s="1086"/>
      <c r="AJ601" s="1086"/>
      <c r="AK601" s="1086"/>
      <c r="AM601" s="58"/>
      <c r="AN601" s="58"/>
      <c r="AO601" s="58"/>
      <c r="AP601" s="58"/>
      <c r="AQ601" s="58"/>
      <c r="AR601" s="1319">
        <f t="shared" si="0"/>
        <v>0</v>
      </c>
      <c r="AS601" s="1320"/>
      <c r="AT601" s="1321">
        <f t="shared" si="1"/>
        <v>0</v>
      </c>
      <c r="AU601" s="1322"/>
      <c r="AV601" s="1319">
        <f t="shared" si="2"/>
        <v>0</v>
      </c>
      <c r="AW601" s="1320"/>
      <c r="AX601" s="1321">
        <f t="shared" si="3"/>
        <v>0</v>
      </c>
      <c r="AY601" s="1322"/>
      <c r="AZ601" s="58"/>
      <c r="BA601" s="1321">
        <f t="shared" si="4"/>
        <v>0</v>
      </c>
      <c r="BB601" s="1324"/>
      <c r="BC601" s="1324"/>
      <c r="BD601" s="1324"/>
      <c r="BE601" s="1322"/>
      <c r="BF601" s="1323">
        <f t="shared" si="5"/>
        <v>0</v>
      </c>
      <c r="BG601" s="1323"/>
      <c r="BH601" s="1323"/>
      <c r="BI601" s="1323"/>
      <c r="BJ601" s="1323"/>
      <c r="BK601" s="1323">
        <f t="shared" si="6"/>
        <v>0</v>
      </c>
      <c r="BL601" s="1323"/>
      <c r="BM601" s="1323"/>
      <c r="BN601" s="1323"/>
      <c r="BO601" s="1323"/>
      <c r="BP601" s="1323">
        <f t="shared" si="7"/>
        <v>0</v>
      </c>
      <c r="BQ601" s="1323"/>
      <c r="BR601" s="1323"/>
      <c r="BS601" s="1323"/>
      <c r="BT601" s="1323"/>
      <c r="BU601" s="1323">
        <f t="shared" si="8"/>
        <v>0</v>
      </c>
      <c r="BV601" s="1323"/>
      <c r="BW601" s="1323"/>
      <c r="BX601" s="1323"/>
      <c r="BY601" s="1323"/>
      <c r="BZ601" s="1323">
        <f t="shared" si="9"/>
        <v>0</v>
      </c>
      <c r="CA601" s="1323"/>
      <c r="CB601" s="1323"/>
      <c r="CC601" s="1323"/>
      <c r="CD601" s="1323"/>
      <c r="CE601" s="1548">
        <f t="shared" si="10"/>
        <v>0</v>
      </c>
      <c r="CF601" s="1548"/>
      <c r="CG601" s="1548"/>
      <c r="CH601" s="1548"/>
      <c r="CI601" s="1548"/>
      <c r="CJ601" s="1548">
        <f t="shared" si="11"/>
        <v>0</v>
      </c>
      <c r="CK601" s="1548"/>
      <c r="CL601" s="1548"/>
      <c r="CM601" s="1548"/>
      <c r="CN601" s="1548"/>
      <c r="CO601" s="1548">
        <f t="shared" si="12"/>
        <v>0</v>
      </c>
      <c r="CP601" s="1548"/>
      <c r="CQ601" s="1548"/>
      <c r="CR601" s="1548"/>
      <c r="CS601" s="1548"/>
      <c r="CT601" s="1548">
        <f t="shared" si="13"/>
        <v>0</v>
      </c>
      <c r="CU601" s="1548"/>
      <c r="CV601" s="1548"/>
      <c r="CW601" s="1548"/>
      <c r="CX601" s="1548"/>
      <c r="CY601" s="1548">
        <f t="shared" si="14"/>
        <v>0</v>
      </c>
      <c r="CZ601" s="1548"/>
      <c r="DA601" s="1548"/>
      <c r="DB601" s="1548"/>
      <c r="DC601" s="1548"/>
      <c r="DD601" s="1548">
        <f t="shared" si="15"/>
        <v>0</v>
      </c>
      <c r="DE601" s="1548"/>
      <c r="DF601" s="1548"/>
      <c r="DG601" s="1548"/>
      <c r="DH601" s="1548"/>
    </row>
    <row r="602" spans="1:112" ht="12.75">
      <c r="B602" s="12" t="s">
        <v>630</v>
      </c>
      <c r="G602" s="1086"/>
      <c r="H602" s="1086"/>
      <c r="I602" s="1086"/>
      <c r="J602" s="1086"/>
      <c r="K602" s="1086"/>
      <c r="L602" s="1086"/>
      <c r="M602" s="1086"/>
      <c r="N602" s="1086"/>
      <c r="O602" s="1086"/>
      <c r="P602" s="1086"/>
      <c r="Q602" s="1086"/>
      <c r="R602" s="1086"/>
      <c r="U602" s="12" t="s">
        <v>630</v>
      </c>
      <c r="Z602" s="1085"/>
      <c r="AA602" s="1085"/>
      <c r="AB602" s="1085"/>
      <c r="AC602" s="1085"/>
      <c r="AD602" s="1085"/>
      <c r="AE602" s="1085"/>
      <c r="AF602" s="1085"/>
      <c r="AG602" s="1085"/>
      <c r="AH602" s="1085"/>
      <c r="AI602" s="1085"/>
      <c r="AJ602" s="1085"/>
      <c r="AK602" s="1085"/>
      <c r="AM602" s="58"/>
      <c r="AN602" s="58"/>
      <c r="AO602" s="58"/>
      <c r="AP602" s="58"/>
      <c r="AQ602" s="58"/>
      <c r="AR602" s="1319">
        <f t="shared" si="0"/>
        <v>0</v>
      </c>
      <c r="AS602" s="1320"/>
      <c r="AT602" s="1321">
        <f t="shared" si="1"/>
        <v>0</v>
      </c>
      <c r="AU602" s="1322"/>
      <c r="AV602" s="1319">
        <f t="shared" si="2"/>
        <v>0</v>
      </c>
      <c r="AW602" s="1320"/>
      <c r="AX602" s="1321">
        <f t="shared" si="3"/>
        <v>0</v>
      </c>
      <c r="AY602" s="1322"/>
      <c r="AZ602" s="58"/>
      <c r="BA602" s="1321">
        <f t="shared" si="4"/>
        <v>0</v>
      </c>
      <c r="BB602" s="1324"/>
      <c r="BC602" s="1324"/>
      <c r="BD602" s="1324"/>
      <c r="BE602" s="1322"/>
      <c r="BF602" s="1323">
        <f t="shared" si="5"/>
        <v>0</v>
      </c>
      <c r="BG602" s="1323"/>
      <c r="BH602" s="1323"/>
      <c r="BI602" s="1323"/>
      <c r="BJ602" s="1323"/>
      <c r="BK602" s="1323">
        <f t="shared" si="6"/>
        <v>0</v>
      </c>
      <c r="BL602" s="1323"/>
      <c r="BM602" s="1323"/>
      <c r="BN602" s="1323"/>
      <c r="BO602" s="1323"/>
      <c r="BP602" s="1323">
        <f t="shared" si="7"/>
        <v>0</v>
      </c>
      <c r="BQ602" s="1323"/>
      <c r="BR602" s="1323"/>
      <c r="BS602" s="1323"/>
      <c r="BT602" s="1323"/>
      <c r="BU602" s="1323">
        <f t="shared" si="8"/>
        <v>0</v>
      </c>
      <c r="BV602" s="1323"/>
      <c r="BW602" s="1323"/>
      <c r="BX602" s="1323"/>
      <c r="BY602" s="1323"/>
      <c r="BZ602" s="1323">
        <f t="shared" si="9"/>
        <v>0</v>
      </c>
      <c r="CA602" s="1323"/>
      <c r="CB602" s="1323"/>
      <c r="CC602" s="1323"/>
      <c r="CD602" s="1323"/>
      <c r="CE602" s="1548">
        <f t="shared" si="10"/>
        <v>0</v>
      </c>
      <c r="CF602" s="1548"/>
      <c r="CG602" s="1548"/>
      <c r="CH602" s="1548"/>
      <c r="CI602" s="1548"/>
      <c r="CJ602" s="1548">
        <f t="shared" si="11"/>
        <v>0</v>
      </c>
      <c r="CK602" s="1548"/>
      <c r="CL602" s="1548"/>
      <c r="CM602" s="1548"/>
      <c r="CN602" s="1548"/>
      <c r="CO602" s="1548">
        <f t="shared" si="12"/>
        <v>0</v>
      </c>
      <c r="CP602" s="1548"/>
      <c r="CQ602" s="1548"/>
      <c r="CR602" s="1548"/>
      <c r="CS602" s="1548"/>
      <c r="CT602" s="1548">
        <f t="shared" si="13"/>
        <v>0</v>
      </c>
      <c r="CU602" s="1548"/>
      <c r="CV602" s="1548"/>
      <c r="CW602" s="1548"/>
      <c r="CX602" s="1548"/>
      <c r="CY602" s="1548">
        <f t="shared" si="14"/>
        <v>0</v>
      </c>
      <c r="CZ602" s="1548"/>
      <c r="DA602" s="1548"/>
      <c r="DB602" s="1548"/>
      <c r="DC602" s="1548"/>
      <c r="DD602" s="1548">
        <f t="shared" si="15"/>
        <v>0</v>
      </c>
      <c r="DE602" s="1548"/>
      <c r="DF602" s="1548"/>
      <c r="DG602" s="1548"/>
      <c r="DH602" s="1548"/>
    </row>
    <row r="603" spans="1:112" ht="12.75">
      <c r="B603" s="12" t="s">
        <v>19</v>
      </c>
      <c r="G603" s="1086"/>
      <c r="H603" s="1086"/>
      <c r="I603" s="1086"/>
      <c r="J603" s="1086"/>
      <c r="K603" s="1086"/>
      <c r="L603" s="1086"/>
      <c r="M603" s="1086"/>
      <c r="N603" s="1086"/>
      <c r="O603" s="1086"/>
      <c r="P603" s="1086"/>
      <c r="Q603" s="1086"/>
      <c r="R603" s="1086"/>
      <c r="U603" s="12" t="s">
        <v>19</v>
      </c>
      <c r="Z603" s="1085"/>
      <c r="AA603" s="1085"/>
      <c r="AB603" s="1085"/>
      <c r="AC603" s="1085"/>
      <c r="AD603" s="1085"/>
      <c r="AE603" s="1085"/>
      <c r="AF603" s="1085"/>
      <c r="AG603" s="1085"/>
      <c r="AH603" s="1085"/>
      <c r="AI603" s="1085"/>
      <c r="AJ603" s="1085"/>
      <c r="AK603" s="1085"/>
      <c r="AM603" s="58"/>
      <c r="AN603" s="58"/>
      <c r="AO603" s="58"/>
      <c r="AP603" s="58"/>
      <c r="AQ603" s="58"/>
      <c r="AR603" s="1319">
        <f t="shared" si="0"/>
        <v>0</v>
      </c>
      <c r="AS603" s="1320"/>
      <c r="AT603" s="1321">
        <f t="shared" si="1"/>
        <v>0</v>
      </c>
      <c r="AU603" s="1322"/>
      <c r="AV603" s="1319">
        <f t="shared" si="2"/>
        <v>0</v>
      </c>
      <c r="AW603" s="1320"/>
      <c r="AX603" s="1321">
        <f t="shared" si="3"/>
        <v>0</v>
      </c>
      <c r="AY603" s="1322"/>
      <c r="AZ603" s="58"/>
      <c r="BA603" s="1321">
        <f t="shared" si="4"/>
        <v>0</v>
      </c>
      <c r="BB603" s="1324"/>
      <c r="BC603" s="1324"/>
      <c r="BD603" s="1324"/>
      <c r="BE603" s="1322"/>
      <c r="BF603" s="1323">
        <f t="shared" si="5"/>
        <v>0</v>
      </c>
      <c r="BG603" s="1323"/>
      <c r="BH603" s="1323"/>
      <c r="BI603" s="1323"/>
      <c r="BJ603" s="1323"/>
      <c r="BK603" s="1323">
        <f t="shared" si="6"/>
        <v>0</v>
      </c>
      <c r="BL603" s="1323"/>
      <c r="BM603" s="1323"/>
      <c r="BN603" s="1323"/>
      <c r="BO603" s="1323"/>
      <c r="BP603" s="1323">
        <f t="shared" si="7"/>
        <v>0</v>
      </c>
      <c r="BQ603" s="1323"/>
      <c r="BR603" s="1323"/>
      <c r="BS603" s="1323"/>
      <c r="BT603" s="1323"/>
      <c r="BU603" s="1323">
        <f t="shared" si="8"/>
        <v>0</v>
      </c>
      <c r="BV603" s="1323"/>
      <c r="BW603" s="1323"/>
      <c r="BX603" s="1323"/>
      <c r="BY603" s="1323"/>
      <c r="BZ603" s="1323">
        <f t="shared" si="9"/>
        <v>0</v>
      </c>
      <c r="CA603" s="1323"/>
      <c r="CB603" s="1323"/>
      <c r="CC603" s="1323"/>
      <c r="CD603" s="1323"/>
      <c r="CE603" s="1548">
        <f t="shared" si="10"/>
        <v>0</v>
      </c>
      <c r="CF603" s="1548"/>
      <c r="CG603" s="1548"/>
      <c r="CH603" s="1548"/>
      <c r="CI603" s="1548"/>
      <c r="CJ603" s="1548">
        <f t="shared" si="11"/>
        <v>0</v>
      </c>
      <c r="CK603" s="1548"/>
      <c r="CL603" s="1548"/>
      <c r="CM603" s="1548"/>
      <c r="CN603" s="1548"/>
      <c r="CO603" s="1548">
        <f t="shared" si="12"/>
        <v>0</v>
      </c>
      <c r="CP603" s="1548"/>
      <c r="CQ603" s="1548"/>
      <c r="CR603" s="1548"/>
      <c r="CS603" s="1548"/>
      <c r="CT603" s="1548">
        <f t="shared" si="13"/>
        <v>0</v>
      </c>
      <c r="CU603" s="1548"/>
      <c r="CV603" s="1548"/>
      <c r="CW603" s="1548"/>
      <c r="CX603" s="1548"/>
      <c r="CY603" s="1548">
        <f t="shared" si="14"/>
        <v>0</v>
      </c>
      <c r="CZ603" s="1548"/>
      <c r="DA603" s="1548"/>
      <c r="DB603" s="1548"/>
      <c r="DC603" s="1548"/>
      <c r="DD603" s="1548">
        <f t="shared" si="15"/>
        <v>0</v>
      </c>
      <c r="DE603" s="1548"/>
      <c r="DF603" s="1548"/>
      <c r="DG603" s="1548"/>
      <c r="DH603" s="1548"/>
    </row>
    <row r="604" spans="1:112" ht="12.75">
      <c r="B604" s="12" t="s">
        <v>338</v>
      </c>
      <c r="G604" s="1097"/>
      <c r="H604" s="1097"/>
      <c r="I604" s="1097"/>
      <c r="J604" s="1097"/>
      <c r="K604" s="1097"/>
      <c r="L604" s="1097"/>
      <c r="O604" s="140" t="s">
        <v>220</v>
      </c>
      <c r="P604" s="1106"/>
      <c r="Q604" s="1106"/>
      <c r="R604" s="1106"/>
      <c r="U604" s="12" t="s">
        <v>338</v>
      </c>
      <c r="Z604" s="1097"/>
      <c r="AA604" s="1097"/>
      <c r="AB604" s="1097"/>
      <c r="AC604" s="1097"/>
      <c r="AD604" s="1097"/>
      <c r="AE604" s="1097"/>
      <c r="AH604" s="140" t="s">
        <v>220</v>
      </c>
      <c r="AI604" s="1106"/>
      <c r="AJ604" s="1106"/>
      <c r="AK604" s="1106"/>
      <c r="AM604" s="58"/>
      <c r="AN604" s="58"/>
      <c r="AO604" s="58"/>
      <c r="AP604" s="58"/>
      <c r="AQ604" s="58"/>
      <c r="AR604" s="1319">
        <f t="shared" si="0"/>
        <v>0</v>
      </c>
      <c r="AS604" s="1320"/>
      <c r="AT604" s="1321">
        <f t="shared" si="1"/>
        <v>0</v>
      </c>
      <c r="AU604" s="1322"/>
      <c r="AV604" s="1319">
        <f t="shared" si="2"/>
        <v>0</v>
      </c>
      <c r="AW604" s="1320"/>
      <c r="AX604" s="1321">
        <f t="shared" si="3"/>
        <v>0</v>
      </c>
      <c r="AY604" s="1322"/>
      <c r="AZ604" s="58"/>
      <c r="BA604" s="1321">
        <f t="shared" si="4"/>
        <v>0</v>
      </c>
      <c r="BB604" s="1324"/>
      <c r="BC604" s="1324"/>
      <c r="BD604" s="1324"/>
      <c r="BE604" s="1322"/>
      <c r="BF604" s="1323">
        <f t="shared" si="5"/>
        <v>0</v>
      </c>
      <c r="BG604" s="1323"/>
      <c r="BH604" s="1323"/>
      <c r="BI604" s="1323"/>
      <c r="BJ604" s="1323"/>
      <c r="BK604" s="1323">
        <f t="shared" si="6"/>
        <v>0</v>
      </c>
      <c r="BL604" s="1323"/>
      <c r="BM604" s="1323"/>
      <c r="BN604" s="1323"/>
      <c r="BO604" s="1323"/>
      <c r="BP604" s="1323">
        <f t="shared" si="7"/>
        <v>0</v>
      </c>
      <c r="BQ604" s="1323"/>
      <c r="BR604" s="1323"/>
      <c r="BS604" s="1323"/>
      <c r="BT604" s="1323"/>
      <c r="BU604" s="1323">
        <f t="shared" si="8"/>
        <v>0</v>
      </c>
      <c r="BV604" s="1323"/>
      <c r="BW604" s="1323"/>
      <c r="BX604" s="1323"/>
      <c r="BY604" s="1323"/>
      <c r="BZ604" s="1323">
        <f t="shared" si="9"/>
        <v>0</v>
      </c>
      <c r="CA604" s="1323"/>
      <c r="CB604" s="1323"/>
      <c r="CC604" s="1323"/>
      <c r="CD604" s="1323"/>
      <c r="CE604" s="1548">
        <f t="shared" si="10"/>
        <v>0</v>
      </c>
      <c r="CF604" s="1548"/>
      <c r="CG604" s="1548"/>
      <c r="CH604" s="1548"/>
      <c r="CI604" s="1548"/>
      <c r="CJ604" s="1548">
        <f t="shared" si="11"/>
        <v>0</v>
      </c>
      <c r="CK604" s="1548"/>
      <c r="CL604" s="1548"/>
      <c r="CM604" s="1548"/>
      <c r="CN604" s="1548"/>
      <c r="CO604" s="1548">
        <f t="shared" si="12"/>
        <v>0</v>
      </c>
      <c r="CP604" s="1548"/>
      <c r="CQ604" s="1548"/>
      <c r="CR604" s="1548"/>
      <c r="CS604" s="1548"/>
      <c r="CT604" s="1548">
        <f t="shared" si="13"/>
        <v>0</v>
      </c>
      <c r="CU604" s="1548"/>
      <c r="CV604" s="1548"/>
      <c r="CW604" s="1548"/>
      <c r="CX604" s="1548"/>
      <c r="CY604" s="1548">
        <f t="shared" si="14"/>
        <v>0</v>
      </c>
      <c r="CZ604" s="1548"/>
      <c r="DA604" s="1548"/>
      <c r="DB604" s="1548"/>
      <c r="DC604" s="1548"/>
      <c r="DD604" s="1548">
        <f t="shared" si="15"/>
        <v>0</v>
      </c>
      <c r="DE604" s="1548"/>
      <c r="DF604" s="1548"/>
      <c r="DG604" s="1548"/>
      <c r="DH604" s="1548"/>
    </row>
    <row r="605" spans="1:112" ht="12.75">
      <c r="B605" s="12" t="s">
        <v>20</v>
      </c>
      <c r="H605" s="1086"/>
      <c r="I605" s="1086"/>
      <c r="J605" s="1086"/>
      <c r="K605" s="1086"/>
      <c r="L605" s="1086"/>
      <c r="M605" s="1086"/>
      <c r="N605" s="1086"/>
      <c r="O605" s="1086"/>
      <c r="P605" s="1086"/>
      <c r="Q605" s="1086"/>
      <c r="R605" s="1086"/>
      <c r="U605" s="12" t="s">
        <v>20</v>
      </c>
      <c r="AA605" s="1086"/>
      <c r="AB605" s="1086"/>
      <c r="AC605" s="1086"/>
      <c r="AD605" s="1086"/>
      <c r="AE605" s="1086"/>
      <c r="AF605" s="1086"/>
      <c r="AG605" s="1086"/>
      <c r="AH605" s="1086"/>
      <c r="AI605" s="1086"/>
      <c r="AJ605" s="1086"/>
      <c r="AK605" s="1086"/>
      <c r="AM605" s="58"/>
      <c r="AN605" s="58"/>
      <c r="AO605" s="58"/>
      <c r="AP605" s="58"/>
      <c r="AQ605" s="58"/>
      <c r="AR605" s="1319">
        <f t="shared" si="0"/>
        <v>0</v>
      </c>
      <c r="AS605" s="1320"/>
      <c r="AT605" s="1321">
        <f t="shared" si="1"/>
        <v>0</v>
      </c>
      <c r="AU605" s="1322"/>
      <c r="AV605" s="1319">
        <f t="shared" si="2"/>
        <v>0</v>
      </c>
      <c r="AW605" s="1320"/>
      <c r="AX605" s="1321">
        <f t="shared" si="3"/>
        <v>0</v>
      </c>
      <c r="AY605" s="1322"/>
      <c r="AZ605" s="58"/>
      <c r="BA605" s="1321">
        <f t="shared" si="4"/>
        <v>0</v>
      </c>
      <c r="BB605" s="1324"/>
      <c r="BC605" s="1324"/>
      <c r="BD605" s="1324"/>
      <c r="BE605" s="1322"/>
      <c r="BF605" s="1323">
        <f t="shared" si="5"/>
        <v>0</v>
      </c>
      <c r="BG605" s="1323"/>
      <c r="BH605" s="1323"/>
      <c r="BI605" s="1323"/>
      <c r="BJ605" s="1323"/>
      <c r="BK605" s="1323">
        <f t="shared" si="6"/>
        <v>0</v>
      </c>
      <c r="BL605" s="1323"/>
      <c r="BM605" s="1323"/>
      <c r="BN605" s="1323"/>
      <c r="BO605" s="1323"/>
      <c r="BP605" s="1323">
        <f t="shared" si="7"/>
        <v>0</v>
      </c>
      <c r="BQ605" s="1323"/>
      <c r="BR605" s="1323"/>
      <c r="BS605" s="1323"/>
      <c r="BT605" s="1323"/>
      <c r="BU605" s="1323">
        <f t="shared" si="8"/>
        <v>0</v>
      </c>
      <c r="BV605" s="1323"/>
      <c r="BW605" s="1323"/>
      <c r="BX605" s="1323"/>
      <c r="BY605" s="1323"/>
      <c r="BZ605" s="1323">
        <f t="shared" si="9"/>
        <v>0</v>
      </c>
      <c r="CA605" s="1323"/>
      <c r="CB605" s="1323"/>
      <c r="CC605" s="1323"/>
      <c r="CD605" s="1323"/>
      <c r="CE605" s="1548">
        <f t="shared" si="10"/>
        <v>0</v>
      </c>
      <c r="CF605" s="1548"/>
      <c r="CG605" s="1548"/>
      <c r="CH605" s="1548"/>
      <c r="CI605" s="1548"/>
      <c r="CJ605" s="1548">
        <f t="shared" si="11"/>
        <v>0</v>
      </c>
      <c r="CK605" s="1548"/>
      <c r="CL605" s="1548"/>
      <c r="CM605" s="1548"/>
      <c r="CN605" s="1548"/>
      <c r="CO605" s="1548">
        <f t="shared" si="12"/>
        <v>0</v>
      </c>
      <c r="CP605" s="1548"/>
      <c r="CQ605" s="1548"/>
      <c r="CR605" s="1548"/>
      <c r="CS605" s="1548"/>
      <c r="CT605" s="1548">
        <f t="shared" si="13"/>
        <v>0</v>
      </c>
      <c r="CU605" s="1548"/>
      <c r="CV605" s="1548"/>
      <c r="CW605" s="1548"/>
      <c r="CX605" s="1548"/>
      <c r="CY605" s="1548">
        <f t="shared" si="14"/>
        <v>0</v>
      </c>
      <c r="CZ605" s="1548"/>
      <c r="DA605" s="1548"/>
      <c r="DB605" s="1548"/>
      <c r="DC605" s="1548"/>
      <c r="DD605" s="1548">
        <f t="shared" si="15"/>
        <v>0</v>
      </c>
      <c r="DE605" s="1548"/>
      <c r="DF605" s="1548"/>
      <c r="DG605" s="1548"/>
      <c r="DH605" s="1548"/>
    </row>
    <row r="606" spans="1:112" ht="12.75">
      <c r="B606" s="12" t="s">
        <v>22</v>
      </c>
      <c r="N606" s="1088" t="s">
        <v>722</v>
      </c>
      <c r="O606" s="1088"/>
      <c r="U606" s="12" t="s">
        <v>22</v>
      </c>
      <c r="AG606" s="1088" t="s">
        <v>722</v>
      </c>
      <c r="AH606" s="1088"/>
      <c r="AM606" s="58"/>
      <c r="AN606" s="58"/>
      <c r="AO606" s="58"/>
      <c r="AP606" s="58"/>
      <c r="AQ606" s="58"/>
      <c r="AR606" s="1319">
        <f t="shared" si="0"/>
        <v>0</v>
      </c>
      <c r="AS606" s="1320"/>
      <c r="AT606" s="1321">
        <f t="shared" si="1"/>
        <v>0</v>
      </c>
      <c r="AU606" s="1322"/>
      <c r="AV606" s="1319">
        <f t="shared" si="2"/>
        <v>0</v>
      </c>
      <c r="AW606" s="1320"/>
      <c r="AX606" s="1321">
        <f t="shared" si="3"/>
        <v>0</v>
      </c>
      <c r="AY606" s="1322"/>
      <c r="AZ606" s="58"/>
      <c r="BA606" s="1321">
        <f t="shared" si="4"/>
        <v>0</v>
      </c>
      <c r="BB606" s="1324"/>
      <c r="BC606" s="1324"/>
      <c r="BD606" s="1324"/>
      <c r="BE606" s="1322"/>
      <c r="BF606" s="1323">
        <f t="shared" si="5"/>
        <v>0</v>
      </c>
      <c r="BG606" s="1323"/>
      <c r="BH606" s="1323"/>
      <c r="BI606" s="1323"/>
      <c r="BJ606" s="1323"/>
      <c r="BK606" s="1323">
        <f t="shared" si="6"/>
        <v>0</v>
      </c>
      <c r="BL606" s="1323"/>
      <c r="BM606" s="1323"/>
      <c r="BN606" s="1323"/>
      <c r="BO606" s="1323"/>
      <c r="BP606" s="1323">
        <f t="shared" si="7"/>
        <v>0</v>
      </c>
      <c r="BQ606" s="1323"/>
      <c r="BR606" s="1323"/>
      <c r="BS606" s="1323"/>
      <c r="BT606" s="1323"/>
      <c r="BU606" s="1323">
        <f t="shared" si="8"/>
        <v>0</v>
      </c>
      <c r="BV606" s="1323"/>
      <c r="BW606" s="1323"/>
      <c r="BX606" s="1323"/>
      <c r="BY606" s="1323"/>
      <c r="BZ606" s="1323">
        <f t="shared" si="9"/>
        <v>0</v>
      </c>
      <c r="CA606" s="1323"/>
      <c r="CB606" s="1323"/>
      <c r="CC606" s="1323"/>
      <c r="CD606" s="1323"/>
      <c r="CE606" s="1548">
        <f t="shared" si="10"/>
        <v>0</v>
      </c>
      <c r="CF606" s="1548"/>
      <c r="CG606" s="1548"/>
      <c r="CH606" s="1548"/>
      <c r="CI606" s="1548"/>
      <c r="CJ606" s="1548">
        <f t="shared" si="11"/>
        <v>0</v>
      </c>
      <c r="CK606" s="1548"/>
      <c r="CL606" s="1548"/>
      <c r="CM606" s="1548"/>
      <c r="CN606" s="1548"/>
      <c r="CO606" s="1548">
        <f t="shared" si="12"/>
        <v>0</v>
      </c>
      <c r="CP606" s="1548"/>
      <c r="CQ606" s="1548"/>
      <c r="CR606" s="1548"/>
      <c r="CS606" s="1548"/>
      <c r="CT606" s="1548">
        <f t="shared" si="13"/>
        <v>0</v>
      </c>
      <c r="CU606" s="1548"/>
      <c r="CV606" s="1548"/>
      <c r="CW606" s="1548"/>
      <c r="CX606" s="1548"/>
      <c r="CY606" s="1548">
        <f t="shared" si="14"/>
        <v>0</v>
      </c>
      <c r="CZ606" s="1548"/>
      <c r="DA606" s="1548"/>
      <c r="DB606" s="1548"/>
      <c r="DC606" s="1548"/>
      <c r="DD606" s="1548">
        <f t="shared" si="15"/>
        <v>0</v>
      </c>
      <c r="DE606" s="1548"/>
      <c r="DF606" s="1548"/>
      <c r="DG606" s="1548"/>
      <c r="DH606" s="1548"/>
    </row>
    <row r="607" spans="1:112" ht="12.75">
      <c r="AM607" s="58"/>
      <c r="AN607" s="58"/>
      <c r="AO607" s="58"/>
      <c r="AP607" s="58"/>
      <c r="AQ607" s="58"/>
      <c r="AR607" s="1319">
        <f t="shared" si="0"/>
        <v>0</v>
      </c>
      <c r="AS607" s="1320"/>
      <c r="AT607" s="1321">
        <f t="shared" si="1"/>
        <v>0</v>
      </c>
      <c r="AU607" s="1322"/>
      <c r="AV607" s="1319">
        <f t="shared" si="2"/>
        <v>0</v>
      </c>
      <c r="AW607" s="1320"/>
      <c r="AX607" s="1321">
        <f t="shared" si="3"/>
        <v>0</v>
      </c>
      <c r="AY607" s="1322"/>
      <c r="AZ607" s="58"/>
      <c r="BA607" s="1321">
        <f t="shared" si="4"/>
        <v>0</v>
      </c>
      <c r="BB607" s="1324"/>
      <c r="BC607" s="1324"/>
      <c r="BD607" s="1324"/>
      <c r="BE607" s="1322"/>
      <c r="BF607" s="1323">
        <f t="shared" si="5"/>
        <v>0</v>
      </c>
      <c r="BG607" s="1323"/>
      <c r="BH607" s="1323"/>
      <c r="BI607" s="1323"/>
      <c r="BJ607" s="1323"/>
      <c r="BK607" s="1323">
        <f t="shared" si="6"/>
        <v>0</v>
      </c>
      <c r="BL607" s="1323"/>
      <c r="BM607" s="1323"/>
      <c r="BN607" s="1323"/>
      <c r="BO607" s="1323"/>
      <c r="BP607" s="1323">
        <f t="shared" si="7"/>
        <v>0</v>
      </c>
      <c r="BQ607" s="1323"/>
      <c r="BR607" s="1323"/>
      <c r="BS607" s="1323"/>
      <c r="BT607" s="1323"/>
      <c r="BU607" s="1323">
        <f t="shared" si="8"/>
        <v>0</v>
      </c>
      <c r="BV607" s="1323"/>
      <c r="BW607" s="1323"/>
      <c r="BX607" s="1323"/>
      <c r="BY607" s="1323"/>
      <c r="BZ607" s="1323">
        <f t="shared" si="9"/>
        <v>0</v>
      </c>
      <c r="CA607" s="1323"/>
      <c r="CB607" s="1323"/>
      <c r="CC607" s="1323"/>
      <c r="CD607" s="1323"/>
      <c r="CE607" s="1548">
        <f t="shared" si="10"/>
        <v>0</v>
      </c>
      <c r="CF607" s="1548"/>
      <c r="CG607" s="1548"/>
      <c r="CH607" s="1548"/>
      <c r="CI607" s="1548"/>
      <c r="CJ607" s="1548">
        <f t="shared" si="11"/>
        <v>0</v>
      </c>
      <c r="CK607" s="1548"/>
      <c r="CL607" s="1548"/>
      <c r="CM607" s="1548"/>
      <c r="CN607" s="1548"/>
      <c r="CO607" s="1548">
        <f t="shared" si="12"/>
        <v>0</v>
      </c>
      <c r="CP607" s="1548"/>
      <c r="CQ607" s="1548"/>
      <c r="CR607" s="1548"/>
      <c r="CS607" s="1548"/>
      <c r="CT607" s="1548">
        <f t="shared" si="13"/>
        <v>0</v>
      </c>
      <c r="CU607" s="1548"/>
      <c r="CV607" s="1548"/>
      <c r="CW607" s="1548"/>
      <c r="CX607" s="1548"/>
      <c r="CY607" s="1548">
        <f t="shared" si="14"/>
        <v>0</v>
      </c>
      <c r="CZ607" s="1548"/>
      <c r="DA607" s="1548"/>
      <c r="DB607" s="1548"/>
      <c r="DC607" s="1548"/>
      <c r="DD607" s="1548">
        <f t="shared" si="15"/>
        <v>0</v>
      </c>
      <c r="DE607" s="1548"/>
      <c r="DF607" s="1548"/>
      <c r="DG607" s="1548"/>
      <c r="DH607" s="1548"/>
    </row>
    <row r="608" spans="1:112" ht="12.75">
      <c r="A608" s="1286" t="s">
        <v>590</v>
      </c>
      <c r="B608" s="1286"/>
      <c r="C608" s="1286"/>
      <c r="D608" s="1286"/>
      <c r="E608" s="1286"/>
      <c r="F608" s="1286"/>
      <c r="G608" s="1286"/>
      <c r="H608" s="1286"/>
      <c r="I608" s="1286"/>
      <c r="J608" s="1286"/>
      <c r="K608" s="1286"/>
      <c r="L608" s="1286"/>
      <c r="M608" s="1286"/>
      <c r="N608" s="1286"/>
      <c r="O608" s="1286"/>
      <c r="P608" s="1286"/>
      <c r="Q608" s="1286"/>
      <c r="R608" s="1286"/>
      <c r="S608" s="1286"/>
      <c r="T608" s="1286"/>
      <c r="U608" s="1286"/>
      <c r="V608" s="1286"/>
      <c r="W608" s="1286"/>
      <c r="X608" s="1286"/>
      <c r="Y608" s="1286"/>
      <c r="Z608" s="1286"/>
      <c r="AA608" s="1286"/>
      <c r="AB608" s="1286"/>
      <c r="AC608" s="1286"/>
      <c r="AD608" s="1286"/>
      <c r="AE608" s="1286"/>
      <c r="AF608" s="1286"/>
      <c r="AG608" s="1286"/>
      <c r="AH608" s="1286"/>
      <c r="AI608" s="1286"/>
      <c r="AJ608" s="1286"/>
      <c r="AK608" s="1286"/>
      <c r="AL608" s="1286"/>
      <c r="AM608" s="58"/>
      <c r="AN608" s="58"/>
      <c r="AO608" s="58"/>
      <c r="AP608" s="58"/>
      <c r="AQ608" s="58"/>
      <c r="AR608" s="1319">
        <f t="shared" si="0"/>
        <v>0</v>
      </c>
      <c r="AS608" s="1320"/>
      <c r="AT608" s="1321">
        <f t="shared" si="1"/>
        <v>0</v>
      </c>
      <c r="AU608" s="1322"/>
      <c r="AV608" s="1319">
        <f t="shared" si="2"/>
        <v>0</v>
      </c>
      <c r="AW608" s="1320"/>
      <c r="AX608" s="1321">
        <f t="shared" si="3"/>
        <v>0</v>
      </c>
      <c r="AY608" s="1322"/>
      <c r="AZ608" s="58"/>
      <c r="BA608" s="1321">
        <f t="shared" si="4"/>
        <v>0</v>
      </c>
      <c r="BB608" s="1324"/>
      <c r="BC608" s="1324"/>
      <c r="BD608" s="1324"/>
      <c r="BE608" s="1322"/>
      <c r="BF608" s="1323">
        <f t="shared" si="5"/>
        <v>0</v>
      </c>
      <c r="BG608" s="1323"/>
      <c r="BH608" s="1323"/>
      <c r="BI608" s="1323"/>
      <c r="BJ608" s="1323"/>
      <c r="BK608" s="1323">
        <f t="shared" si="6"/>
        <v>0</v>
      </c>
      <c r="BL608" s="1323"/>
      <c r="BM608" s="1323"/>
      <c r="BN608" s="1323"/>
      <c r="BO608" s="1323"/>
      <c r="BP608" s="1323">
        <f t="shared" si="7"/>
        <v>0</v>
      </c>
      <c r="BQ608" s="1323"/>
      <c r="BR608" s="1323"/>
      <c r="BS608" s="1323"/>
      <c r="BT608" s="1323"/>
      <c r="BU608" s="1323">
        <f t="shared" si="8"/>
        <v>0</v>
      </c>
      <c r="BV608" s="1323"/>
      <c r="BW608" s="1323"/>
      <c r="BX608" s="1323"/>
      <c r="BY608" s="1323"/>
      <c r="BZ608" s="1323">
        <f t="shared" si="9"/>
        <v>0</v>
      </c>
      <c r="CA608" s="1323"/>
      <c r="CB608" s="1323"/>
      <c r="CC608" s="1323"/>
      <c r="CD608" s="1323"/>
      <c r="CE608" s="1548">
        <f t="shared" si="10"/>
        <v>0</v>
      </c>
      <c r="CF608" s="1548"/>
      <c r="CG608" s="1548"/>
      <c r="CH608" s="1548"/>
      <c r="CI608" s="1548"/>
      <c r="CJ608" s="1548">
        <f t="shared" si="11"/>
        <v>0</v>
      </c>
      <c r="CK608" s="1548"/>
      <c r="CL608" s="1548"/>
      <c r="CM608" s="1548"/>
      <c r="CN608" s="1548"/>
      <c r="CO608" s="1548">
        <f t="shared" si="12"/>
        <v>0</v>
      </c>
      <c r="CP608" s="1548"/>
      <c r="CQ608" s="1548"/>
      <c r="CR608" s="1548"/>
      <c r="CS608" s="1548"/>
      <c r="CT608" s="1548">
        <f t="shared" si="13"/>
        <v>0</v>
      </c>
      <c r="CU608" s="1548"/>
      <c r="CV608" s="1548"/>
      <c r="CW608" s="1548"/>
      <c r="CX608" s="1548"/>
      <c r="CY608" s="1548">
        <f t="shared" si="14"/>
        <v>0</v>
      </c>
      <c r="CZ608" s="1548"/>
      <c r="DA608" s="1548"/>
      <c r="DB608" s="1548"/>
      <c r="DC608" s="1548"/>
      <c r="DD608" s="1548">
        <f t="shared" si="15"/>
        <v>0</v>
      </c>
      <c r="DE608" s="1548"/>
      <c r="DF608" s="1548"/>
      <c r="DG608" s="1548"/>
      <c r="DH608" s="1548"/>
    </row>
    <row r="609" spans="1:112" ht="13.5" thickBot="1">
      <c r="A609" s="969"/>
      <c r="B609" s="969"/>
      <c r="C609" s="969"/>
      <c r="D609" s="969"/>
      <c r="E609" s="969"/>
      <c r="F609" s="969"/>
      <c r="G609" s="969"/>
      <c r="H609" s="969"/>
      <c r="I609" s="969"/>
      <c r="J609" s="969"/>
      <c r="K609" s="969"/>
      <c r="L609" s="969"/>
      <c r="M609" s="969"/>
      <c r="N609" s="969"/>
      <c r="O609" s="969"/>
      <c r="P609" s="969"/>
      <c r="Q609" s="969"/>
      <c r="R609" s="969"/>
      <c r="S609" s="969"/>
      <c r="T609" s="969"/>
      <c r="U609" s="969"/>
      <c r="V609" s="969"/>
      <c r="W609" s="969"/>
      <c r="X609" s="969"/>
      <c r="Y609" s="969"/>
      <c r="Z609" s="969"/>
      <c r="AA609" s="969"/>
      <c r="AB609" s="969"/>
      <c r="AC609" s="969"/>
      <c r="AD609" s="969"/>
      <c r="AE609" s="969"/>
      <c r="AF609" s="969"/>
      <c r="AG609" s="969"/>
      <c r="AH609" s="969"/>
      <c r="AI609" s="969"/>
      <c r="AJ609" s="969"/>
      <c r="AK609" s="969"/>
      <c r="AL609" s="969"/>
      <c r="AM609" s="58"/>
      <c r="AN609" s="58"/>
      <c r="AO609" s="58"/>
      <c r="AP609" s="58"/>
      <c r="AQ609" s="58"/>
      <c r="AR609" s="1319">
        <f t="shared" si="0"/>
        <v>0</v>
      </c>
      <c r="AS609" s="1320"/>
      <c r="AT609" s="1321">
        <f t="shared" si="1"/>
        <v>0</v>
      </c>
      <c r="AU609" s="1322"/>
      <c r="AV609" s="1319">
        <f t="shared" si="2"/>
        <v>0</v>
      </c>
      <c r="AW609" s="1320"/>
      <c r="AX609" s="1321">
        <f t="shared" si="3"/>
        <v>0</v>
      </c>
      <c r="AY609" s="1322"/>
      <c r="AZ609" s="58"/>
      <c r="BA609" s="1321">
        <f t="shared" si="4"/>
        <v>0</v>
      </c>
      <c r="BB609" s="1324"/>
      <c r="BC609" s="1324"/>
      <c r="BD609" s="1324"/>
      <c r="BE609" s="1322"/>
      <c r="BF609" s="1323">
        <f t="shared" si="5"/>
        <v>0</v>
      </c>
      <c r="BG609" s="1323"/>
      <c r="BH609" s="1323"/>
      <c r="BI609" s="1323"/>
      <c r="BJ609" s="1323"/>
      <c r="BK609" s="1323">
        <f t="shared" si="6"/>
        <v>0</v>
      </c>
      <c r="BL609" s="1323"/>
      <c r="BM609" s="1323"/>
      <c r="BN609" s="1323"/>
      <c r="BO609" s="1323"/>
      <c r="BP609" s="1323">
        <f t="shared" si="7"/>
        <v>0</v>
      </c>
      <c r="BQ609" s="1323"/>
      <c r="BR609" s="1323"/>
      <c r="BS609" s="1323"/>
      <c r="BT609" s="1323"/>
      <c r="BU609" s="1323">
        <f t="shared" si="8"/>
        <v>0</v>
      </c>
      <c r="BV609" s="1323"/>
      <c r="BW609" s="1323"/>
      <c r="BX609" s="1323"/>
      <c r="BY609" s="1323"/>
      <c r="BZ609" s="1323">
        <f t="shared" si="9"/>
        <v>0</v>
      </c>
      <c r="CA609" s="1323"/>
      <c r="CB609" s="1323"/>
      <c r="CC609" s="1323"/>
      <c r="CD609" s="1323"/>
      <c r="CE609" s="1548">
        <f t="shared" si="10"/>
        <v>0</v>
      </c>
      <c r="CF609" s="1548"/>
      <c r="CG609" s="1548"/>
      <c r="CH609" s="1548"/>
      <c r="CI609" s="1548"/>
      <c r="CJ609" s="1548">
        <f t="shared" si="11"/>
        <v>0</v>
      </c>
      <c r="CK609" s="1548"/>
      <c r="CL609" s="1548"/>
      <c r="CM609" s="1548"/>
      <c r="CN609" s="1548"/>
      <c r="CO609" s="1548">
        <f t="shared" si="12"/>
        <v>0</v>
      </c>
      <c r="CP609" s="1548"/>
      <c r="CQ609" s="1548"/>
      <c r="CR609" s="1548"/>
      <c r="CS609" s="1548"/>
      <c r="CT609" s="1548">
        <f t="shared" si="13"/>
        <v>0</v>
      </c>
      <c r="CU609" s="1548"/>
      <c r="CV609" s="1548"/>
      <c r="CW609" s="1548"/>
      <c r="CX609" s="1548"/>
      <c r="CY609" s="1548">
        <f t="shared" si="14"/>
        <v>0</v>
      </c>
      <c r="CZ609" s="1548"/>
      <c r="DA609" s="1548"/>
      <c r="DB609" s="1548"/>
      <c r="DC609" s="1548"/>
      <c r="DD609" s="1548">
        <f t="shared" si="15"/>
        <v>0</v>
      </c>
      <c r="DE609" s="1548"/>
      <c r="DF609" s="1548"/>
      <c r="DG609" s="1548"/>
      <c r="DH609" s="1548"/>
    </row>
    <row r="610" spans="1:112" ht="13.5" thickTop="1">
      <c r="A610" s="25"/>
      <c r="B610" s="25"/>
      <c r="C610" s="25"/>
      <c r="D610" s="25"/>
      <c r="E610" s="25"/>
      <c r="F610" s="25"/>
      <c r="G610" s="3"/>
      <c r="H610" s="25"/>
      <c r="AM610" s="58"/>
      <c r="AN610" s="58"/>
      <c r="AO610" s="58"/>
      <c r="AP610" s="58"/>
      <c r="AQ610" s="58"/>
      <c r="AR610" s="1319">
        <f t="shared" si="0"/>
        <v>0</v>
      </c>
      <c r="AS610" s="1320"/>
      <c r="AT610" s="1321">
        <f t="shared" si="1"/>
        <v>0</v>
      </c>
      <c r="AU610" s="1322"/>
      <c r="AV610" s="1319">
        <f t="shared" si="2"/>
        <v>0</v>
      </c>
      <c r="AW610" s="1320"/>
      <c r="AX610" s="1321">
        <f t="shared" si="3"/>
        <v>0</v>
      </c>
      <c r="AY610" s="1322"/>
      <c r="AZ610" s="58"/>
      <c r="BA610" s="1321">
        <f t="shared" si="4"/>
        <v>0</v>
      </c>
      <c r="BB610" s="1324"/>
      <c r="BC610" s="1324"/>
      <c r="BD610" s="1324"/>
      <c r="BE610" s="1322"/>
      <c r="BF610" s="1323">
        <f t="shared" si="5"/>
        <v>0</v>
      </c>
      <c r="BG610" s="1323"/>
      <c r="BH610" s="1323"/>
      <c r="BI610" s="1323"/>
      <c r="BJ610" s="1323"/>
      <c r="BK610" s="1323">
        <f t="shared" si="6"/>
        <v>0</v>
      </c>
      <c r="BL610" s="1323"/>
      <c r="BM610" s="1323"/>
      <c r="BN610" s="1323"/>
      <c r="BO610" s="1323"/>
      <c r="BP610" s="1323">
        <f t="shared" si="7"/>
        <v>0</v>
      </c>
      <c r="BQ610" s="1323"/>
      <c r="BR610" s="1323"/>
      <c r="BS610" s="1323"/>
      <c r="BT610" s="1323"/>
      <c r="BU610" s="1323">
        <f t="shared" si="8"/>
        <v>0</v>
      </c>
      <c r="BV610" s="1323"/>
      <c r="BW610" s="1323"/>
      <c r="BX610" s="1323"/>
      <c r="BY610" s="1323"/>
      <c r="BZ610" s="1323">
        <f t="shared" si="9"/>
        <v>0</v>
      </c>
      <c r="CA610" s="1323"/>
      <c r="CB610" s="1323"/>
      <c r="CC610" s="1323"/>
      <c r="CD610" s="1323"/>
      <c r="CE610" s="1548">
        <f t="shared" si="10"/>
        <v>0</v>
      </c>
      <c r="CF610" s="1548"/>
      <c r="CG610" s="1548"/>
      <c r="CH610" s="1548"/>
      <c r="CI610" s="1548"/>
      <c r="CJ610" s="1548">
        <f t="shared" si="11"/>
        <v>0</v>
      </c>
      <c r="CK610" s="1548"/>
      <c r="CL610" s="1548"/>
      <c r="CM610" s="1548"/>
      <c r="CN610" s="1548"/>
      <c r="CO610" s="1548">
        <f t="shared" si="12"/>
        <v>0</v>
      </c>
      <c r="CP610" s="1548"/>
      <c r="CQ610" s="1548"/>
      <c r="CR610" s="1548"/>
      <c r="CS610" s="1548"/>
      <c r="CT610" s="1548">
        <f t="shared" si="13"/>
        <v>0</v>
      </c>
      <c r="CU610" s="1548"/>
      <c r="CV610" s="1548"/>
      <c r="CW610" s="1548"/>
      <c r="CX610" s="1548"/>
      <c r="CY610" s="1548">
        <f t="shared" si="14"/>
        <v>0</v>
      </c>
      <c r="CZ610" s="1548"/>
      <c r="DA610" s="1548"/>
      <c r="DB610" s="1548"/>
      <c r="DC610" s="1548"/>
      <c r="DD610" s="1548">
        <f t="shared" si="15"/>
        <v>0</v>
      </c>
      <c r="DE610" s="1548"/>
      <c r="DF610" s="1548"/>
      <c r="DG610" s="1548"/>
      <c r="DH610" s="1548"/>
    </row>
    <row r="611" spans="1:112" ht="12.75">
      <c r="A611" s="50" t="s">
        <v>341</v>
      </c>
      <c r="B611" s="50"/>
      <c r="C611" s="50" t="s">
        <v>23</v>
      </c>
      <c r="AM611" s="58"/>
      <c r="AN611" s="58"/>
      <c r="AO611" s="58"/>
      <c r="AP611" s="58"/>
      <c r="AQ611" s="58"/>
      <c r="AR611" s="1319">
        <f t="shared" si="0"/>
        <v>0</v>
      </c>
      <c r="AS611" s="1320"/>
      <c r="AT611" s="1321">
        <f t="shared" si="1"/>
        <v>0</v>
      </c>
      <c r="AU611" s="1322"/>
      <c r="AV611" s="1319">
        <f t="shared" si="2"/>
        <v>0</v>
      </c>
      <c r="AW611" s="1320"/>
      <c r="AX611" s="1321">
        <f t="shared" si="3"/>
        <v>0</v>
      </c>
      <c r="AY611" s="1322"/>
      <c r="AZ611" s="58"/>
      <c r="BA611" s="1321">
        <f t="shared" si="4"/>
        <v>0</v>
      </c>
      <c r="BB611" s="1324"/>
      <c r="BC611" s="1324"/>
      <c r="BD611" s="1324"/>
      <c r="BE611" s="1322"/>
      <c r="BF611" s="1323">
        <f t="shared" si="5"/>
        <v>0</v>
      </c>
      <c r="BG611" s="1323"/>
      <c r="BH611" s="1323"/>
      <c r="BI611" s="1323"/>
      <c r="BJ611" s="1323"/>
      <c r="BK611" s="1323">
        <f t="shared" si="6"/>
        <v>0</v>
      </c>
      <c r="BL611" s="1323"/>
      <c r="BM611" s="1323"/>
      <c r="BN611" s="1323"/>
      <c r="BO611" s="1323"/>
      <c r="BP611" s="1323">
        <f t="shared" si="7"/>
        <v>0</v>
      </c>
      <c r="BQ611" s="1323"/>
      <c r="BR611" s="1323"/>
      <c r="BS611" s="1323"/>
      <c r="BT611" s="1323"/>
      <c r="BU611" s="1323">
        <f t="shared" si="8"/>
        <v>0</v>
      </c>
      <c r="BV611" s="1323"/>
      <c r="BW611" s="1323"/>
      <c r="BX611" s="1323"/>
      <c r="BY611" s="1323"/>
      <c r="BZ611" s="1323">
        <f t="shared" si="9"/>
        <v>0</v>
      </c>
      <c r="CA611" s="1323"/>
      <c r="CB611" s="1323"/>
      <c r="CC611" s="1323"/>
      <c r="CD611" s="1323"/>
      <c r="CE611" s="1548">
        <f t="shared" si="10"/>
        <v>0</v>
      </c>
      <c r="CF611" s="1548"/>
      <c r="CG611" s="1548"/>
      <c r="CH611" s="1548"/>
      <c r="CI611" s="1548"/>
      <c r="CJ611" s="1548">
        <f t="shared" si="11"/>
        <v>0</v>
      </c>
      <c r="CK611" s="1548"/>
      <c r="CL611" s="1548"/>
      <c r="CM611" s="1548"/>
      <c r="CN611" s="1548"/>
      <c r="CO611" s="1548">
        <f t="shared" si="12"/>
        <v>0</v>
      </c>
      <c r="CP611" s="1548"/>
      <c r="CQ611" s="1548"/>
      <c r="CR611" s="1548"/>
      <c r="CS611" s="1548"/>
      <c r="CT611" s="1548">
        <f t="shared" si="13"/>
        <v>0</v>
      </c>
      <c r="CU611" s="1548"/>
      <c r="CV611" s="1548"/>
      <c r="CW611" s="1548"/>
      <c r="CX611" s="1548"/>
      <c r="CY611" s="1548">
        <f t="shared" si="14"/>
        <v>0</v>
      </c>
      <c r="CZ611" s="1548"/>
      <c r="DA611" s="1548"/>
      <c r="DB611" s="1548"/>
      <c r="DC611" s="1548"/>
      <c r="DD611" s="1548">
        <f t="shared" si="15"/>
        <v>0</v>
      </c>
      <c r="DE611" s="1548"/>
      <c r="DF611" s="1548"/>
      <c r="DG611" s="1548"/>
      <c r="DH611" s="1548"/>
    </row>
    <row r="612" spans="1:112" ht="12.75">
      <c r="A612" s="50"/>
      <c r="B612" s="50"/>
      <c r="C612" s="50"/>
      <c r="AM612" s="58"/>
      <c r="AN612" s="58"/>
      <c r="AO612" s="58"/>
      <c r="AP612" s="58"/>
      <c r="AQ612" s="58"/>
      <c r="AR612" s="1319">
        <f t="shared" si="0"/>
        <v>0</v>
      </c>
      <c r="AS612" s="1320"/>
      <c r="AT612" s="1321">
        <f t="shared" si="1"/>
        <v>0</v>
      </c>
      <c r="AU612" s="1322"/>
      <c r="AV612" s="1319">
        <f t="shared" si="2"/>
        <v>0</v>
      </c>
      <c r="AW612" s="1320"/>
      <c r="AX612" s="1321">
        <f t="shared" si="3"/>
        <v>0</v>
      </c>
      <c r="AY612" s="1322"/>
      <c r="AZ612" s="58"/>
      <c r="BA612" s="1321">
        <f t="shared" si="4"/>
        <v>0</v>
      </c>
      <c r="BB612" s="1324"/>
      <c r="BC612" s="1324"/>
      <c r="BD612" s="1324"/>
      <c r="BE612" s="1322"/>
      <c r="BF612" s="1323">
        <f t="shared" si="5"/>
        <v>0</v>
      </c>
      <c r="BG612" s="1323"/>
      <c r="BH612" s="1323"/>
      <c r="BI612" s="1323"/>
      <c r="BJ612" s="1323"/>
      <c r="BK612" s="1323">
        <f t="shared" si="6"/>
        <v>0</v>
      </c>
      <c r="BL612" s="1323"/>
      <c r="BM612" s="1323"/>
      <c r="BN612" s="1323"/>
      <c r="BO612" s="1323"/>
      <c r="BP612" s="1323">
        <f t="shared" si="7"/>
        <v>0</v>
      </c>
      <c r="BQ612" s="1323"/>
      <c r="BR612" s="1323"/>
      <c r="BS612" s="1323"/>
      <c r="BT612" s="1323"/>
      <c r="BU612" s="1323">
        <f t="shared" si="8"/>
        <v>0</v>
      </c>
      <c r="BV612" s="1323"/>
      <c r="BW612" s="1323"/>
      <c r="BX612" s="1323"/>
      <c r="BY612" s="1323"/>
      <c r="BZ612" s="1323">
        <f t="shared" si="9"/>
        <v>0</v>
      </c>
      <c r="CA612" s="1323"/>
      <c r="CB612" s="1323"/>
      <c r="CC612" s="1323"/>
      <c r="CD612" s="1323"/>
      <c r="CE612" s="1548">
        <f t="shared" si="10"/>
        <v>0</v>
      </c>
      <c r="CF612" s="1548"/>
      <c r="CG612" s="1548"/>
      <c r="CH612" s="1548"/>
      <c r="CI612" s="1548"/>
      <c r="CJ612" s="1548">
        <f t="shared" si="11"/>
        <v>0</v>
      </c>
      <c r="CK612" s="1548"/>
      <c r="CL612" s="1548"/>
      <c r="CM612" s="1548"/>
      <c r="CN612" s="1548"/>
      <c r="CO612" s="1548">
        <f t="shared" si="12"/>
        <v>0</v>
      </c>
      <c r="CP612" s="1548"/>
      <c r="CQ612" s="1548"/>
      <c r="CR612" s="1548"/>
      <c r="CS612" s="1548"/>
      <c r="CT612" s="1548">
        <f t="shared" si="13"/>
        <v>0</v>
      </c>
      <c r="CU612" s="1548"/>
      <c r="CV612" s="1548"/>
      <c r="CW612" s="1548"/>
      <c r="CX612" s="1548"/>
      <c r="CY612" s="1548">
        <f t="shared" si="14"/>
        <v>0</v>
      </c>
      <c r="CZ612" s="1548"/>
      <c r="DA612" s="1548"/>
      <c r="DB612" s="1548"/>
      <c r="DC612" s="1548"/>
      <c r="DD612" s="1548">
        <f t="shared" si="15"/>
        <v>0</v>
      </c>
      <c r="DE612" s="1548"/>
      <c r="DF612" s="1548"/>
      <c r="DG612" s="1548"/>
      <c r="DH612" s="1548"/>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319">
        <f t="shared" si="0"/>
        <v>0</v>
      </c>
      <c r="AS613" s="1320"/>
      <c r="AT613" s="1321">
        <f t="shared" si="1"/>
        <v>0</v>
      </c>
      <c r="AU613" s="1322"/>
      <c r="AV613" s="1319">
        <f t="shared" si="2"/>
        <v>0</v>
      </c>
      <c r="AW613" s="1320"/>
      <c r="AX613" s="1321">
        <f t="shared" si="3"/>
        <v>0</v>
      </c>
      <c r="AY613" s="1322"/>
      <c r="AZ613" s="58"/>
      <c r="BA613" s="1321">
        <f t="shared" si="4"/>
        <v>0</v>
      </c>
      <c r="BB613" s="1324"/>
      <c r="BC613" s="1324"/>
      <c r="BD613" s="1324"/>
      <c r="BE613" s="1322"/>
      <c r="BF613" s="1323">
        <f t="shared" si="5"/>
        <v>0</v>
      </c>
      <c r="BG613" s="1323"/>
      <c r="BH613" s="1323"/>
      <c r="BI613" s="1323"/>
      <c r="BJ613" s="1323"/>
      <c r="BK613" s="1323">
        <f t="shared" si="6"/>
        <v>0</v>
      </c>
      <c r="BL613" s="1323"/>
      <c r="BM613" s="1323"/>
      <c r="BN613" s="1323"/>
      <c r="BO613" s="1323"/>
      <c r="BP613" s="1323">
        <f t="shared" si="7"/>
        <v>0</v>
      </c>
      <c r="BQ613" s="1323"/>
      <c r="BR613" s="1323"/>
      <c r="BS613" s="1323"/>
      <c r="BT613" s="1323"/>
      <c r="BU613" s="1323">
        <f t="shared" si="8"/>
        <v>0</v>
      </c>
      <c r="BV613" s="1323"/>
      <c r="BW613" s="1323"/>
      <c r="BX613" s="1323"/>
      <c r="BY613" s="1323"/>
      <c r="BZ613" s="1323">
        <f t="shared" si="9"/>
        <v>0</v>
      </c>
      <c r="CA613" s="1323"/>
      <c r="CB613" s="1323"/>
      <c r="CC613" s="1323"/>
      <c r="CD613" s="1323"/>
      <c r="CE613" s="1548">
        <f t="shared" si="10"/>
        <v>0</v>
      </c>
      <c r="CF613" s="1548"/>
      <c r="CG613" s="1548"/>
      <c r="CH613" s="1548"/>
      <c r="CI613" s="1548"/>
      <c r="CJ613" s="1548">
        <f t="shared" si="11"/>
        <v>0</v>
      </c>
      <c r="CK613" s="1548"/>
      <c r="CL613" s="1548"/>
      <c r="CM613" s="1548"/>
      <c r="CN613" s="1548"/>
      <c r="CO613" s="1548">
        <f t="shared" si="12"/>
        <v>0</v>
      </c>
      <c r="CP613" s="1548"/>
      <c r="CQ613" s="1548"/>
      <c r="CR613" s="1548"/>
      <c r="CS613" s="1548"/>
      <c r="CT613" s="1548">
        <f t="shared" si="13"/>
        <v>0</v>
      </c>
      <c r="CU613" s="1548"/>
      <c r="CV613" s="1548"/>
      <c r="CW613" s="1548"/>
      <c r="CX613" s="1548"/>
      <c r="CY613" s="1548">
        <f t="shared" si="14"/>
        <v>0</v>
      </c>
      <c r="CZ613" s="1548"/>
      <c r="DA613" s="1548"/>
      <c r="DB613" s="1548"/>
      <c r="DC613" s="1548"/>
      <c r="DD613" s="1548">
        <f t="shared" si="15"/>
        <v>0</v>
      </c>
      <c r="DE613" s="1548"/>
      <c r="DF613" s="1548"/>
      <c r="DG613" s="1548"/>
      <c r="DH613" s="1548"/>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319">
        <f>SUM(AT589:AU613)</f>
        <v>78</v>
      </c>
      <c r="AU614" s="1320"/>
      <c r="AV614" s="58"/>
      <c r="AW614" s="58"/>
      <c r="AX614" s="1319">
        <f>SUM(AX589:AY613)</f>
        <v>0</v>
      </c>
      <c r="AY614" s="1320"/>
      <c r="AZ614" s="58"/>
      <c r="BA614" s="1319">
        <f>SUM(BA589:BE613)</f>
        <v>0</v>
      </c>
      <c r="BB614" s="1328"/>
      <c r="BC614" s="1328"/>
      <c r="BD614" s="1328"/>
      <c r="BE614" s="1320"/>
      <c r="BF614" s="1329">
        <f>SUM(BF589:BJ613)</f>
        <v>84</v>
      </c>
      <c r="BG614" s="1329"/>
      <c r="BH614" s="1329"/>
      <c r="BI614" s="1329"/>
      <c r="BJ614" s="1329"/>
      <c r="BK614" s="1329">
        <f>SUM(BK589:BO613)</f>
        <v>90</v>
      </c>
      <c r="BL614" s="1329"/>
      <c r="BM614" s="1329"/>
      <c r="BN614" s="1329"/>
      <c r="BO614" s="1329"/>
      <c r="BP614" s="1329">
        <f>SUM(BP589:BT613)</f>
        <v>62</v>
      </c>
      <c r="BQ614" s="1329"/>
      <c r="BR614" s="1329"/>
      <c r="BS614" s="1329"/>
      <c r="BT614" s="1329"/>
      <c r="BU614" s="1329">
        <f>SUM(BU589:BY613)</f>
        <v>24</v>
      </c>
      <c r="BV614" s="1329"/>
      <c r="BW614" s="1329"/>
      <c r="BX614" s="1329"/>
      <c r="BY614" s="1329"/>
      <c r="BZ614" s="1329">
        <f>SUM(BZ589:CD613)</f>
        <v>0</v>
      </c>
      <c r="CA614" s="1329"/>
      <c r="CB614" s="1329"/>
      <c r="CC614" s="1329"/>
      <c r="CD614" s="1329"/>
      <c r="CE614" s="1329">
        <f>SUM(CE589:CI613)</f>
        <v>0</v>
      </c>
      <c r="CF614" s="1329"/>
      <c r="CG614" s="1329"/>
      <c r="CH614" s="1329"/>
      <c r="CI614" s="1329"/>
      <c r="CJ614" s="1329">
        <f>SUM(CJ589:CN613)</f>
        <v>0</v>
      </c>
      <c r="CK614" s="1329"/>
      <c r="CL614" s="1329"/>
      <c r="CM614" s="1329"/>
      <c r="CN614" s="1329"/>
      <c r="CO614" s="1329">
        <f>SUM(CO589:CS613)</f>
        <v>0</v>
      </c>
      <c r="CP614" s="1329"/>
      <c r="CQ614" s="1329"/>
      <c r="CR614" s="1329"/>
      <c r="CS614" s="1329"/>
      <c r="CT614" s="1329">
        <f>SUM(CT589:CX613)</f>
        <v>0</v>
      </c>
      <c r="CU614" s="1329"/>
      <c r="CV614" s="1329"/>
      <c r="CW614" s="1329"/>
      <c r="CX614" s="1329"/>
      <c r="CY614" s="1329">
        <f>SUM(CY589:DC613)</f>
        <v>0</v>
      </c>
      <c r="CZ614" s="1329"/>
      <c r="DA614" s="1329"/>
      <c r="DB614" s="1329"/>
      <c r="DC614" s="1329"/>
      <c r="DD614" s="1329">
        <f>SUM(DD589:DH613)</f>
        <v>0</v>
      </c>
      <c r="DE614" s="1329"/>
      <c r="DF614" s="1329"/>
      <c r="DG614" s="1329"/>
      <c r="DH614" s="1329"/>
    </row>
    <row r="615" spans="1:112" ht="12.75">
      <c r="B615" s="1266" t="s">
        <v>497</v>
      </c>
      <c r="C615" s="1267"/>
      <c r="D615" s="1267"/>
      <c r="E615" s="1267"/>
      <c r="F615" s="1267"/>
      <c r="G615" s="1267"/>
      <c r="H615" s="1267"/>
      <c r="I615" s="1267"/>
      <c r="J615" s="1267"/>
      <c r="K615" s="1267"/>
      <c r="L615" s="1267"/>
      <c r="M615" s="1267"/>
      <c r="N615" s="1267"/>
      <c r="O615" s="1268"/>
      <c r="P615" s="1275" t="s">
        <v>346</v>
      </c>
      <c r="Q615" s="1276"/>
      <c r="R615" s="1277"/>
      <c r="S615" s="1307" t="s">
        <v>498</v>
      </c>
      <c r="T615" s="1308"/>
      <c r="U615" s="1309"/>
      <c r="V615" s="1300" t="s">
        <v>18</v>
      </c>
      <c r="W615" s="1300"/>
      <c r="X615" s="1300"/>
      <c r="Y615" s="1300"/>
      <c r="Z615" s="1300"/>
      <c r="AA615" s="1300"/>
      <c r="AB615" s="1300" t="s">
        <v>17</v>
      </c>
      <c r="AC615" s="1300"/>
      <c r="AD615" s="1300"/>
      <c r="AE615" s="1300"/>
      <c r="AF615" s="1300"/>
      <c r="AG615" s="1300" t="s">
        <v>499</v>
      </c>
      <c r="AH615" s="1300"/>
      <c r="AI615" s="1300"/>
      <c r="AJ615" s="1300"/>
      <c r="AK615" s="1300"/>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269"/>
      <c r="C616" s="1270"/>
      <c r="D616" s="1270"/>
      <c r="E616" s="1270"/>
      <c r="F616" s="1270"/>
      <c r="G616" s="1270"/>
      <c r="H616" s="1270"/>
      <c r="I616" s="1270"/>
      <c r="J616" s="1270"/>
      <c r="K616" s="1270"/>
      <c r="L616" s="1270"/>
      <c r="M616" s="1270"/>
      <c r="N616" s="1270"/>
      <c r="O616" s="1271"/>
      <c r="P616" s="1278"/>
      <c r="Q616" s="1279"/>
      <c r="R616" s="1280"/>
      <c r="S616" s="1310"/>
      <c r="T616" s="1311"/>
      <c r="U616" s="1312"/>
      <c r="V616" s="1300"/>
      <c r="W616" s="1300"/>
      <c r="X616" s="1300"/>
      <c r="Y616" s="1300"/>
      <c r="Z616" s="1300"/>
      <c r="AA616" s="1300"/>
      <c r="AB616" s="1300"/>
      <c r="AC616" s="1300"/>
      <c r="AD616" s="1300"/>
      <c r="AE616" s="1300"/>
      <c r="AF616" s="1300"/>
      <c r="AG616" s="1300"/>
      <c r="AH616" s="1300"/>
      <c r="AI616" s="1300"/>
      <c r="AJ616" s="1300"/>
      <c r="AK616" s="1300"/>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272"/>
      <c r="C617" s="1273"/>
      <c r="D617" s="1273"/>
      <c r="E617" s="1273"/>
      <c r="F617" s="1273"/>
      <c r="G617" s="1273"/>
      <c r="H617" s="1273"/>
      <c r="I617" s="1273"/>
      <c r="J617" s="1273"/>
      <c r="K617" s="1273"/>
      <c r="L617" s="1273"/>
      <c r="M617" s="1273"/>
      <c r="N617" s="1273"/>
      <c r="O617" s="1274"/>
      <c r="P617" s="1281"/>
      <c r="Q617" s="1282"/>
      <c r="R617" s="1283"/>
      <c r="S617" s="1313"/>
      <c r="T617" s="1314"/>
      <c r="U617" s="1315"/>
      <c r="V617" s="1300"/>
      <c r="W617" s="1300"/>
      <c r="X617" s="1300"/>
      <c r="Y617" s="1300"/>
      <c r="Z617" s="1300"/>
      <c r="AA617" s="1300"/>
      <c r="AB617" s="1300"/>
      <c r="AC617" s="1300"/>
      <c r="AD617" s="1300"/>
      <c r="AE617" s="1300"/>
      <c r="AF617" s="1300"/>
      <c r="AG617" s="1300"/>
      <c r="AH617" s="1300"/>
      <c r="AI617" s="1300"/>
      <c r="AJ617" s="1300"/>
      <c r="AK617" s="1300"/>
      <c r="AL617" s="58"/>
      <c r="AM617" s="61"/>
      <c r="AN617" s="61"/>
      <c r="AO617" s="61"/>
      <c r="AP617" s="61"/>
      <c r="AQ617" s="61"/>
      <c r="AR617" s="61"/>
      <c r="AS617" s="61"/>
      <c r="AT617" s="61"/>
      <c r="AU617" s="61"/>
      <c r="AV617" s="61"/>
      <c r="AW617" s="61"/>
      <c r="AX617" s="61"/>
      <c r="AY617" s="61"/>
      <c r="AZ617" s="61"/>
      <c r="BA617" s="1321">
        <f>IF(J754="SRO/Studio",O754,0)</f>
        <v>0</v>
      </c>
      <c r="BB617" s="1324"/>
      <c r="BC617" s="1324"/>
      <c r="BD617" s="1324"/>
      <c r="BE617" s="1322"/>
      <c r="BF617" s="1323">
        <f>IF(J754="1 Bedroom",O754,0)</f>
        <v>0</v>
      </c>
      <c r="BG617" s="1323"/>
      <c r="BH617" s="1323"/>
      <c r="BI617" s="1323"/>
      <c r="BJ617" s="1323"/>
      <c r="BK617" s="1323">
        <f>IF(J754="2 Bedrooms",O754,0)</f>
        <v>0</v>
      </c>
      <c r="BL617" s="1323"/>
      <c r="BM617" s="1323"/>
      <c r="BN617" s="1323"/>
      <c r="BO617" s="1323"/>
      <c r="BP617" s="1323">
        <f>IF(J754="3 Bedrooms",O754,0)</f>
        <v>4</v>
      </c>
      <c r="BQ617" s="1323"/>
      <c r="BR617" s="1323"/>
      <c r="BS617" s="1323"/>
      <c r="BT617" s="1323"/>
      <c r="BU617" s="1323">
        <f>IF(J754="4 Bedrooms",O754,0)</f>
        <v>0</v>
      </c>
      <c r="BV617" s="1323"/>
      <c r="BW617" s="1323"/>
      <c r="BX617" s="1323"/>
      <c r="BY617" s="1323"/>
      <c r="BZ617" s="1323">
        <f>IF(J754="5 Bedrooms",O754,0)</f>
        <v>0</v>
      </c>
      <c r="CA617" s="1323"/>
      <c r="CB617" s="1323"/>
      <c r="CC617" s="1323"/>
      <c r="CD617" s="1323"/>
      <c r="CE617" s="58"/>
      <c r="CF617" s="58"/>
      <c r="CG617" s="58"/>
      <c r="CH617" s="58"/>
      <c r="CI617" s="58"/>
      <c r="CJ617" s="58"/>
      <c r="CK617" s="58"/>
      <c r="CL617" s="58"/>
      <c r="CM617" s="58"/>
      <c r="CN617" s="58"/>
      <c r="CO617" s="58"/>
      <c r="CP617" s="58"/>
      <c r="CQ617" s="58"/>
      <c r="CR617" s="58"/>
    </row>
    <row r="618" spans="1:112" ht="12.75" customHeight="1">
      <c r="B618" s="83" t="s">
        <v>119</v>
      </c>
      <c r="C618" s="1132" t="s">
        <v>1728</v>
      </c>
      <c r="D618" s="1132"/>
      <c r="E618" s="1132"/>
      <c r="F618" s="1132"/>
      <c r="G618" s="1132"/>
      <c r="H618" s="1132"/>
      <c r="I618" s="1132"/>
      <c r="J618" s="1132"/>
      <c r="K618" s="1132"/>
      <c r="L618" s="1132"/>
      <c r="M618" s="1132"/>
      <c r="N618" s="1132"/>
      <c r="O618" s="1177"/>
      <c r="P618" s="1155">
        <f>40*12</f>
        <v>480</v>
      </c>
      <c r="Q618" s="1089"/>
      <c r="R618" s="1128"/>
      <c r="S618" s="1256">
        <v>3.5499999999999997E-2</v>
      </c>
      <c r="T618" s="1165"/>
      <c r="U618" s="1166"/>
      <c r="V618" s="1155"/>
      <c r="W618" s="1089"/>
      <c r="X618" s="1089"/>
      <c r="Y618" s="1089"/>
      <c r="Z618" s="1089"/>
      <c r="AA618" s="1128"/>
      <c r="AB618" s="1210">
        <f>162083*12</f>
        <v>1944996</v>
      </c>
      <c r="AC618" s="1210"/>
      <c r="AD618" s="1210"/>
      <c r="AE618" s="1210"/>
      <c r="AF618" s="1210"/>
      <c r="AG618" s="1210">
        <v>41000000</v>
      </c>
      <c r="AH618" s="1210"/>
      <c r="AI618" s="1210"/>
      <c r="AJ618" s="1210"/>
      <c r="AK618" s="1210"/>
      <c r="AL618" s="58"/>
      <c r="AM618" s="61"/>
      <c r="AN618" s="61"/>
      <c r="AO618" s="61"/>
      <c r="AP618" s="61"/>
      <c r="AQ618" s="61"/>
      <c r="AR618" s="61"/>
      <c r="AS618" s="61"/>
      <c r="AT618" s="61"/>
      <c r="AU618" s="61"/>
      <c r="AV618" s="61"/>
      <c r="AW618" s="61"/>
      <c r="AX618" s="61"/>
      <c r="AY618" s="61"/>
      <c r="AZ618" s="61"/>
      <c r="BA618" s="1321">
        <f>IF(J755="SRO/Studio",O755,0)</f>
        <v>0</v>
      </c>
      <c r="BB618" s="1324"/>
      <c r="BC618" s="1324"/>
      <c r="BD618" s="1324"/>
      <c r="BE618" s="1322"/>
      <c r="BF618" s="1323">
        <f>IF(J755="1 Bedroom",O755,0)</f>
        <v>0</v>
      </c>
      <c r="BG618" s="1323"/>
      <c r="BH618" s="1323"/>
      <c r="BI618" s="1323"/>
      <c r="BJ618" s="1323"/>
      <c r="BK618" s="1323">
        <f>IF(J755="2 Bedrooms",O755,0)</f>
        <v>0</v>
      </c>
      <c r="BL618" s="1323"/>
      <c r="BM618" s="1323"/>
      <c r="BN618" s="1323"/>
      <c r="BO618" s="1323"/>
      <c r="BP618" s="1323">
        <f>IF(J755="3 Bedrooms",O755,0)</f>
        <v>0</v>
      </c>
      <c r="BQ618" s="1323"/>
      <c r="BR618" s="1323"/>
      <c r="BS618" s="1323"/>
      <c r="BT618" s="1323"/>
      <c r="BU618" s="1323">
        <f>IF(J755="4 Bedrooms",O755,0)</f>
        <v>0</v>
      </c>
      <c r="BV618" s="1323"/>
      <c r="BW618" s="1323"/>
      <c r="BX618" s="1323"/>
      <c r="BY618" s="1323"/>
      <c r="BZ618" s="1323">
        <f>IF(J755="5 Bedrooms",O755,0)</f>
        <v>0</v>
      </c>
      <c r="CA618" s="1323"/>
      <c r="CB618" s="1323"/>
      <c r="CC618" s="1323"/>
      <c r="CD618" s="1323"/>
      <c r="CE618" s="58"/>
      <c r="CF618" s="58"/>
      <c r="CG618" s="58"/>
      <c r="CH618" s="58"/>
      <c r="CI618" s="58"/>
      <c r="CJ618" s="58"/>
      <c r="CK618" s="58"/>
      <c r="CL618" s="58"/>
      <c r="CM618" s="58"/>
      <c r="CN618" s="58"/>
      <c r="CO618" s="58"/>
      <c r="CP618" s="58"/>
      <c r="CQ618" s="58"/>
      <c r="CR618" s="58"/>
    </row>
    <row r="619" spans="1:112" ht="12.75">
      <c r="B619" s="84" t="s">
        <v>120</v>
      </c>
      <c r="C619" s="1132" t="s">
        <v>1729</v>
      </c>
      <c r="D619" s="1132"/>
      <c r="E619" s="1132"/>
      <c r="F619" s="1132"/>
      <c r="G619" s="1132"/>
      <c r="H619" s="1132"/>
      <c r="I619" s="1132"/>
      <c r="J619" s="1132"/>
      <c r="K619" s="1132"/>
      <c r="L619" s="1132"/>
      <c r="M619" s="1132"/>
      <c r="N619" s="1132"/>
      <c r="O619" s="1177"/>
      <c r="P619" s="1155">
        <f>P618</f>
        <v>480</v>
      </c>
      <c r="Q619" s="1089"/>
      <c r="R619" s="1128"/>
      <c r="S619" s="1256">
        <v>4.0500000000000001E-2</v>
      </c>
      <c r="T619" s="1165"/>
      <c r="U619" s="1166"/>
      <c r="V619" s="1155"/>
      <c r="W619" s="1089"/>
      <c r="X619" s="1089"/>
      <c r="Y619" s="1089"/>
      <c r="Z619" s="1089"/>
      <c r="AA619" s="1128"/>
      <c r="AB619" s="1210">
        <f>33684*12</f>
        <v>404208</v>
      </c>
      <c r="AC619" s="1210"/>
      <c r="AD619" s="1210"/>
      <c r="AE619" s="1210"/>
      <c r="AF619" s="1210"/>
      <c r="AG619" s="1210">
        <v>8000000</v>
      </c>
      <c r="AH619" s="1210"/>
      <c r="AI619" s="1210"/>
      <c r="AJ619" s="1210"/>
      <c r="AK619" s="1210"/>
      <c r="AL619" s="58"/>
      <c r="AM619" s="61"/>
      <c r="AN619" s="61"/>
      <c r="AO619" s="61"/>
      <c r="AP619" s="61"/>
      <c r="AQ619" s="61"/>
      <c r="AR619" s="61"/>
      <c r="AS619" s="61"/>
      <c r="AT619" s="61"/>
      <c r="AU619" s="61"/>
      <c r="AV619" s="61"/>
      <c r="AW619" s="61"/>
      <c r="AX619" s="61"/>
      <c r="AY619" s="61"/>
      <c r="AZ619" s="61"/>
      <c r="BA619" s="1321">
        <f>IF(J756="SRO/Studio",O756,0)</f>
        <v>0</v>
      </c>
      <c r="BB619" s="1324"/>
      <c r="BC619" s="1324"/>
      <c r="BD619" s="1324"/>
      <c r="BE619" s="1322"/>
      <c r="BF619" s="1323">
        <f>IF(J756="1 Bedroom",O756,0)</f>
        <v>0</v>
      </c>
      <c r="BG619" s="1323"/>
      <c r="BH619" s="1323"/>
      <c r="BI619" s="1323"/>
      <c r="BJ619" s="1323"/>
      <c r="BK619" s="1323">
        <f>IF(J756="2 Bedrooms",O756,0)</f>
        <v>0</v>
      </c>
      <c r="BL619" s="1323"/>
      <c r="BM619" s="1323"/>
      <c r="BN619" s="1323"/>
      <c r="BO619" s="1323"/>
      <c r="BP619" s="1323">
        <f>IF(J756="3 Bedrooms",O756,0)</f>
        <v>0</v>
      </c>
      <c r="BQ619" s="1323"/>
      <c r="BR619" s="1323"/>
      <c r="BS619" s="1323"/>
      <c r="BT619" s="1323"/>
      <c r="BU619" s="1323">
        <f>IF(J756="4 Bedrooms",O756,0)</f>
        <v>0</v>
      </c>
      <c r="BV619" s="1323"/>
      <c r="BW619" s="1323"/>
      <c r="BX619" s="1323"/>
      <c r="BY619" s="1323"/>
      <c r="BZ619" s="1323">
        <f>IF(J756="5 Bedrooms",O756,0)</f>
        <v>0</v>
      </c>
      <c r="CA619" s="1323"/>
      <c r="CB619" s="1323"/>
      <c r="CC619" s="1323"/>
      <c r="CD619" s="1323"/>
      <c r="CE619" s="58"/>
      <c r="CF619" s="58"/>
      <c r="CG619" s="58"/>
      <c r="CH619" s="58"/>
      <c r="CI619" s="58"/>
      <c r="CJ619" s="58"/>
      <c r="CK619" s="58"/>
      <c r="CL619" s="58"/>
      <c r="CM619" s="58"/>
      <c r="CN619" s="58"/>
      <c r="CO619" s="58"/>
      <c r="CP619" s="58"/>
      <c r="CQ619" s="58"/>
      <c r="CR619" s="58"/>
    </row>
    <row r="620" spans="1:112" ht="12.75">
      <c r="B620" s="84" t="s">
        <v>126</v>
      </c>
      <c r="C620" s="1132" t="s">
        <v>1745</v>
      </c>
      <c r="D620" s="1132"/>
      <c r="E620" s="1132"/>
      <c r="F620" s="1132"/>
      <c r="G620" s="1132"/>
      <c r="H620" s="1132"/>
      <c r="I620" s="1132"/>
      <c r="J620" s="1132"/>
      <c r="K620" s="1132"/>
      <c r="L620" s="1132"/>
      <c r="M620" s="1132"/>
      <c r="N620" s="1132"/>
      <c r="O620" s="1177"/>
      <c r="P620" s="1155">
        <v>120</v>
      </c>
      <c r="Q620" s="1089"/>
      <c r="R620" s="1128"/>
      <c r="S620" s="1256">
        <v>0.08</v>
      </c>
      <c r="T620" s="1165"/>
      <c r="U620" s="1166"/>
      <c r="V620" s="1155" t="s">
        <v>503</v>
      </c>
      <c r="W620" s="1089"/>
      <c r="X620" s="1089"/>
      <c r="Y620" s="1089"/>
      <c r="Z620" s="1089"/>
      <c r="AA620" s="1128"/>
      <c r="AB620" s="1210"/>
      <c r="AC620" s="1210"/>
      <c r="AD620" s="1210"/>
      <c r="AE620" s="1210"/>
      <c r="AF620" s="1210"/>
      <c r="AG620" s="1210">
        <v>4642000</v>
      </c>
      <c r="AH620" s="1210"/>
      <c r="AI620" s="1210"/>
      <c r="AJ620" s="1210"/>
      <c r="AK620" s="1210"/>
      <c r="AL620" s="58"/>
      <c r="AM620" s="61"/>
      <c r="AN620" s="61"/>
      <c r="AO620" s="61"/>
      <c r="AP620" s="61"/>
      <c r="AQ620" s="61"/>
      <c r="AR620" s="61"/>
      <c r="AS620" s="61"/>
      <c r="AT620" s="61"/>
      <c r="AU620" s="61"/>
      <c r="AV620" s="61"/>
      <c r="AW620" s="61"/>
      <c r="AX620" s="61"/>
      <c r="AY620" s="61"/>
      <c r="AZ620" s="61"/>
      <c r="BA620" s="1321">
        <f>IF(J757="SRO/Studio",O757,0)</f>
        <v>0</v>
      </c>
      <c r="BB620" s="1324"/>
      <c r="BC620" s="1324"/>
      <c r="BD620" s="1324"/>
      <c r="BE620" s="1322"/>
      <c r="BF620" s="1323">
        <f>IF(J757="1 Bedroom",O757,0)</f>
        <v>0</v>
      </c>
      <c r="BG620" s="1323"/>
      <c r="BH620" s="1323"/>
      <c r="BI620" s="1323"/>
      <c r="BJ620" s="1323"/>
      <c r="BK620" s="1323">
        <f>IF(J757="2 Bedrooms",O757,0)</f>
        <v>0</v>
      </c>
      <c r="BL620" s="1323"/>
      <c r="BM620" s="1323"/>
      <c r="BN620" s="1323"/>
      <c r="BO620" s="1323"/>
      <c r="BP620" s="1323">
        <f>IF(J757="3 Bedrooms",O757,0)</f>
        <v>0</v>
      </c>
      <c r="BQ620" s="1323"/>
      <c r="BR620" s="1323"/>
      <c r="BS620" s="1323"/>
      <c r="BT620" s="1323"/>
      <c r="BU620" s="1323">
        <f>IF(J757="4 Bedrooms",O757,0)</f>
        <v>0</v>
      </c>
      <c r="BV620" s="1323"/>
      <c r="BW620" s="1323"/>
      <c r="BX620" s="1323"/>
      <c r="BY620" s="1323"/>
      <c r="BZ620" s="1323">
        <f>IF(J757="5 Bedrooms",O757,0)</f>
        <v>0</v>
      </c>
      <c r="CA620" s="1323"/>
      <c r="CB620" s="1323"/>
      <c r="CC620" s="1323"/>
      <c r="CD620" s="1323"/>
      <c r="CE620" s="58"/>
      <c r="CF620" s="58"/>
      <c r="CG620" s="58"/>
      <c r="CH620" s="58"/>
      <c r="CI620" s="58"/>
      <c r="CJ620" s="58"/>
      <c r="CK620" s="58"/>
      <c r="CL620" s="58"/>
      <c r="CM620" s="58"/>
      <c r="CN620" s="58"/>
      <c r="CO620" s="58"/>
      <c r="CP620" s="58"/>
      <c r="CQ620" s="58"/>
      <c r="CR620" s="58"/>
    </row>
    <row r="621" spans="1:112" ht="12.75">
      <c r="B621" s="84" t="s">
        <v>631</v>
      </c>
      <c r="C621" s="1132" t="s">
        <v>1749</v>
      </c>
      <c r="D621" s="1132"/>
      <c r="E621" s="1132"/>
      <c r="F621" s="1132"/>
      <c r="G621" s="1132"/>
      <c r="H621" s="1132"/>
      <c r="I621" s="1132"/>
      <c r="J621" s="1132"/>
      <c r="K621" s="1132"/>
      <c r="L621" s="1132"/>
      <c r="M621" s="1132"/>
      <c r="N621" s="1132"/>
      <c r="O621" s="1177"/>
      <c r="P621" s="1155"/>
      <c r="Q621" s="1089"/>
      <c r="R621" s="1128"/>
      <c r="S621" s="1256"/>
      <c r="T621" s="1165"/>
      <c r="U621" s="1166"/>
      <c r="V621" s="1155"/>
      <c r="W621" s="1089"/>
      <c r="X621" s="1089"/>
      <c r="Y621" s="1089"/>
      <c r="Z621" s="1089"/>
      <c r="AA621" s="1128"/>
      <c r="AB621" s="1210"/>
      <c r="AC621" s="1210"/>
      <c r="AD621" s="1210"/>
      <c r="AE621" s="1210"/>
      <c r="AF621" s="1210"/>
      <c r="AG621" s="1210">
        <v>102546</v>
      </c>
      <c r="AH621" s="1210"/>
      <c r="AI621" s="1210"/>
      <c r="AJ621" s="1210"/>
      <c r="AK621" s="1210"/>
      <c r="AL621" s="58"/>
      <c r="AM621" s="61"/>
      <c r="AN621" s="61"/>
      <c r="AO621" s="61"/>
      <c r="AP621" s="61"/>
      <c r="AQ621" s="61"/>
      <c r="AR621" s="61"/>
      <c r="AS621" s="61"/>
      <c r="AT621" s="61"/>
      <c r="AU621" s="61"/>
      <c r="AV621" s="61"/>
      <c r="AW621" s="61"/>
      <c r="AX621" s="61"/>
      <c r="AY621" s="61"/>
      <c r="AZ621" s="61"/>
      <c r="BA621" s="1325">
        <f>SUM(BA617:BE620)</f>
        <v>0</v>
      </c>
      <c r="BB621" s="1326"/>
      <c r="BC621" s="1326"/>
      <c r="BD621" s="1326"/>
      <c r="BE621" s="1327"/>
      <c r="BF621" s="1325">
        <f>SUM(BF617:BJ620)</f>
        <v>0</v>
      </c>
      <c r="BG621" s="1326"/>
      <c r="BH621" s="1326"/>
      <c r="BI621" s="1326"/>
      <c r="BJ621" s="1327"/>
      <c r="BK621" s="1325">
        <f>SUM(BK617:BO620)</f>
        <v>0</v>
      </c>
      <c r="BL621" s="1326"/>
      <c r="BM621" s="1326"/>
      <c r="BN621" s="1326"/>
      <c r="BO621" s="1327"/>
      <c r="BP621" s="1325">
        <f>SUM(BP617:BT620)</f>
        <v>4</v>
      </c>
      <c r="BQ621" s="1326"/>
      <c r="BR621" s="1326"/>
      <c r="BS621" s="1326"/>
      <c r="BT621" s="1327"/>
      <c r="BU621" s="1325">
        <f>SUM(BU617:BY620)</f>
        <v>0</v>
      </c>
      <c r="BV621" s="1326"/>
      <c r="BW621" s="1326"/>
      <c r="BX621" s="1326"/>
      <c r="BY621" s="1327"/>
      <c r="BZ621" s="1325">
        <f>SUM(BZ617:CD620)</f>
        <v>0</v>
      </c>
      <c r="CA621" s="1326"/>
      <c r="CB621" s="1326"/>
      <c r="CC621" s="1326"/>
      <c r="CD621" s="1327"/>
      <c r="CE621" s="58"/>
      <c r="CF621" s="58"/>
      <c r="CG621" s="58"/>
      <c r="CH621" s="58"/>
      <c r="CI621" s="58"/>
      <c r="CJ621" s="58"/>
      <c r="CK621" s="58"/>
      <c r="CL621" s="58"/>
      <c r="CM621" s="58"/>
      <c r="CN621" s="58"/>
      <c r="CO621" s="58"/>
      <c r="CP621" s="58"/>
      <c r="CQ621" s="58"/>
      <c r="CR621" s="58"/>
    </row>
    <row r="622" spans="1:112" ht="12.75">
      <c r="B622" s="84" t="s">
        <v>841</v>
      </c>
      <c r="C622" s="1106"/>
      <c r="D622" s="1106"/>
      <c r="E622" s="1106"/>
      <c r="F622" s="1106"/>
      <c r="G622" s="1106"/>
      <c r="H622" s="1106"/>
      <c r="I622" s="1106"/>
      <c r="J622" s="1106"/>
      <c r="K622" s="1106"/>
      <c r="L622" s="1106"/>
      <c r="M622" s="1106"/>
      <c r="N622" s="1106"/>
      <c r="O622" s="1168"/>
      <c r="P622" s="1155"/>
      <c r="Q622" s="1089"/>
      <c r="R622" s="1128"/>
      <c r="S622" s="1256"/>
      <c r="T622" s="1165"/>
      <c r="U622" s="1166"/>
      <c r="V622" s="1155"/>
      <c r="W622" s="1089"/>
      <c r="X622" s="1089"/>
      <c r="Y622" s="1089"/>
      <c r="Z622" s="1089"/>
      <c r="AA622" s="1128"/>
      <c r="AB622" s="1210"/>
      <c r="AC622" s="1210"/>
      <c r="AD622" s="1210"/>
      <c r="AE622" s="1210"/>
      <c r="AF622" s="1210"/>
      <c r="AG622" s="1210"/>
      <c r="AH622" s="1210"/>
      <c r="AI622" s="1210"/>
      <c r="AJ622" s="1210"/>
      <c r="AK622" s="1210"/>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634</v>
      </c>
      <c r="C623" s="1106"/>
      <c r="D623" s="1106"/>
      <c r="E623" s="1106"/>
      <c r="F623" s="1106"/>
      <c r="G623" s="1106"/>
      <c r="H623" s="1106"/>
      <c r="I623" s="1106"/>
      <c r="J623" s="1106"/>
      <c r="K623" s="1106"/>
      <c r="L623" s="1106"/>
      <c r="M623" s="1106"/>
      <c r="N623" s="1106"/>
      <c r="O623" s="1168"/>
      <c r="P623" s="1155"/>
      <c r="Q623" s="1089"/>
      <c r="R623" s="1128"/>
      <c r="S623" s="1256"/>
      <c r="T623" s="1165"/>
      <c r="U623" s="1166"/>
      <c r="V623" s="1155"/>
      <c r="W623" s="1089"/>
      <c r="X623" s="1089"/>
      <c r="Y623" s="1089"/>
      <c r="Z623" s="1089"/>
      <c r="AA623" s="1128"/>
      <c r="AB623" s="1210"/>
      <c r="AC623" s="1210"/>
      <c r="AD623" s="1210"/>
      <c r="AE623" s="1210"/>
      <c r="AF623" s="1210"/>
      <c r="AG623" s="1210"/>
      <c r="AH623" s="1210"/>
      <c r="AI623" s="1210"/>
      <c r="AJ623" s="1210"/>
      <c r="AK623" s="1210"/>
      <c r="AL623" s="58"/>
      <c r="AM623" s="61"/>
      <c r="AN623" s="61"/>
      <c r="AO623" s="61"/>
      <c r="AP623" s="61"/>
      <c r="AQ623" s="61"/>
      <c r="AR623" s="61"/>
      <c r="AS623" s="61"/>
      <c r="AT623" s="61"/>
      <c r="AU623" s="61"/>
      <c r="AV623" s="61"/>
      <c r="AW623" s="61"/>
      <c r="AX623" s="61"/>
      <c r="AY623" s="61"/>
      <c r="AZ623" s="61"/>
      <c r="BA623" s="1321">
        <f t="shared" ref="BA623:BA632" si="16">IF(J768="SRO/Studio",O768,0)</f>
        <v>0</v>
      </c>
      <c r="BB623" s="1324"/>
      <c r="BC623" s="1324"/>
      <c r="BD623" s="1324"/>
      <c r="BE623" s="1322"/>
      <c r="BF623" s="1323">
        <f t="shared" ref="BF623:BF632" si="17">IF(J768="1 Bedroom",O768,0)</f>
        <v>0</v>
      </c>
      <c r="BG623" s="1323"/>
      <c r="BH623" s="1323"/>
      <c r="BI623" s="1323"/>
      <c r="BJ623" s="1323"/>
      <c r="BK623" s="1323">
        <f t="shared" ref="BK623:BK632" si="18">IF(J768="2 Bedrooms",O768,0)</f>
        <v>0</v>
      </c>
      <c r="BL623" s="1323"/>
      <c r="BM623" s="1323"/>
      <c r="BN623" s="1323"/>
      <c r="BO623" s="1323"/>
      <c r="BP623" s="1323">
        <f t="shared" ref="BP623:BP632" si="19">IF(J768="3 Bedrooms",O768,0)</f>
        <v>0</v>
      </c>
      <c r="BQ623" s="1323"/>
      <c r="BR623" s="1323"/>
      <c r="BS623" s="1323"/>
      <c r="BT623" s="1323"/>
      <c r="BU623" s="1323">
        <f t="shared" ref="BU623:BU632" si="20">IF(J768="4 Bedrooms",O768,0)</f>
        <v>0</v>
      </c>
      <c r="BV623" s="1323"/>
      <c r="BW623" s="1323"/>
      <c r="BX623" s="1323"/>
      <c r="BY623" s="1323"/>
      <c r="BZ623" s="1323">
        <f t="shared" ref="BZ623:BZ632" si="21">IF(J768="5 Bedrooms",O768,0)</f>
        <v>0</v>
      </c>
      <c r="CA623" s="1323"/>
      <c r="CB623" s="1323"/>
      <c r="CC623" s="1323"/>
      <c r="CD623" s="1323"/>
      <c r="CE623" s="58"/>
      <c r="CF623" s="58"/>
      <c r="CG623" s="58"/>
      <c r="CH623" s="58"/>
      <c r="CI623" s="58"/>
      <c r="CJ623" s="58"/>
      <c r="CK623" s="58"/>
      <c r="CL623" s="58"/>
      <c r="CM623" s="58"/>
      <c r="CN623" s="58"/>
      <c r="CO623" s="58"/>
      <c r="CP623" s="58"/>
      <c r="CQ623" s="58"/>
      <c r="CR623" s="58"/>
    </row>
    <row r="624" spans="1:112" ht="12.75">
      <c r="B624" s="84" t="s">
        <v>500</v>
      </c>
      <c r="C624" s="1106"/>
      <c r="D624" s="1106"/>
      <c r="E624" s="1106"/>
      <c r="F624" s="1106"/>
      <c r="G624" s="1106"/>
      <c r="H624" s="1106"/>
      <c r="I624" s="1106"/>
      <c r="J624" s="1106"/>
      <c r="K624" s="1106"/>
      <c r="L624" s="1106"/>
      <c r="M624" s="1106"/>
      <c r="N624" s="1106"/>
      <c r="O624" s="1168"/>
      <c r="P624" s="1155"/>
      <c r="Q624" s="1089"/>
      <c r="R624" s="1128"/>
      <c r="S624" s="1256"/>
      <c r="T624" s="1165"/>
      <c r="U624" s="1166"/>
      <c r="V624" s="1155"/>
      <c r="W624" s="1089"/>
      <c r="X624" s="1089"/>
      <c r="Y624" s="1089"/>
      <c r="Z624" s="1089"/>
      <c r="AA624" s="1128"/>
      <c r="AB624" s="1210"/>
      <c r="AC624" s="1210"/>
      <c r="AD624" s="1210"/>
      <c r="AE624" s="1210"/>
      <c r="AF624" s="1210"/>
      <c r="AG624" s="1210"/>
      <c r="AH624" s="1210"/>
      <c r="AI624" s="1210"/>
      <c r="AJ624" s="1210"/>
      <c r="AK624" s="1210"/>
      <c r="AL624" s="58"/>
      <c r="AM624" s="61"/>
      <c r="AN624" s="61"/>
      <c r="AO624" s="61"/>
      <c r="AP624" s="61"/>
      <c r="AQ624" s="61"/>
      <c r="AR624" s="61"/>
      <c r="AS624" s="61"/>
      <c r="AT624" s="61"/>
      <c r="AU624" s="61"/>
      <c r="AV624" s="61"/>
      <c r="AW624" s="61"/>
      <c r="AX624" s="61"/>
      <c r="AY624" s="61"/>
      <c r="AZ624" s="61"/>
      <c r="BA624" s="1321">
        <f t="shared" si="16"/>
        <v>0</v>
      </c>
      <c r="BB624" s="1324"/>
      <c r="BC624" s="1324"/>
      <c r="BD624" s="1324"/>
      <c r="BE624" s="1322"/>
      <c r="BF624" s="1323">
        <f t="shared" si="17"/>
        <v>0</v>
      </c>
      <c r="BG624" s="1323"/>
      <c r="BH624" s="1323"/>
      <c r="BI624" s="1323"/>
      <c r="BJ624" s="1323"/>
      <c r="BK624" s="1323">
        <f t="shared" si="18"/>
        <v>0</v>
      </c>
      <c r="BL624" s="1323"/>
      <c r="BM624" s="1323"/>
      <c r="BN624" s="1323"/>
      <c r="BO624" s="1323"/>
      <c r="BP624" s="1323">
        <f t="shared" si="19"/>
        <v>0</v>
      </c>
      <c r="BQ624" s="1323"/>
      <c r="BR624" s="1323"/>
      <c r="BS624" s="1323"/>
      <c r="BT624" s="1323"/>
      <c r="BU624" s="1323">
        <f t="shared" si="20"/>
        <v>0</v>
      </c>
      <c r="BV624" s="1323"/>
      <c r="BW624" s="1323"/>
      <c r="BX624" s="1323"/>
      <c r="BY624" s="1323"/>
      <c r="BZ624" s="1323">
        <f t="shared" si="21"/>
        <v>0</v>
      </c>
      <c r="CA624" s="1323"/>
      <c r="CB624" s="1323"/>
      <c r="CC624" s="1323"/>
      <c r="CD624" s="1323"/>
      <c r="CE624" s="58"/>
      <c r="CF624" s="58"/>
      <c r="CG624" s="58"/>
      <c r="CH624" s="58"/>
      <c r="CI624" s="58"/>
      <c r="CJ624" s="58"/>
      <c r="CK624" s="58"/>
      <c r="CL624" s="58"/>
      <c r="CM624" s="58"/>
      <c r="CN624" s="58"/>
      <c r="CO624" s="58"/>
      <c r="CP624" s="58"/>
      <c r="CQ624" s="58"/>
      <c r="CR624" s="58"/>
    </row>
    <row r="625" spans="1:96" ht="12.75">
      <c r="B625" s="84" t="s">
        <v>501</v>
      </c>
      <c r="C625" s="1106"/>
      <c r="D625" s="1106"/>
      <c r="E625" s="1106"/>
      <c r="F625" s="1106"/>
      <c r="G625" s="1106"/>
      <c r="H625" s="1106"/>
      <c r="I625" s="1106"/>
      <c r="J625" s="1106"/>
      <c r="K625" s="1106"/>
      <c r="L625" s="1106"/>
      <c r="M625" s="1106"/>
      <c r="N625" s="1106"/>
      <c r="O625" s="1168"/>
      <c r="P625" s="1155"/>
      <c r="Q625" s="1089"/>
      <c r="R625" s="1128"/>
      <c r="S625" s="1256"/>
      <c r="T625" s="1165"/>
      <c r="U625" s="1166"/>
      <c r="V625" s="1155"/>
      <c r="W625" s="1089"/>
      <c r="X625" s="1089"/>
      <c r="Y625" s="1089"/>
      <c r="Z625" s="1089"/>
      <c r="AA625" s="1128"/>
      <c r="AB625" s="1210"/>
      <c r="AC625" s="1210"/>
      <c r="AD625" s="1210"/>
      <c r="AE625" s="1210"/>
      <c r="AF625" s="1210"/>
      <c r="AG625" s="1210"/>
      <c r="AH625" s="1210"/>
      <c r="AI625" s="1210"/>
      <c r="AJ625" s="1210"/>
      <c r="AK625" s="1210"/>
      <c r="AL625" s="58"/>
      <c r="AM625" s="61"/>
      <c r="AN625" s="61"/>
      <c r="AO625" s="61"/>
      <c r="AP625" s="61"/>
      <c r="AQ625" s="61"/>
      <c r="AR625" s="61"/>
      <c r="AS625" s="61"/>
      <c r="AT625" s="61"/>
      <c r="AU625" s="61"/>
      <c r="AV625" s="61"/>
      <c r="AW625" s="61"/>
      <c r="AX625" s="61"/>
      <c r="AY625" s="61"/>
      <c r="AZ625" s="61"/>
      <c r="BA625" s="1321">
        <f t="shared" si="16"/>
        <v>0</v>
      </c>
      <c r="BB625" s="1324"/>
      <c r="BC625" s="1324"/>
      <c r="BD625" s="1324"/>
      <c r="BE625" s="1322"/>
      <c r="BF625" s="1323">
        <f t="shared" si="17"/>
        <v>0</v>
      </c>
      <c r="BG625" s="1323"/>
      <c r="BH625" s="1323"/>
      <c r="BI625" s="1323"/>
      <c r="BJ625" s="1323"/>
      <c r="BK625" s="1323">
        <f t="shared" si="18"/>
        <v>0</v>
      </c>
      <c r="BL625" s="1323"/>
      <c r="BM625" s="1323"/>
      <c r="BN625" s="1323"/>
      <c r="BO625" s="1323"/>
      <c r="BP625" s="1323">
        <f t="shared" si="19"/>
        <v>0</v>
      </c>
      <c r="BQ625" s="1323"/>
      <c r="BR625" s="1323"/>
      <c r="BS625" s="1323"/>
      <c r="BT625" s="1323"/>
      <c r="BU625" s="1323">
        <f t="shared" si="20"/>
        <v>0</v>
      </c>
      <c r="BV625" s="1323"/>
      <c r="BW625" s="1323"/>
      <c r="BX625" s="1323"/>
      <c r="BY625" s="1323"/>
      <c r="BZ625" s="1323">
        <f t="shared" si="21"/>
        <v>0</v>
      </c>
      <c r="CA625" s="1323"/>
      <c r="CB625" s="1323"/>
      <c r="CC625" s="1323"/>
      <c r="CD625" s="1323"/>
      <c r="CE625" s="58"/>
      <c r="CF625" s="58"/>
      <c r="CG625" s="58"/>
      <c r="CH625" s="58"/>
      <c r="CI625" s="58"/>
      <c r="CJ625" s="58"/>
      <c r="CK625" s="58"/>
      <c r="CL625" s="58"/>
      <c r="CM625" s="58"/>
      <c r="CN625" s="58"/>
      <c r="CO625" s="58"/>
      <c r="CP625" s="58"/>
      <c r="CQ625" s="58"/>
      <c r="CR625" s="58"/>
    </row>
    <row r="626" spans="1:96" ht="12.75">
      <c r="B626" s="84" t="s">
        <v>507</v>
      </c>
      <c r="C626" s="1106"/>
      <c r="D626" s="1106"/>
      <c r="E626" s="1106"/>
      <c r="F626" s="1106"/>
      <c r="G626" s="1106"/>
      <c r="H626" s="1106"/>
      <c r="I626" s="1106"/>
      <c r="J626" s="1106"/>
      <c r="K626" s="1106"/>
      <c r="L626" s="1106"/>
      <c r="M626" s="1106"/>
      <c r="N626" s="1106"/>
      <c r="O626" s="1168"/>
      <c r="P626" s="1155"/>
      <c r="Q626" s="1089"/>
      <c r="R626" s="1128"/>
      <c r="S626" s="1256"/>
      <c r="T626" s="1165"/>
      <c r="U626" s="1166"/>
      <c r="V626" s="1155"/>
      <c r="W626" s="1089"/>
      <c r="X626" s="1089"/>
      <c r="Y626" s="1089"/>
      <c r="Z626" s="1089"/>
      <c r="AA626" s="1128"/>
      <c r="AB626" s="1210"/>
      <c r="AC626" s="1210"/>
      <c r="AD626" s="1210"/>
      <c r="AE626" s="1210"/>
      <c r="AF626" s="1210"/>
      <c r="AG626" s="1210"/>
      <c r="AH626" s="1210"/>
      <c r="AI626" s="1210"/>
      <c r="AJ626" s="1210"/>
      <c r="AK626" s="1210"/>
      <c r="AL626" s="58"/>
      <c r="AM626" s="58"/>
      <c r="AN626" s="58"/>
      <c r="AO626" s="58"/>
      <c r="AP626" s="58"/>
      <c r="AQ626" s="58"/>
      <c r="AR626" s="58"/>
      <c r="AS626" s="58"/>
      <c r="AT626" s="58"/>
      <c r="AU626" s="58"/>
      <c r="AV626" s="58"/>
      <c r="AW626" s="58"/>
      <c r="AX626" s="58"/>
      <c r="AY626" s="58"/>
      <c r="AZ626" s="58"/>
      <c r="BA626" s="1321">
        <f t="shared" si="16"/>
        <v>0</v>
      </c>
      <c r="BB626" s="1324"/>
      <c r="BC626" s="1324"/>
      <c r="BD626" s="1324"/>
      <c r="BE626" s="1322"/>
      <c r="BF626" s="1323">
        <f t="shared" si="17"/>
        <v>0</v>
      </c>
      <c r="BG626" s="1323"/>
      <c r="BH626" s="1323"/>
      <c r="BI626" s="1323"/>
      <c r="BJ626" s="1323"/>
      <c r="BK626" s="1323">
        <f t="shared" si="18"/>
        <v>0</v>
      </c>
      <c r="BL626" s="1323"/>
      <c r="BM626" s="1323"/>
      <c r="BN626" s="1323"/>
      <c r="BO626" s="1323"/>
      <c r="BP626" s="1323">
        <f t="shared" si="19"/>
        <v>0</v>
      </c>
      <c r="BQ626" s="1323"/>
      <c r="BR626" s="1323"/>
      <c r="BS626" s="1323"/>
      <c r="BT626" s="1323"/>
      <c r="BU626" s="1323">
        <f t="shared" si="20"/>
        <v>0</v>
      </c>
      <c r="BV626" s="1323"/>
      <c r="BW626" s="1323"/>
      <c r="BX626" s="1323"/>
      <c r="BY626" s="1323"/>
      <c r="BZ626" s="1323">
        <f t="shared" si="21"/>
        <v>0</v>
      </c>
      <c r="CA626" s="1323"/>
      <c r="CB626" s="1323"/>
      <c r="CC626" s="1323"/>
      <c r="CD626" s="1323"/>
      <c r="CE626" s="58"/>
      <c r="CF626" s="58"/>
      <c r="CG626" s="58"/>
      <c r="CH626" s="58"/>
      <c r="CI626" s="58"/>
      <c r="CJ626" s="58"/>
      <c r="CK626" s="58"/>
      <c r="CL626" s="58"/>
      <c r="CM626" s="58"/>
      <c r="CN626" s="58"/>
      <c r="CO626" s="58"/>
      <c r="CP626" s="58"/>
      <c r="CQ626" s="58"/>
      <c r="CR626" s="58"/>
    </row>
    <row r="627" spans="1:96" ht="12.75">
      <c r="B627" s="84" t="s">
        <v>696</v>
      </c>
      <c r="C627" s="1106"/>
      <c r="D627" s="1106"/>
      <c r="E627" s="1106"/>
      <c r="F627" s="1106"/>
      <c r="G627" s="1106"/>
      <c r="H627" s="1106"/>
      <c r="I627" s="1106"/>
      <c r="J627" s="1106"/>
      <c r="K627" s="1106"/>
      <c r="L627" s="1106"/>
      <c r="M627" s="1106"/>
      <c r="N627" s="1106"/>
      <c r="O627" s="1168"/>
      <c r="P627" s="1155"/>
      <c r="Q627" s="1089"/>
      <c r="R627" s="1128"/>
      <c r="S627" s="1256"/>
      <c r="T627" s="1165"/>
      <c r="U627" s="1166"/>
      <c r="V627" s="1155"/>
      <c r="W627" s="1089"/>
      <c r="X627" s="1089"/>
      <c r="Y627" s="1089"/>
      <c r="Z627" s="1089"/>
      <c r="AA627" s="1128"/>
      <c r="AB627" s="1210"/>
      <c r="AC627" s="1210"/>
      <c r="AD627" s="1210"/>
      <c r="AE627" s="1210"/>
      <c r="AF627" s="1210"/>
      <c r="AG627" s="1210"/>
      <c r="AH627" s="1210"/>
      <c r="AI627" s="1210"/>
      <c r="AJ627" s="1210"/>
      <c r="AK627" s="1210"/>
      <c r="AL627" s="58"/>
      <c r="AM627" s="58"/>
      <c r="AN627" s="58"/>
      <c r="AO627" s="58"/>
      <c r="AP627" s="58"/>
      <c r="AQ627" s="58"/>
      <c r="AR627" s="58"/>
      <c r="AS627" s="58"/>
      <c r="AT627" s="58"/>
      <c r="AU627" s="58"/>
      <c r="AV627" s="58"/>
      <c r="AW627" s="58"/>
      <c r="AX627" s="58"/>
      <c r="AY627" s="58"/>
      <c r="AZ627" s="58"/>
      <c r="BA627" s="1321">
        <f t="shared" si="16"/>
        <v>0</v>
      </c>
      <c r="BB627" s="1324"/>
      <c r="BC627" s="1324"/>
      <c r="BD627" s="1324"/>
      <c r="BE627" s="1322"/>
      <c r="BF627" s="1323">
        <f t="shared" si="17"/>
        <v>0</v>
      </c>
      <c r="BG627" s="1323"/>
      <c r="BH627" s="1323"/>
      <c r="BI627" s="1323"/>
      <c r="BJ627" s="1323"/>
      <c r="BK627" s="1323">
        <f t="shared" si="18"/>
        <v>0</v>
      </c>
      <c r="BL627" s="1323"/>
      <c r="BM627" s="1323"/>
      <c r="BN627" s="1323"/>
      <c r="BO627" s="1323"/>
      <c r="BP627" s="1323">
        <f t="shared" si="19"/>
        <v>0</v>
      </c>
      <c r="BQ627" s="1323"/>
      <c r="BR627" s="1323"/>
      <c r="BS627" s="1323"/>
      <c r="BT627" s="1323"/>
      <c r="BU627" s="1323">
        <f t="shared" si="20"/>
        <v>0</v>
      </c>
      <c r="BV627" s="1323"/>
      <c r="BW627" s="1323"/>
      <c r="BX627" s="1323"/>
      <c r="BY627" s="1323"/>
      <c r="BZ627" s="1323">
        <f t="shared" si="21"/>
        <v>0</v>
      </c>
      <c r="CA627" s="1323"/>
      <c r="CB627" s="1323"/>
      <c r="CC627" s="1323"/>
      <c r="CD627" s="1323"/>
      <c r="CE627" s="58"/>
      <c r="CF627" s="58"/>
      <c r="CG627" s="58"/>
      <c r="CH627" s="58"/>
      <c r="CI627" s="58"/>
      <c r="CJ627" s="58"/>
      <c r="CK627" s="58"/>
      <c r="CL627" s="58"/>
      <c r="CM627" s="58"/>
      <c r="CN627" s="58"/>
      <c r="CO627" s="58"/>
      <c r="CP627" s="58"/>
      <c r="CQ627" s="58"/>
      <c r="CR627" s="58"/>
    </row>
    <row r="628" spans="1:96" ht="12.75">
      <c r="B628" s="84" t="s">
        <v>386</v>
      </c>
      <c r="C628" s="1106"/>
      <c r="D628" s="1106"/>
      <c r="E628" s="1106"/>
      <c r="F628" s="1106"/>
      <c r="G628" s="1106"/>
      <c r="H628" s="1106"/>
      <c r="I628" s="1106"/>
      <c r="J628" s="1106"/>
      <c r="K628" s="1106"/>
      <c r="L628" s="1106"/>
      <c r="M628" s="1106"/>
      <c r="N628" s="1106"/>
      <c r="O628" s="1168"/>
      <c r="P628" s="1155"/>
      <c r="Q628" s="1089"/>
      <c r="R628" s="1128"/>
      <c r="S628" s="1256"/>
      <c r="T628" s="1165"/>
      <c r="U628" s="1166"/>
      <c r="V628" s="1155"/>
      <c r="W628" s="1089"/>
      <c r="X628" s="1089"/>
      <c r="Y628" s="1089"/>
      <c r="Z628" s="1089"/>
      <c r="AA628" s="1128"/>
      <c r="AB628" s="1210"/>
      <c r="AC628" s="1210"/>
      <c r="AD628" s="1210"/>
      <c r="AE628" s="1210"/>
      <c r="AF628" s="1210"/>
      <c r="AG628" s="1210"/>
      <c r="AH628" s="1210"/>
      <c r="AI628" s="1210"/>
      <c r="AJ628" s="1210"/>
      <c r="AK628" s="1210"/>
      <c r="AL628" s="58"/>
      <c r="AM628" s="58"/>
      <c r="AN628" s="58"/>
      <c r="AO628" s="58"/>
      <c r="AP628" s="58"/>
      <c r="AQ628" s="58"/>
      <c r="AR628" s="58"/>
      <c r="AS628" s="58"/>
      <c r="AT628" s="58"/>
      <c r="AU628" s="58"/>
      <c r="AV628" s="58"/>
      <c r="AW628" s="58"/>
      <c r="AX628" s="58"/>
      <c r="AY628" s="58"/>
      <c r="AZ628" s="58"/>
      <c r="BA628" s="1321">
        <f t="shared" si="16"/>
        <v>0</v>
      </c>
      <c r="BB628" s="1324"/>
      <c r="BC628" s="1324"/>
      <c r="BD628" s="1324"/>
      <c r="BE628" s="1322"/>
      <c r="BF628" s="1323">
        <f t="shared" si="17"/>
        <v>0</v>
      </c>
      <c r="BG628" s="1323"/>
      <c r="BH628" s="1323"/>
      <c r="BI628" s="1323"/>
      <c r="BJ628" s="1323"/>
      <c r="BK628" s="1323">
        <f t="shared" si="18"/>
        <v>0</v>
      </c>
      <c r="BL628" s="1323"/>
      <c r="BM628" s="1323"/>
      <c r="BN628" s="1323"/>
      <c r="BO628" s="1323"/>
      <c r="BP628" s="1323">
        <f t="shared" si="19"/>
        <v>0</v>
      </c>
      <c r="BQ628" s="1323"/>
      <c r="BR628" s="1323"/>
      <c r="BS628" s="1323"/>
      <c r="BT628" s="1323"/>
      <c r="BU628" s="1323">
        <f t="shared" si="20"/>
        <v>0</v>
      </c>
      <c r="BV628" s="1323"/>
      <c r="BW628" s="1323"/>
      <c r="BX628" s="1323"/>
      <c r="BY628" s="1323"/>
      <c r="BZ628" s="1323">
        <f t="shared" si="21"/>
        <v>0</v>
      </c>
      <c r="CA628" s="1323"/>
      <c r="CB628" s="1323"/>
      <c r="CC628" s="1323"/>
      <c r="CD628" s="1323"/>
      <c r="CE628" s="58"/>
      <c r="CF628" s="58"/>
      <c r="CG628" s="58"/>
      <c r="CH628" s="58"/>
      <c r="CI628" s="58"/>
      <c r="CJ628" s="58"/>
      <c r="CK628" s="58"/>
      <c r="CL628" s="58"/>
      <c r="CM628" s="58"/>
      <c r="CN628" s="58"/>
      <c r="CO628" s="58"/>
      <c r="CP628" s="58"/>
      <c r="CQ628" s="58"/>
      <c r="CR628" s="58"/>
    </row>
    <row r="629" spans="1:96" ht="12.75" customHeight="1">
      <c r="B629" s="84" t="s">
        <v>387</v>
      </c>
      <c r="C629" s="1132"/>
      <c r="D629" s="1106"/>
      <c r="E629" s="1106"/>
      <c r="F629" s="1106"/>
      <c r="G629" s="1106"/>
      <c r="H629" s="1106"/>
      <c r="I629" s="1106"/>
      <c r="J629" s="1106"/>
      <c r="K629" s="1106"/>
      <c r="L629" s="1106"/>
      <c r="M629" s="1106"/>
      <c r="N629" s="1106"/>
      <c r="O629" s="1168"/>
      <c r="P629" s="1155"/>
      <c r="Q629" s="1089"/>
      <c r="R629" s="1128"/>
      <c r="S629" s="1256"/>
      <c r="T629" s="1165"/>
      <c r="U629" s="1166"/>
      <c r="V629" s="1155"/>
      <c r="W629" s="1089"/>
      <c r="X629" s="1089"/>
      <c r="Y629" s="1089"/>
      <c r="Z629" s="1089"/>
      <c r="AA629" s="1128"/>
      <c r="AB629" s="1210"/>
      <c r="AC629" s="1210"/>
      <c r="AD629" s="1210"/>
      <c r="AE629" s="1210"/>
      <c r="AF629" s="1210"/>
      <c r="AG629" s="1210"/>
      <c r="AH629" s="1210"/>
      <c r="AI629" s="1210"/>
      <c r="AJ629" s="1210"/>
      <c r="AK629" s="1210"/>
      <c r="AL629" s="58"/>
      <c r="AM629" s="61"/>
      <c r="AN629" s="61"/>
      <c r="AO629" s="61"/>
      <c r="AP629" s="61"/>
      <c r="AQ629" s="61"/>
      <c r="AR629" s="61"/>
      <c r="AS629" s="61"/>
      <c r="AT629" s="61"/>
      <c r="AU629" s="61"/>
      <c r="AV629" s="61"/>
      <c r="AW629" s="61"/>
      <c r="AX629" s="61"/>
      <c r="AY629" s="61"/>
      <c r="AZ629" s="61"/>
      <c r="BA629" s="1321">
        <f t="shared" si="16"/>
        <v>0</v>
      </c>
      <c r="BB629" s="1324"/>
      <c r="BC629" s="1324"/>
      <c r="BD629" s="1324"/>
      <c r="BE629" s="1322"/>
      <c r="BF629" s="1323">
        <f t="shared" si="17"/>
        <v>0</v>
      </c>
      <c r="BG629" s="1323"/>
      <c r="BH629" s="1323"/>
      <c r="BI629" s="1323"/>
      <c r="BJ629" s="1323"/>
      <c r="BK629" s="1323">
        <f t="shared" si="18"/>
        <v>0</v>
      </c>
      <c r="BL629" s="1323"/>
      <c r="BM629" s="1323"/>
      <c r="BN629" s="1323"/>
      <c r="BO629" s="1323"/>
      <c r="BP629" s="1323">
        <f t="shared" si="19"/>
        <v>0</v>
      </c>
      <c r="BQ629" s="1323"/>
      <c r="BR629" s="1323"/>
      <c r="BS629" s="1323"/>
      <c r="BT629" s="1323"/>
      <c r="BU629" s="1323">
        <f t="shared" si="20"/>
        <v>0</v>
      </c>
      <c r="BV629" s="1323"/>
      <c r="BW629" s="1323"/>
      <c r="BX629" s="1323"/>
      <c r="BY629" s="1323"/>
      <c r="BZ629" s="1323">
        <f t="shared" si="21"/>
        <v>0</v>
      </c>
      <c r="CA629" s="1323"/>
      <c r="CB629" s="1323"/>
      <c r="CC629" s="1323"/>
      <c r="CD629" s="1323"/>
      <c r="CE629" s="58"/>
      <c r="CF629" s="58"/>
      <c r="CG629" s="58"/>
      <c r="CH629" s="58"/>
      <c r="CI629" s="58"/>
      <c r="CJ629" s="58"/>
      <c r="CK629" s="58"/>
      <c r="CL629" s="58"/>
      <c r="CM629" s="58"/>
      <c r="CN629" s="58"/>
      <c r="CO629" s="58"/>
      <c r="CP629" s="58"/>
      <c r="CQ629" s="58"/>
      <c r="CR629" s="58"/>
    </row>
    <row r="630" spans="1:96" ht="12.75" customHeight="1">
      <c r="B630" s="1388" t="s">
        <v>135</v>
      </c>
      <c r="C630" s="1388"/>
      <c r="D630" s="1388"/>
      <c r="E630" s="1388"/>
      <c r="F630" s="1388"/>
      <c r="G630" s="1388"/>
      <c r="H630" s="1388"/>
      <c r="I630" s="1388"/>
      <c r="J630" s="1388"/>
      <c r="K630" s="1388"/>
      <c r="L630" s="1388"/>
      <c r="M630" s="1388"/>
      <c r="N630" s="1388"/>
      <c r="O630" s="1388"/>
      <c r="P630" s="1388"/>
      <c r="Q630" s="1388"/>
      <c r="R630" s="1388"/>
      <c r="S630" s="1388"/>
      <c r="T630" s="1388"/>
      <c r="U630" s="1388"/>
      <c r="V630" s="1388"/>
      <c r="W630" s="1388"/>
      <c r="X630" s="1388"/>
      <c r="Y630" s="1388"/>
      <c r="Z630" s="1388"/>
      <c r="AA630" s="1388"/>
      <c r="AB630" s="1388"/>
      <c r="AC630" s="1388"/>
      <c r="AD630" s="1388"/>
      <c r="AE630" s="1388"/>
      <c r="AF630" s="1388"/>
      <c r="AG630" s="1173">
        <f>SUM(AG618:AJ629)</f>
        <v>53744546</v>
      </c>
      <c r="AH630" s="1174"/>
      <c r="AI630" s="1174"/>
      <c r="AJ630" s="1174"/>
      <c r="AK630" s="1175"/>
      <c r="AM630" s="61"/>
      <c r="AN630" s="61"/>
      <c r="AO630" s="61"/>
      <c r="AP630" s="61"/>
      <c r="AQ630" s="61"/>
      <c r="AR630" s="61"/>
      <c r="AS630" s="61"/>
      <c r="AT630" s="61"/>
      <c r="AU630" s="61"/>
      <c r="AV630" s="61"/>
      <c r="AW630" s="61"/>
      <c r="AX630" s="61"/>
      <c r="AY630" s="61"/>
      <c r="AZ630" s="61"/>
      <c r="BA630" s="1321">
        <f t="shared" si="16"/>
        <v>0</v>
      </c>
      <c r="BB630" s="1324"/>
      <c r="BC630" s="1324"/>
      <c r="BD630" s="1324"/>
      <c r="BE630" s="1322"/>
      <c r="BF630" s="1323">
        <f t="shared" si="17"/>
        <v>0</v>
      </c>
      <c r="BG630" s="1323"/>
      <c r="BH630" s="1323"/>
      <c r="BI630" s="1323"/>
      <c r="BJ630" s="1323"/>
      <c r="BK630" s="1323">
        <f t="shared" si="18"/>
        <v>0</v>
      </c>
      <c r="BL630" s="1323"/>
      <c r="BM630" s="1323"/>
      <c r="BN630" s="1323"/>
      <c r="BO630" s="1323"/>
      <c r="BP630" s="1323">
        <f t="shared" si="19"/>
        <v>0</v>
      </c>
      <c r="BQ630" s="1323"/>
      <c r="BR630" s="1323"/>
      <c r="BS630" s="1323"/>
      <c r="BT630" s="1323"/>
      <c r="BU630" s="1323">
        <f t="shared" si="20"/>
        <v>0</v>
      </c>
      <c r="BV630" s="1323"/>
      <c r="BW630" s="1323"/>
      <c r="BX630" s="1323"/>
      <c r="BY630" s="1323"/>
      <c r="BZ630" s="1323">
        <f t="shared" si="21"/>
        <v>0</v>
      </c>
      <c r="CA630" s="1323"/>
      <c r="CB630" s="1323"/>
      <c r="CC630" s="1323"/>
      <c r="CD630" s="1323"/>
      <c r="CE630" s="58"/>
      <c r="CF630" s="58"/>
      <c r="CG630" s="58"/>
      <c r="CH630" s="58"/>
      <c r="CI630" s="58"/>
      <c r="CJ630" s="58"/>
      <c r="CK630" s="58"/>
      <c r="CL630" s="58"/>
      <c r="CM630" s="58"/>
      <c r="CN630" s="58"/>
      <c r="CO630" s="58"/>
      <c r="CP630" s="58"/>
      <c r="CQ630" s="58"/>
      <c r="CR630" s="58"/>
    </row>
    <row r="631" spans="1:96" ht="12.75">
      <c r="B631" s="1388" t="s">
        <v>283</v>
      </c>
      <c r="C631" s="1388"/>
      <c r="D631" s="1388"/>
      <c r="E631" s="1388"/>
      <c r="F631" s="1388"/>
      <c r="G631" s="1388"/>
      <c r="H631" s="1388"/>
      <c r="I631" s="1388"/>
      <c r="J631" s="1388"/>
      <c r="K631" s="1388"/>
      <c r="L631" s="1388"/>
      <c r="M631" s="1388"/>
      <c r="N631" s="1388"/>
      <c r="O631" s="1388"/>
      <c r="P631" s="1388"/>
      <c r="Q631" s="1388"/>
      <c r="R631" s="1388"/>
      <c r="S631" s="1388"/>
      <c r="T631" s="1388"/>
      <c r="U631" s="1388"/>
      <c r="V631" s="1388"/>
      <c r="W631" s="1388"/>
      <c r="X631" s="1388"/>
      <c r="Y631" s="1388"/>
      <c r="Z631" s="1388"/>
      <c r="AA631" s="1388"/>
      <c r="AB631" s="1388"/>
      <c r="AC631" s="1388"/>
      <c r="AD631" s="1388"/>
      <c r="AE631" s="1388"/>
      <c r="AF631" s="1388"/>
      <c r="AG631" s="1178">
        <v>26312218</v>
      </c>
      <c r="AH631" s="1179"/>
      <c r="AI631" s="1179"/>
      <c r="AJ631" s="1179"/>
      <c r="AK631" s="1180"/>
      <c r="AM631" s="61"/>
      <c r="AN631" s="61"/>
      <c r="AO631" s="61"/>
      <c r="AP631" s="61"/>
      <c r="AQ631" s="61"/>
      <c r="AR631" s="61"/>
      <c r="AS631" s="61"/>
      <c r="AT631" s="61"/>
      <c r="AU631" s="61"/>
      <c r="AV631" s="61"/>
      <c r="AW631" s="61"/>
      <c r="AX631" s="61"/>
      <c r="AY631" s="61"/>
      <c r="AZ631" s="61"/>
      <c r="BA631" s="1321">
        <f t="shared" si="16"/>
        <v>0</v>
      </c>
      <c r="BB631" s="1324"/>
      <c r="BC631" s="1324"/>
      <c r="BD631" s="1324"/>
      <c r="BE631" s="1322"/>
      <c r="BF631" s="1323">
        <f t="shared" si="17"/>
        <v>0</v>
      </c>
      <c r="BG631" s="1323"/>
      <c r="BH631" s="1323"/>
      <c r="BI631" s="1323"/>
      <c r="BJ631" s="1323"/>
      <c r="BK631" s="1323">
        <f t="shared" si="18"/>
        <v>0</v>
      </c>
      <c r="BL631" s="1323"/>
      <c r="BM631" s="1323"/>
      <c r="BN631" s="1323"/>
      <c r="BO631" s="1323"/>
      <c r="BP631" s="1323">
        <f t="shared" si="19"/>
        <v>0</v>
      </c>
      <c r="BQ631" s="1323"/>
      <c r="BR631" s="1323"/>
      <c r="BS631" s="1323"/>
      <c r="BT631" s="1323"/>
      <c r="BU631" s="1323">
        <f t="shared" si="20"/>
        <v>0</v>
      </c>
      <c r="BV631" s="1323"/>
      <c r="BW631" s="1323"/>
      <c r="BX631" s="1323"/>
      <c r="BY631" s="1323"/>
      <c r="BZ631" s="1323">
        <f t="shared" si="21"/>
        <v>0</v>
      </c>
      <c r="CA631" s="1323"/>
      <c r="CB631" s="1323"/>
      <c r="CC631" s="1323"/>
      <c r="CD631" s="1323"/>
      <c r="CE631" s="58"/>
      <c r="CF631" s="58"/>
      <c r="CG631" s="58"/>
      <c r="CH631" s="58"/>
      <c r="CI631" s="58"/>
      <c r="CJ631" s="58"/>
      <c r="CK631" s="58"/>
      <c r="CL631" s="58"/>
      <c r="CM631" s="58"/>
      <c r="CN631" s="58"/>
      <c r="CO631" s="58"/>
      <c r="CP631" s="58"/>
      <c r="CQ631" s="58"/>
      <c r="CR631" s="58"/>
    </row>
    <row r="632" spans="1:96" ht="12.75">
      <c r="B632" s="1388" t="s">
        <v>284</v>
      </c>
      <c r="C632" s="1388"/>
      <c r="D632" s="1388"/>
      <c r="E632" s="1388"/>
      <c r="F632" s="1388"/>
      <c r="G632" s="1388"/>
      <c r="H632" s="1388"/>
      <c r="I632" s="1388"/>
      <c r="J632" s="1388"/>
      <c r="K632" s="1388"/>
      <c r="L632" s="1388"/>
      <c r="M632" s="1388"/>
      <c r="N632" s="1388"/>
      <c r="O632" s="1388"/>
      <c r="P632" s="1388"/>
      <c r="Q632" s="1388"/>
      <c r="R632" s="1388"/>
      <c r="S632" s="1388"/>
      <c r="T632" s="1388"/>
      <c r="U632" s="1388"/>
      <c r="V632" s="1388"/>
      <c r="W632" s="1388"/>
      <c r="X632" s="1388"/>
      <c r="Y632" s="1388"/>
      <c r="Z632" s="1388"/>
      <c r="AA632" s="1388"/>
      <c r="AB632" s="1388"/>
      <c r="AC632" s="1388"/>
      <c r="AD632" s="1388"/>
      <c r="AE632" s="1388"/>
      <c r="AF632" s="1388"/>
      <c r="AG632" s="1173">
        <f>AG630+AG631</f>
        <v>80056764</v>
      </c>
      <c r="AH632" s="1174"/>
      <c r="AI632" s="1174"/>
      <c r="AJ632" s="1174"/>
      <c r="AK632" s="1175"/>
      <c r="AM632" s="61"/>
      <c r="AN632" s="61"/>
      <c r="AO632" s="61"/>
      <c r="AP632" s="61"/>
      <c r="AQ632" s="61"/>
      <c r="AR632" s="61"/>
      <c r="AS632" s="61"/>
      <c r="AT632" s="61"/>
      <c r="AU632" s="61"/>
      <c r="AV632" s="61"/>
      <c r="AW632" s="61"/>
      <c r="AX632" s="61"/>
      <c r="AY632" s="61"/>
      <c r="AZ632" s="61"/>
      <c r="BA632" s="1321">
        <f t="shared" si="16"/>
        <v>0</v>
      </c>
      <c r="BB632" s="1324"/>
      <c r="BC632" s="1324"/>
      <c r="BD632" s="1324"/>
      <c r="BE632" s="1322"/>
      <c r="BF632" s="1323">
        <f t="shared" si="17"/>
        <v>0</v>
      </c>
      <c r="BG632" s="1323"/>
      <c r="BH632" s="1323"/>
      <c r="BI632" s="1323"/>
      <c r="BJ632" s="1323"/>
      <c r="BK632" s="1323">
        <f t="shared" si="18"/>
        <v>0</v>
      </c>
      <c r="BL632" s="1323"/>
      <c r="BM632" s="1323"/>
      <c r="BN632" s="1323"/>
      <c r="BO632" s="1323"/>
      <c r="BP632" s="1323">
        <f t="shared" si="19"/>
        <v>0</v>
      </c>
      <c r="BQ632" s="1323"/>
      <c r="BR632" s="1323"/>
      <c r="BS632" s="1323"/>
      <c r="BT632" s="1323"/>
      <c r="BU632" s="1323">
        <f t="shared" si="20"/>
        <v>0</v>
      </c>
      <c r="BV632" s="1323"/>
      <c r="BW632" s="1323"/>
      <c r="BX632" s="1323"/>
      <c r="BY632" s="1323"/>
      <c r="BZ632" s="1323">
        <f t="shared" si="21"/>
        <v>0</v>
      </c>
      <c r="CA632" s="1323"/>
      <c r="CB632" s="1323"/>
      <c r="CC632" s="1323"/>
      <c r="CD632" s="132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325">
        <f>SUM(BA623:BE632)</f>
        <v>0</v>
      </c>
      <c r="BB633" s="1326"/>
      <c r="BC633" s="1326"/>
      <c r="BD633" s="1326"/>
      <c r="BE633" s="1327"/>
      <c r="BF633" s="1325">
        <f>SUM(BF623:BJ632)</f>
        <v>0</v>
      </c>
      <c r="BG633" s="1326"/>
      <c r="BH633" s="1326"/>
      <c r="BI633" s="1326"/>
      <c r="BJ633" s="1327"/>
      <c r="BK633" s="1325">
        <f>SUM(BK623:BO632)</f>
        <v>0</v>
      </c>
      <c r="BL633" s="1326"/>
      <c r="BM633" s="1326"/>
      <c r="BN633" s="1326"/>
      <c r="BO633" s="1327"/>
      <c r="BP633" s="1325">
        <f>SUM(BP623:BT632)</f>
        <v>0</v>
      </c>
      <c r="BQ633" s="1326"/>
      <c r="BR633" s="1326"/>
      <c r="BS633" s="1326"/>
      <c r="BT633" s="1327"/>
      <c r="BU633" s="1325">
        <f>SUM(BU623:BY632)</f>
        <v>0</v>
      </c>
      <c r="BV633" s="1326"/>
      <c r="BW633" s="1326"/>
      <c r="BX633" s="1326"/>
      <c r="BY633" s="1327"/>
      <c r="BZ633" s="1325">
        <f>SUM(BZ623:CD632)</f>
        <v>0</v>
      </c>
      <c r="CA633" s="1326"/>
      <c r="CB633" s="1326"/>
      <c r="CC633" s="1326"/>
      <c r="CD633" s="1327"/>
      <c r="CE633" s="58"/>
      <c r="CF633" s="58"/>
      <c r="CG633" s="58"/>
      <c r="CH633" s="58"/>
      <c r="CI633" s="58"/>
      <c r="CJ633" s="58"/>
      <c r="CK633" s="58"/>
      <c r="CL633" s="58"/>
      <c r="CM633" s="58"/>
      <c r="CN633" s="58"/>
      <c r="CO633" s="58"/>
      <c r="CP633" s="58"/>
      <c r="CQ633" s="58"/>
      <c r="CR633" s="58"/>
    </row>
    <row r="634" spans="1:96" ht="12.75">
      <c r="A634" s="87" t="s">
        <v>119</v>
      </c>
      <c r="B634" s="12" t="s">
        <v>509</v>
      </c>
      <c r="G634" s="1105" t="str">
        <f>C618</f>
        <v>Citi Community Capital (TE Bonds)</v>
      </c>
      <c r="H634" s="1105"/>
      <c r="I634" s="1105"/>
      <c r="J634" s="1105"/>
      <c r="K634" s="1105"/>
      <c r="L634" s="1105"/>
      <c r="M634" s="1105"/>
      <c r="N634" s="1105"/>
      <c r="O634" s="1105"/>
      <c r="P634" s="1105"/>
      <c r="Q634" s="1105"/>
      <c r="R634" s="1105"/>
      <c r="S634" s="14"/>
      <c r="T634" s="87" t="s">
        <v>120</v>
      </c>
      <c r="U634" s="12" t="s">
        <v>509</v>
      </c>
      <c r="Z634" s="1105" t="str">
        <f>C619</f>
        <v>Citi Community Capital (Taxable Tail)</v>
      </c>
      <c r="AA634" s="1105"/>
      <c r="AB634" s="1105"/>
      <c r="AC634" s="1105"/>
      <c r="AD634" s="1105"/>
      <c r="AE634" s="1105"/>
      <c r="AF634" s="1105"/>
      <c r="AG634" s="1105"/>
      <c r="AH634" s="1105"/>
      <c r="AI634" s="1105"/>
      <c r="AJ634" s="1105"/>
      <c r="AK634" s="110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6" t="s">
        <v>1732</v>
      </c>
      <c r="H635" s="1086"/>
      <c r="I635" s="1086"/>
      <c r="J635" s="1086"/>
      <c r="K635" s="1086"/>
      <c r="L635" s="1086"/>
      <c r="M635" s="1086"/>
      <c r="N635" s="1086"/>
      <c r="O635" s="1086"/>
      <c r="P635" s="1086"/>
      <c r="Q635" s="1086"/>
      <c r="R635" s="1086"/>
      <c r="S635" s="14"/>
      <c r="T635" s="35"/>
      <c r="U635" s="12" t="s">
        <v>92</v>
      </c>
      <c r="Z635" s="1086" t="s">
        <v>1732</v>
      </c>
      <c r="AA635" s="1086"/>
      <c r="AB635" s="1086"/>
      <c r="AC635" s="1086"/>
      <c r="AD635" s="1086"/>
      <c r="AE635" s="1086"/>
      <c r="AF635" s="1086"/>
      <c r="AG635" s="1086"/>
      <c r="AH635" s="1086"/>
      <c r="AI635" s="1086"/>
      <c r="AJ635" s="1086"/>
      <c r="AK635" s="1086"/>
      <c r="AM635" s="61"/>
      <c r="AN635" s="61"/>
      <c r="AO635" s="61"/>
      <c r="AP635" s="61"/>
      <c r="AQ635" s="61"/>
      <c r="AR635" s="61"/>
      <c r="AS635" s="61"/>
      <c r="AT635" s="61"/>
      <c r="AU635" s="61"/>
      <c r="AV635" s="61"/>
      <c r="AW635" s="61"/>
      <c r="AX635" s="61"/>
      <c r="AY635" s="61"/>
      <c r="AZ635" s="61"/>
      <c r="BA635" s="1325">
        <f>BA614+BA621+BA633</f>
        <v>0</v>
      </c>
      <c r="BB635" s="1326"/>
      <c r="BC635" s="1326"/>
      <c r="BD635" s="1326"/>
      <c r="BE635" s="1327"/>
      <c r="BF635" s="1325">
        <f>BF614+BF621+BF633</f>
        <v>84</v>
      </c>
      <c r="BG635" s="1326"/>
      <c r="BH635" s="1326"/>
      <c r="BI635" s="1326"/>
      <c r="BJ635" s="1327"/>
      <c r="BK635" s="1325">
        <f>BK614+BK621+BK633</f>
        <v>90</v>
      </c>
      <c r="BL635" s="1326"/>
      <c r="BM635" s="1326"/>
      <c r="BN635" s="1326"/>
      <c r="BO635" s="1327"/>
      <c r="BP635" s="1325">
        <f>BP614+BP621+BP633</f>
        <v>66</v>
      </c>
      <c r="BQ635" s="1326"/>
      <c r="BR635" s="1326"/>
      <c r="BS635" s="1326"/>
      <c r="BT635" s="1327"/>
      <c r="BU635" s="1325">
        <f>BU614+BU621+BU633</f>
        <v>24</v>
      </c>
      <c r="BV635" s="1326"/>
      <c r="BW635" s="1326"/>
      <c r="BX635" s="1326"/>
      <c r="BY635" s="1327"/>
      <c r="BZ635" s="1319">
        <f>BZ633+BZ621+BZ614</f>
        <v>0</v>
      </c>
      <c r="CA635" s="1328"/>
      <c r="CB635" s="1328"/>
      <c r="CC635" s="1328"/>
      <c r="CD635" s="1320"/>
      <c r="CE635" s="58"/>
      <c r="CF635" s="58"/>
      <c r="CG635" s="58"/>
      <c r="CH635" s="58"/>
      <c r="CI635" s="58"/>
      <c r="CJ635" s="58"/>
      <c r="CK635" s="58"/>
      <c r="CL635" s="58"/>
      <c r="CM635" s="58"/>
      <c r="CN635" s="58"/>
      <c r="CO635" s="58"/>
      <c r="CP635" s="58"/>
      <c r="CQ635" s="58"/>
      <c r="CR635" s="58"/>
    </row>
    <row r="636" spans="1:96" ht="12.75">
      <c r="A636" s="35"/>
      <c r="B636" s="12" t="s">
        <v>630</v>
      </c>
      <c r="G636" s="1086" t="s">
        <v>1733</v>
      </c>
      <c r="H636" s="1086"/>
      <c r="I636" s="1086"/>
      <c r="J636" s="1086"/>
      <c r="K636" s="1086"/>
      <c r="L636" s="1086"/>
      <c r="M636" s="1086"/>
      <c r="N636" s="1086"/>
      <c r="O636" s="1086"/>
      <c r="P636" s="1086"/>
      <c r="Q636" s="1086"/>
      <c r="R636" s="1086"/>
      <c r="S636" s="88"/>
      <c r="T636" s="35"/>
      <c r="U636" s="12" t="s">
        <v>630</v>
      </c>
      <c r="Z636" s="1086" t="s">
        <v>1733</v>
      </c>
      <c r="AA636" s="1086"/>
      <c r="AB636" s="1086"/>
      <c r="AC636" s="1086"/>
      <c r="AD636" s="1086"/>
      <c r="AE636" s="1086"/>
      <c r="AF636" s="1086"/>
      <c r="AG636" s="1086"/>
      <c r="AH636" s="1086"/>
      <c r="AI636" s="1086"/>
      <c r="AJ636" s="1086"/>
      <c r="AK636" s="108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6" t="s">
        <v>1731</v>
      </c>
      <c r="H637" s="1086"/>
      <c r="I637" s="1086"/>
      <c r="J637" s="1086"/>
      <c r="K637" s="1086"/>
      <c r="L637" s="1086"/>
      <c r="M637" s="1086"/>
      <c r="N637" s="1086"/>
      <c r="O637" s="1086"/>
      <c r="P637" s="1086"/>
      <c r="Q637" s="1086"/>
      <c r="R637" s="1086"/>
      <c r="S637" s="14"/>
      <c r="T637" s="35"/>
      <c r="U637" s="12" t="s">
        <v>19</v>
      </c>
      <c r="Z637" s="1086" t="s">
        <v>1731</v>
      </c>
      <c r="AA637" s="1086"/>
      <c r="AB637" s="1086"/>
      <c r="AC637" s="1086"/>
      <c r="AD637" s="1086"/>
      <c r="AE637" s="1086"/>
      <c r="AF637" s="1086"/>
      <c r="AG637" s="1086"/>
      <c r="AH637" s="1086"/>
      <c r="AI637" s="1086"/>
      <c r="AJ637" s="1086"/>
      <c r="AK637" s="108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3" t="s">
        <v>1734</v>
      </c>
      <c r="H638" s="1097"/>
      <c r="I638" s="1097"/>
      <c r="J638" s="1097"/>
      <c r="K638" s="1097"/>
      <c r="L638" s="1097"/>
      <c r="O638" s="140" t="s">
        <v>220</v>
      </c>
      <c r="P638" s="1106"/>
      <c r="Q638" s="1106"/>
      <c r="R638" s="1106"/>
      <c r="S638" s="16"/>
      <c r="T638" s="35"/>
      <c r="U638" s="12" t="s">
        <v>338</v>
      </c>
      <c r="Z638" s="1093" t="s">
        <v>1734</v>
      </c>
      <c r="AA638" s="1097"/>
      <c r="AB638" s="1097"/>
      <c r="AC638" s="1097"/>
      <c r="AD638" s="1097"/>
      <c r="AE638" s="1097"/>
      <c r="AH638" s="140" t="s">
        <v>220</v>
      </c>
      <c r="AI638" s="1106"/>
      <c r="AJ638" s="1106"/>
      <c r="AK638" s="1106"/>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6" t="s">
        <v>1735</v>
      </c>
      <c r="I639" s="1086"/>
      <c r="J639" s="1086"/>
      <c r="K639" s="1086"/>
      <c r="L639" s="1086"/>
      <c r="M639" s="1086"/>
      <c r="N639" s="1086"/>
      <c r="O639" s="1086"/>
      <c r="P639" s="1086"/>
      <c r="Q639" s="1086"/>
      <c r="R639" s="1086"/>
      <c r="S639" s="14"/>
      <c r="T639" s="35"/>
      <c r="U639" s="12" t="s">
        <v>20</v>
      </c>
      <c r="AA639" s="1086" t="s">
        <v>1744</v>
      </c>
      <c r="AB639" s="1086"/>
      <c r="AC639" s="1086"/>
      <c r="AD639" s="1086"/>
      <c r="AE639" s="1086"/>
      <c r="AF639" s="1086"/>
      <c r="AG639" s="1086"/>
      <c r="AH639" s="1086"/>
      <c r="AI639" s="1086"/>
      <c r="AJ639" s="1086"/>
      <c r="AK639" s="1086"/>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88" t="s">
        <v>591</v>
      </c>
      <c r="O640" s="1088"/>
      <c r="T640" s="35"/>
      <c r="U640" s="12" t="s">
        <v>22</v>
      </c>
      <c r="AG640" s="1088" t="s">
        <v>591</v>
      </c>
      <c r="AH640" s="1088"/>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509</v>
      </c>
      <c r="G642" s="1105" t="str">
        <f>C620</f>
        <v>USA Multi-family Development, Inc</v>
      </c>
      <c r="H642" s="1105"/>
      <c r="I642" s="1105"/>
      <c r="J642" s="1105"/>
      <c r="K642" s="1105"/>
      <c r="L642" s="1105"/>
      <c r="M642" s="1105"/>
      <c r="N642" s="1105"/>
      <c r="O642" s="1105"/>
      <c r="P642" s="1105"/>
      <c r="Q642" s="1105"/>
      <c r="R642" s="1105"/>
      <c r="T642" s="87" t="s">
        <v>631</v>
      </c>
      <c r="U642" s="12" t="s">
        <v>509</v>
      </c>
      <c r="Z642" s="1105" t="str">
        <f>C621</f>
        <v>NOI prior to loan conversion</v>
      </c>
      <c r="AA642" s="1105"/>
      <c r="AB642" s="1105"/>
      <c r="AC642" s="1105"/>
      <c r="AD642" s="1105"/>
      <c r="AE642" s="1105"/>
      <c r="AF642" s="1105"/>
      <c r="AG642" s="1105"/>
      <c r="AH642" s="1105"/>
      <c r="AI642" s="1105"/>
      <c r="AJ642" s="1105"/>
      <c r="AK642" s="110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6" t="s">
        <v>1661</v>
      </c>
      <c r="H643" s="1086"/>
      <c r="I643" s="1086"/>
      <c r="J643" s="1086"/>
      <c r="K643" s="1086"/>
      <c r="L643" s="1086"/>
      <c r="M643" s="1086"/>
      <c r="N643" s="1086"/>
      <c r="O643" s="1086"/>
      <c r="P643" s="1086"/>
      <c r="Q643" s="1086"/>
      <c r="R643" s="1086"/>
      <c r="T643" s="35"/>
      <c r="U643" s="12" t="s">
        <v>92</v>
      </c>
      <c r="Z643" s="1086" t="s">
        <v>1661</v>
      </c>
      <c r="AA643" s="1086"/>
      <c r="AB643" s="1086"/>
      <c r="AC643" s="1086"/>
      <c r="AD643" s="1086"/>
      <c r="AE643" s="1086"/>
      <c r="AF643" s="1086"/>
      <c r="AG643" s="1086"/>
      <c r="AH643" s="1086"/>
      <c r="AI643" s="1086"/>
      <c r="AJ643" s="1086"/>
      <c r="AK643" s="1086"/>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630</v>
      </c>
      <c r="G644" s="1085" t="s">
        <v>1647</v>
      </c>
      <c r="H644" s="1085"/>
      <c r="I644" s="1085"/>
      <c r="J644" s="1085"/>
      <c r="K644" s="1085"/>
      <c r="L644" s="1085"/>
      <c r="M644" s="1085"/>
      <c r="N644" s="1085"/>
      <c r="O644" s="1085"/>
      <c r="P644" s="1085"/>
      <c r="Q644" s="1085"/>
      <c r="R644" s="1085"/>
      <c r="T644" s="35"/>
      <c r="U644" s="12" t="s">
        <v>630</v>
      </c>
      <c r="Z644" s="1085" t="s">
        <v>1647</v>
      </c>
      <c r="AA644" s="1085"/>
      <c r="AB644" s="1085"/>
      <c r="AC644" s="1085"/>
      <c r="AD644" s="1085"/>
      <c r="AE644" s="1085"/>
      <c r="AF644" s="1085"/>
      <c r="AG644" s="1085"/>
      <c r="AH644" s="1085"/>
      <c r="AI644" s="1085"/>
      <c r="AJ644" s="1085"/>
      <c r="AK644" s="1085"/>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5" t="s">
        <v>1650</v>
      </c>
      <c r="H645" s="1085"/>
      <c r="I645" s="1085"/>
      <c r="J645" s="1085"/>
      <c r="K645" s="1085"/>
      <c r="L645" s="1085"/>
      <c r="M645" s="1085"/>
      <c r="N645" s="1085"/>
      <c r="O645" s="1085"/>
      <c r="P645" s="1085"/>
      <c r="Q645" s="1085"/>
      <c r="R645" s="1085"/>
      <c r="T645" s="35"/>
      <c r="U645" s="12" t="s">
        <v>19</v>
      </c>
      <c r="Z645" s="1085" t="s">
        <v>1650</v>
      </c>
      <c r="AA645" s="1085"/>
      <c r="AB645" s="1085"/>
      <c r="AC645" s="1085"/>
      <c r="AD645" s="1085"/>
      <c r="AE645" s="1085"/>
      <c r="AF645" s="1085"/>
      <c r="AG645" s="1085"/>
      <c r="AH645" s="1085"/>
      <c r="AI645" s="1085"/>
      <c r="AJ645" s="1085"/>
      <c r="AK645" s="1085"/>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3" t="s">
        <v>1737</v>
      </c>
      <c r="H646" s="1097"/>
      <c r="I646" s="1097"/>
      <c r="J646" s="1097"/>
      <c r="K646" s="1097"/>
      <c r="L646" s="1097"/>
      <c r="O646" s="140" t="s">
        <v>220</v>
      </c>
      <c r="P646" s="1106"/>
      <c r="Q646" s="1106"/>
      <c r="R646" s="1106"/>
      <c r="T646" s="35"/>
      <c r="U646" s="12" t="s">
        <v>338</v>
      </c>
      <c r="Z646" s="1093" t="s">
        <v>1737</v>
      </c>
      <c r="AA646" s="1097"/>
      <c r="AB646" s="1097"/>
      <c r="AC646" s="1097"/>
      <c r="AD646" s="1097"/>
      <c r="AE646" s="1097"/>
      <c r="AH646" s="140" t="s">
        <v>220</v>
      </c>
      <c r="AI646" s="1106"/>
      <c r="AJ646" s="1106"/>
      <c r="AK646" s="1106"/>
      <c r="AM646" s="58"/>
      <c r="AN646" s="58"/>
      <c r="AO646" s="58"/>
      <c r="AP646" s="58"/>
      <c r="AQ646" s="58"/>
      <c r="AR646" s="58"/>
      <c r="AS646" s="58"/>
      <c r="AT646" s="58"/>
      <c r="AU646" s="58"/>
      <c r="AV646" s="58"/>
      <c r="AW646" s="58"/>
      <c r="AX646" s="58"/>
      <c r="AY646" s="58"/>
      <c r="AZ646" s="58"/>
      <c r="BA646" s="58"/>
      <c r="BB646" s="58"/>
      <c r="BC646" s="465" t="s">
        <v>698</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6" t="s">
        <v>1746</v>
      </c>
      <c r="I647" s="1086"/>
      <c r="J647" s="1086"/>
      <c r="K647" s="1086"/>
      <c r="L647" s="1086"/>
      <c r="M647" s="1086"/>
      <c r="N647" s="1086"/>
      <c r="O647" s="1086"/>
      <c r="P647" s="1086"/>
      <c r="Q647" s="1086"/>
      <c r="R647" s="1086"/>
      <c r="T647" s="35"/>
      <c r="U647" s="12" t="s">
        <v>20</v>
      </c>
      <c r="AA647" s="1086" t="s">
        <v>1738</v>
      </c>
      <c r="AB647" s="1086"/>
      <c r="AC647" s="1086"/>
      <c r="AD647" s="1086"/>
      <c r="AE647" s="1086"/>
      <c r="AF647" s="1086"/>
      <c r="AG647" s="1086"/>
      <c r="AH647" s="1086"/>
      <c r="AI647" s="1086"/>
      <c r="AJ647" s="1086"/>
      <c r="AK647" s="1086"/>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88" t="s">
        <v>591</v>
      </c>
      <c r="O648" s="1088"/>
      <c r="T648" s="35"/>
      <c r="U648" s="12" t="s">
        <v>22</v>
      </c>
      <c r="AG648" s="1088" t="s">
        <v>591</v>
      </c>
      <c r="AH648" s="1088"/>
      <c r="AM648" s="58"/>
      <c r="AN648" s="320" t="s">
        <v>700</v>
      </c>
      <c r="AO648" s="58"/>
      <c r="AP648" s="58"/>
      <c r="AQ648" s="58"/>
      <c r="AR648" s="58"/>
      <c r="AS648" s="399"/>
      <c r="AT648" s="344" t="s">
        <v>993</v>
      </c>
      <c r="AU648" s="399"/>
      <c r="AV648" s="399"/>
      <c r="AW648" s="58"/>
      <c r="AX648" s="58"/>
      <c r="AY648" s="58"/>
      <c r="AZ648" s="58"/>
      <c r="BA648" s="58"/>
      <c r="BB648" s="58"/>
      <c r="BC648" s="563" t="s">
        <v>699</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994</v>
      </c>
      <c r="AU649" s="476" t="s">
        <v>995</v>
      </c>
      <c r="AV649" s="475" t="s">
        <v>996</v>
      </c>
      <c r="AW649" s="58"/>
      <c r="AX649" s="58"/>
      <c r="AY649" s="58"/>
      <c r="AZ649" s="58"/>
      <c r="BA649" s="58"/>
      <c r="BB649" s="58"/>
      <c r="BC649" s="565" t="s">
        <v>522</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841</v>
      </c>
      <c r="B650" s="12" t="s">
        <v>509</v>
      </c>
      <c r="G650" s="1105">
        <f>C622</f>
        <v>0</v>
      </c>
      <c r="H650" s="1105"/>
      <c r="I650" s="1105"/>
      <c r="J650" s="1105"/>
      <c r="K650" s="1105"/>
      <c r="L650" s="1105"/>
      <c r="M650" s="1105"/>
      <c r="N650" s="1105"/>
      <c r="O650" s="1105"/>
      <c r="P650" s="1105"/>
      <c r="Q650" s="1105"/>
      <c r="R650" s="1105"/>
      <c r="T650" s="87" t="s">
        <v>634</v>
      </c>
      <c r="U650" s="12" t="s">
        <v>509</v>
      </c>
      <c r="Z650" s="1105">
        <f>C623</f>
        <v>0</v>
      </c>
      <c r="AA650" s="1105"/>
      <c r="AB650" s="1105"/>
      <c r="AC650" s="1105"/>
      <c r="AD650" s="1105"/>
      <c r="AE650" s="1105"/>
      <c r="AF650" s="1105"/>
      <c r="AG650" s="1105"/>
      <c r="AH650" s="1105"/>
      <c r="AI650" s="1105"/>
      <c r="AJ650" s="1105"/>
      <c r="AK650" s="1105"/>
      <c r="AM650" s="58"/>
      <c r="AN650" s="463">
        <f t="shared" si="22"/>
        <v>2112</v>
      </c>
      <c r="AO650" s="58"/>
      <c r="AP650" s="58"/>
      <c r="AQ650" s="58"/>
      <c r="AR650" s="58"/>
      <c r="AS650" s="399"/>
      <c r="AT650" s="473">
        <f t="shared" ref="AT650:AT674" si="23">G709</f>
        <v>26</v>
      </c>
      <c r="AU650" s="477">
        <f>AT650/$AT$675</f>
        <v>0.1</v>
      </c>
      <c r="AV650" s="478">
        <f t="shared" ref="AV650:AV674" si="24">IF(AU650=0," ",AU650*AD709)</f>
        <v>0.05</v>
      </c>
      <c r="AW650" s="58"/>
      <c r="AX650" s="58"/>
      <c r="AY650" s="58"/>
      <c r="AZ650" s="58"/>
      <c r="BA650" s="58"/>
      <c r="BB650" s="58"/>
      <c r="BC650" s="566" t="s">
        <v>523</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6"/>
      <c r="H651" s="1086"/>
      <c r="I651" s="1086"/>
      <c r="J651" s="1086"/>
      <c r="K651" s="1086"/>
      <c r="L651" s="1086"/>
      <c r="M651" s="1086"/>
      <c r="N651" s="1086"/>
      <c r="O651" s="1086"/>
      <c r="P651" s="1086"/>
      <c r="Q651" s="1086"/>
      <c r="R651" s="1086"/>
      <c r="T651" s="35"/>
      <c r="U651" s="12" t="s">
        <v>92</v>
      </c>
      <c r="Z651" s="1086"/>
      <c r="AA651" s="1086"/>
      <c r="AB651" s="1086"/>
      <c r="AC651" s="1086"/>
      <c r="AD651" s="1086"/>
      <c r="AE651" s="1086"/>
      <c r="AF651" s="1086"/>
      <c r="AG651" s="1086"/>
      <c r="AH651" s="1086"/>
      <c r="AI651" s="1086"/>
      <c r="AJ651" s="1086"/>
      <c r="AK651" s="1086"/>
      <c r="AM651" s="58"/>
      <c r="AN651" s="463">
        <f t="shared" si="22"/>
        <v>2534</v>
      </c>
      <c r="AO651" s="58"/>
      <c r="AP651" s="58"/>
      <c r="AQ651" s="58"/>
      <c r="AR651" s="58"/>
      <c r="AS651" s="399"/>
      <c r="AT651" s="474">
        <f t="shared" si="23"/>
        <v>58</v>
      </c>
      <c r="AU651" s="477">
        <f t="shared" ref="AU651:AU674" si="25">AT651/$AT$675</f>
        <v>0.22307692307692309</v>
      </c>
      <c r="AV651" s="478">
        <f t="shared" si="24"/>
        <v>0.13384615384615384</v>
      </c>
      <c r="AW651" s="58"/>
      <c r="AX651" s="58"/>
      <c r="AY651" s="58"/>
      <c r="AZ651" s="58"/>
      <c r="BA651" s="58"/>
      <c r="BB651" s="58"/>
      <c r="BC651" s="566" t="s">
        <v>524</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630</v>
      </c>
      <c r="G652" s="1086"/>
      <c r="H652" s="1086"/>
      <c r="I652" s="1086"/>
      <c r="J652" s="1086"/>
      <c r="K652" s="1086"/>
      <c r="L652" s="1086"/>
      <c r="M652" s="1086"/>
      <c r="N652" s="1086"/>
      <c r="O652" s="1086"/>
      <c r="P652" s="1086"/>
      <c r="Q652" s="1086"/>
      <c r="R652" s="1086"/>
      <c r="T652" s="35"/>
      <c r="U652" s="12" t="s">
        <v>630</v>
      </c>
      <c r="Z652" s="1085"/>
      <c r="AA652" s="1085"/>
      <c r="AB652" s="1085"/>
      <c r="AC652" s="1085"/>
      <c r="AD652" s="1085"/>
      <c r="AE652" s="1085"/>
      <c r="AF652" s="1085"/>
      <c r="AG652" s="1085"/>
      <c r="AH652" s="1085"/>
      <c r="AI652" s="1085"/>
      <c r="AJ652" s="1085"/>
      <c r="AK652" s="1085"/>
      <c r="AM652" s="58"/>
      <c r="AN652" s="463">
        <f t="shared" si="22"/>
        <v>2534</v>
      </c>
      <c r="AO652" s="58"/>
      <c r="AP652" s="58"/>
      <c r="AQ652" s="58"/>
      <c r="AR652" s="58"/>
      <c r="AS652" s="399"/>
      <c r="AT652" s="474">
        <f t="shared" si="23"/>
        <v>27</v>
      </c>
      <c r="AU652" s="477">
        <f t="shared" si="25"/>
        <v>0.10384615384615385</v>
      </c>
      <c r="AV652" s="478">
        <f t="shared" si="24"/>
        <v>5.1923076923076926E-2</v>
      </c>
      <c r="AW652" s="58"/>
      <c r="AX652" s="58"/>
      <c r="AY652" s="58"/>
      <c r="AZ652" s="58"/>
      <c r="BA652" s="58"/>
      <c r="BB652" s="58"/>
      <c r="BC652" s="566" t="s">
        <v>525</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6"/>
      <c r="H653" s="1086"/>
      <c r="I653" s="1086"/>
      <c r="J653" s="1086"/>
      <c r="K653" s="1086"/>
      <c r="L653" s="1086"/>
      <c r="M653" s="1086"/>
      <c r="N653" s="1086"/>
      <c r="O653" s="1086"/>
      <c r="P653" s="1086"/>
      <c r="Q653" s="1086"/>
      <c r="R653" s="1086"/>
      <c r="T653" s="35"/>
      <c r="U653" s="12" t="s">
        <v>19</v>
      </c>
      <c r="Z653" s="1085"/>
      <c r="AA653" s="1085"/>
      <c r="AB653" s="1085"/>
      <c r="AC653" s="1085"/>
      <c r="AD653" s="1085"/>
      <c r="AE653" s="1085"/>
      <c r="AF653" s="1085"/>
      <c r="AG653" s="1085"/>
      <c r="AH653" s="1085"/>
      <c r="AI653" s="1085"/>
      <c r="AJ653" s="1085"/>
      <c r="AK653" s="1085"/>
      <c r="AM653" s="58"/>
      <c r="AN653" s="463">
        <f t="shared" si="22"/>
        <v>2928</v>
      </c>
      <c r="AO653" s="58"/>
      <c r="AP653" s="58"/>
      <c r="AQ653" s="58"/>
      <c r="AR653" s="58"/>
      <c r="AS653" s="399"/>
      <c r="AT653" s="474">
        <f t="shared" si="23"/>
        <v>63</v>
      </c>
      <c r="AU653" s="477">
        <f t="shared" si="25"/>
        <v>0.24230769230769231</v>
      </c>
      <c r="AV653" s="478">
        <f t="shared" si="24"/>
        <v>0.14538461538461539</v>
      </c>
      <c r="AW653" s="58"/>
      <c r="AX653" s="58"/>
      <c r="AY653" s="58"/>
      <c r="AZ653" s="58"/>
      <c r="BA653" s="58"/>
      <c r="BB653" s="58"/>
      <c r="BC653" s="566" t="s">
        <v>526</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7"/>
      <c r="H654" s="1097"/>
      <c r="I654" s="1097"/>
      <c r="J654" s="1097"/>
      <c r="K654" s="1097"/>
      <c r="L654" s="1097"/>
      <c r="O654" s="140" t="s">
        <v>220</v>
      </c>
      <c r="P654" s="1106"/>
      <c r="Q654" s="1106"/>
      <c r="R654" s="1106"/>
      <c r="T654" s="35"/>
      <c r="U654" s="12" t="s">
        <v>338</v>
      </c>
      <c r="Z654" s="1097"/>
      <c r="AA654" s="1097"/>
      <c r="AB654" s="1097"/>
      <c r="AC654" s="1097"/>
      <c r="AD654" s="1097"/>
      <c r="AE654" s="1097"/>
      <c r="AH654" s="140" t="s">
        <v>220</v>
      </c>
      <c r="AI654" s="1106"/>
      <c r="AJ654" s="1106"/>
      <c r="AK654" s="1106"/>
      <c r="AM654" s="58"/>
      <c r="AN654" s="463">
        <f t="shared" si="22"/>
        <v>2928</v>
      </c>
      <c r="AO654" s="58"/>
      <c r="AP654" s="58"/>
      <c r="AQ654" s="58"/>
      <c r="AR654" s="58"/>
      <c r="AS654" s="399"/>
      <c r="AT654" s="474">
        <f t="shared" si="23"/>
        <v>18</v>
      </c>
      <c r="AU654" s="477">
        <f t="shared" si="25"/>
        <v>6.9230769230769235E-2</v>
      </c>
      <c r="AV654" s="478">
        <f t="shared" si="24"/>
        <v>3.4615384615384617E-2</v>
      </c>
      <c r="AW654" s="58"/>
      <c r="AX654" s="58"/>
      <c r="AY654" s="58"/>
      <c r="AZ654" s="58"/>
      <c r="BA654" s="58"/>
      <c r="BB654" s="58"/>
      <c r="BC654" s="566" t="s">
        <v>527</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6"/>
      <c r="I655" s="1086"/>
      <c r="J655" s="1086"/>
      <c r="K655" s="1086"/>
      <c r="L655" s="1086"/>
      <c r="M655" s="1086"/>
      <c r="N655" s="1086"/>
      <c r="O655" s="1086"/>
      <c r="P655" s="1086"/>
      <c r="Q655" s="1086"/>
      <c r="R655" s="1086"/>
      <c r="T655" s="35"/>
      <c r="U655" s="12" t="s">
        <v>20</v>
      </c>
      <c r="AA655" s="1086"/>
      <c r="AB655" s="1086"/>
      <c r="AC655" s="1086"/>
      <c r="AD655" s="1086"/>
      <c r="AE655" s="1086"/>
      <c r="AF655" s="1086"/>
      <c r="AG655" s="1086"/>
      <c r="AH655" s="1086"/>
      <c r="AI655" s="1086"/>
      <c r="AJ655" s="1086"/>
      <c r="AK655" s="1086"/>
      <c r="AM655" s="58"/>
      <c r="AN655" s="463">
        <f t="shared" si="22"/>
        <v>3266</v>
      </c>
      <c r="AO655" s="58"/>
      <c r="AP655" s="58"/>
      <c r="AQ655" s="58"/>
      <c r="AR655" s="58"/>
      <c r="AS655" s="399"/>
      <c r="AT655" s="474">
        <f t="shared" si="23"/>
        <v>44</v>
      </c>
      <c r="AU655" s="477">
        <f t="shared" si="25"/>
        <v>0.16923076923076924</v>
      </c>
      <c r="AV655" s="478">
        <f t="shared" si="24"/>
        <v>0.10153846153846154</v>
      </c>
      <c r="AW655" s="58"/>
      <c r="AX655" s="58"/>
      <c r="AY655" s="58"/>
      <c r="AZ655" s="58"/>
      <c r="BA655" s="58"/>
      <c r="BB655" s="58"/>
      <c r="BC655" s="566" t="s">
        <v>528</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88" t="s">
        <v>722</v>
      </c>
      <c r="O656" s="1088"/>
      <c r="T656" s="35"/>
      <c r="U656" s="12" t="s">
        <v>22</v>
      </c>
      <c r="AG656" s="1088" t="s">
        <v>722</v>
      </c>
      <c r="AH656" s="1088"/>
      <c r="AM656" s="58"/>
      <c r="AN656" s="463">
        <f t="shared" si="22"/>
        <v>3266</v>
      </c>
      <c r="AO656" s="58"/>
      <c r="AP656" s="58"/>
      <c r="AQ656" s="58"/>
      <c r="AR656" s="58"/>
      <c r="AS656" s="399"/>
      <c r="AT656" s="474">
        <f t="shared" si="23"/>
        <v>7</v>
      </c>
      <c r="AU656" s="477">
        <f t="shared" si="25"/>
        <v>2.6923076923076925E-2</v>
      </c>
      <c r="AV656" s="478">
        <f t="shared" si="24"/>
        <v>1.3461538461538462E-2</v>
      </c>
      <c r="AW656" s="58"/>
      <c r="AX656" s="58"/>
      <c r="AY656" s="58"/>
      <c r="AZ656" s="58"/>
      <c r="BA656" s="58"/>
      <c r="BB656" s="58"/>
      <c r="BC656" s="566" t="s">
        <v>529</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17</v>
      </c>
      <c r="AU657" s="477">
        <f t="shared" si="25"/>
        <v>6.5384615384615388E-2</v>
      </c>
      <c r="AV657" s="478">
        <f t="shared" si="24"/>
        <v>3.9230769230769229E-2</v>
      </c>
      <c r="AW657" s="58"/>
      <c r="AX657" s="58"/>
      <c r="AY657" s="58"/>
      <c r="AZ657" s="58"/>
      <c r="BA657" s="58"/>
      <c r="BB657" s="58"/>
      <c r="BC657" s="566" t="s">
        <v>530</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500</v>
      </c>
      <c r="B658" s="12" t="s">
        <v>509</v>
      </c>
      <c r="G658" s="1105">
        <f>C624</f>
        <v>0</v>
      </c>
      <c r="H658" s="1105"/>
      <c r="I658" s="1105"/>
      <c r="J658" s="1105"/>
      <c r="K658" s="1105"/>
      <c r="L658" s="1105"/>
      <c r="M658" s="1105"/>
      <c r="N658" s="1105"/>
      <c r="O658" s="1105"/>
      <c r="P658" s="1105"/>
      <c r="Q658" s="1105"/>
      <c r="R658" s="1105"/>
      <c r="T658" s="87" t="s">
        <v>501</v>
      </c>
      <c r="U658" s="12" t="s">
        <v>509</v>
      </c>
      <c r="Z658" s="1105">
        <f>C625</f>
        <v>0</v>
      </c>
      <c r="AA658" s="1105"/>
      <c r="AB658" s="1105"/>
      <c r="AC658" s="1105"/>
      <c r="AD658" s="1105"/>
      <c r="AE658" s="1105"/>
      <c r="AF658" s="1105"/>
      <c r="AG658" s="1105"/>
      <c r="AH658" s="1105"/>
      <c r="AI658" s="1105"/>
      <c r="AJ658" s="1105"/>
      <c r="AK658" s="110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531</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6"/>
      <c r="H659" s="1086"/>
      <c r="I659" s="1086"/>
      <c r="J659" s="1086"/>
      <c r="K659" s="1086"/>
      <c r="L659" s="1086"/>
      <c r="M659" s="1086"/>
      <c r="N659" s="1086"/>
      <c r="O659" s="1086"/>
      <c r="P659" s="1086"/>
      <c r="Q659" s="1086"/>
      <c r="R659" s="1086"/>
      <c r="T659" s="35"/>
      <c r="U659" s="12" t="s">
        <v>92</v>
      </c>
      <c r="Z659" s="1086"/>
      <c r="AA659" s="1086"/>
      <c r="AB659" s="1086"/>
      <c r="AC659" s="1086"/>
      <c r="AD659" s="1086"/>
      <c r="AE659" s="1086"/>
      <c r="AF659" s="1086"/>
      <c r="AG659" s="1086"/>
      <c r="AH659" s="1086"/>
      <c r="AI659" s="1086"/>
      <c r="AJ659" s="1086"/>
      <c r="AK659" s="1086"/>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532</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630</v>
      </c>
      <c r="G660" s="1086"/>
      <c r="H660" s="1086"/>
      <c r="I660" s="1086"/>
      <c r="J660" s="1086"/>
      <c r="K660" s="1086"/>
      <c r="L660" s="1086"/>
      <c r="M660" s="1086"/>
      <c r="N660" s="1086"/>
      <c r="O660" s="1086"/>
      <c r="P660" s="1086"/>
      <c r="Q660" s="1086"/>
      <c r="R660" s="1086"/>
      <c r="T660" s="35"/>
      <c r="U660" s="12" t="s">
        <v>630</v>
      </c>
      <c r="Z660" s="1085"/>
      <c r="AA660" s="1085"/>
      <c r="AB660" s="1085"/>
      <c r="AC660" s="1085"/>
      <c r="AD660" s="1085"/>
      <c r="AE660" s="1085"/>
      <c r="AF660" s="1085"/>
      <c r="AG660" s="1085"/>
      <c r="AH660" s="1085"/>
      <c r="AI660" s="1085"/>
      <c r="AJ660" s="1085"/>
      <c r="AK660" s="1085"/>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533</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6"/>
      <c r="H661" s="1086"/>
      <c r="I661" s="1086"/>
      <c r="J661" s="1086"/>
      <c r="K661" s="1086"/>
      <c r="L661" s="1086"/>
      <c r="M661" s="1086"/>
      <c r="N661" s="1086"/>
      <c r="O661" s="1086"/>
      <c r="P661" s="1086"/>
      <c r="Q661" s="1086"/>
      <c r="R661" s="1086"/>
      <c r="T661" s="35"/>
      <c r="U661" s="12" t="s">
        <v>19</v>
      </c>
      <c r="Z661" s="1085"/>
      <c r="AA661" s="1085"/>
      <c r="AB661" s="1085"/>
      <c r="AC661" s="1085"/>
      <c r="AD661" s="1085"/>
      <c r="AE661" s="1085"/>
      <c r="AF661" s="1085"/>
      <c r="AG661" s="1085"/>
      <c r="AH661" s="1085"/>
      <c r="AI661" s="1085"/>
      <c r="AJ661" s="1085"/>
      <c r="AK661" s="1085"/>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534</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7"/>
      <c r="H662" s="1097"/>
      <c r="I662" s="1097"/>
      <c r="J662" s="1097"/>
      <c r="K662" s="1097"/>
      <c r="L662" s="1097"/>
      <c r="O662" s="140" t="s">
        <v>220</v>
      </c>
      <c r="P662" s="1106"/>
      <c r="Q662" s="1106"/>
      <c r="R662" s="1106"/>
      <c r="T662" s="35"/>
      <c r="U662" s="12" t="s">
        <v>338</v>
      </c>
      <c r="Z662" s="1097"/>
      <c r="AA662" s="1097"/>
      <c r="AB662" s="1097"/>
      <c r="AC662" s="1097"/>
      <c r="AD662" s="1097"/>
      <c r="AE662" s="1097"/>
      <c r="AH662" s="140" t="s">
        <v>220</v>
      </c>
      <c r="AI662" s="1106"/>
      <c r="AJ662" s="1106"/>
      <c r="AK662" s="1106"/>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535</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6"/>
      <c r="I663" s="1086"/>
      <c r="J663" s="1086"/>
      <c r="K663" s="1086"/>
      <c r="L663" s="1086"/>
      <c r="M663" s="1086"/>
      <c r="N663" s="1086"/>
      <c r="O663" s="1086"/>
      <c r="P663" s="1086"/>
      <c r="Q663" s="1086"/>
      <c r="R663" s="1086"/>
      <c r="T663" s="35"/>
      <c r="U663" s="12" t="s">
        <v>20</v>
      </c>
      <c r="AA663" s="1086"/>
      <c r="AB663" s="1086"/>
      <c r="AC663" s="1086"/>
      <c r="AD663" s="1086"/>
      <c r="AE663" s="1086"/>
      <c r="AF663" s="1086"/>
      <c r="AG663" s="1086"/>
      <c r="AH663" s="1086"/>
      <c r="AI663" s="1086"/>
      <c r="AJ663" s="1086"/>
      <c r="AK663" s="1086"/>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536</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88" t="s">
        <v>722</v>
      </c>
      <c r="O664" s="1088"/>
      <c r="T664" s="35"/>
      <c r="U664" s="12" t="s">
        <v>22</v>
      </c>
      <c r="AG664" s="1088" t="s">
        <v>722</v>
      </c>
      <c r="AH664" s="1088"/>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537</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538</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507</v>
      </c>
      <c r="B666" s="12" t="s">
        <v>509</v>
      </c>
      <c r="G666" s="1105">
        <f>C626</f>
        <v>0</v>
      </c>
      <c r="H666" s="1105"/>
      <c r="I666" s="1105"/>
      <c r="J666" s="1105"/>
      <c r="K666" s="1105"/>
      <c r="L666" s="1105"/>
      <c r="M666" s="1105"/>
      <c r="N666" s="1105"/>
      <c r="O666" s="1105"/>
      <c r="P666" s="1105"/>
      <c r="Q666" s="1105"/>
      <c r="R666" s="1105"/>
      <c r="T666" s="87" t="s">
        <v>696</v>
      </c>
      <c r="U666" s="12" t="s">
        <v>509</v>
      </c>
      <c r="Z666" s="1105">
        <f>C627</f>
        <v>0</v>
      </c>
      <c r="AA666" s="1105"/>
      <c r="AB666" s="1105"/>
      <c r="AC666" s="1105"/>
      <c r="AD666" s="1105"/>
      <c r="AE666" s="1105"/>
      <c r="AF666" s="1105"/>
      <c r="AG666" s="1105"/>
      <c r="AH666" s="1105"/>
      <c r="AI666" s="1105"/>
      <c r="AJ666" s="1105"/>
      <c r="AK666" s="110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539</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6"/>
      <c r="H667" s="1086"/>
      <c r="I667" s="1086"/>
      <c r="J667" s="1086"/>
      <c r="K667" s="1086"/>
      <c r="L667" s="1086"/>
      <c r="M667" s="1086"/>
      <c r="N667" s="1086"/>
      <c r="O667" s="1086"/>
      <c r="P667" s="1086"/>
      <c r="Q667" s="1086"/>
      <c r="R667" s="1086"/>
      <c r="T667" s="35"/>
      <c r="U667" s="12" t="s">
        <v>92</v>
      </c>
      <c r="Z667" s="1086"/>
      <c r="AA667" s="1086"/>
      <c r="AB667" s="1086"/>
      <c r="AC667" s="1086"/>
      <c r="AD667" s="1086"/>
      <c r="AE667" s="1086"/>
      <c r="AF667" s="1086"/>
      <c r="AG667" s="1086"/>
      <c r="AH667" s="1086"/>
      <c r="AI667" s="1086"/>
      <c r="AJ667" s="1086"/>
      <c r="AK667" s="1086"/>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540</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630</v>
      </c>
      <c r="G668" s="1086"/>
      <c r="H668" s="1086"/>
      <c r="I668" s="1086"/>
      <c r="J668" s="1086"/>
      <c r="K668" s="1086"/>
      <c r="L668" s="1086"/>
      <c r="M668" s="1086"/>
      <c r="N668" s="1086"/>
      <c r="O668" s="1086"/>
      <c r="P668" s="1086"/>
      <c r="Q668" s="1086"/>
      <c r="R668" s="1086"/>
      <c r="T668" s="35"/>
      <c r="U668" s="12" t="s">
        <v>630</v>
      </c>
      <c r="Z668" s="1085"/>
      <c r="AA668" s="1085"/>
      <c r="AB668" s="1085"/>
      <c r="AC668" s="1085"/>
      <c r="AD668" s="1085"/>
      <c r="AE668" s="1085"/>
      <c r="AF668" s="1085"/>
      <c r="AG668" s="1085"/>
      <c r="AH668" s="1085"/>
      <c r="AI668" s="1085"/>
      <c r="AJ668" s="1085"/>
      <c r="AK668" s="1085"/>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541</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6"/>
      <c r="H669" s="1086"/>
      <c r="I669" s="1086"/>
      <c r="J669" s="1086"/>
      <c r="K669" s="1086"/>
      <c r="L669" s="1086"/>
      <c r="M669" s="1086"/>
      <c r="N669" s="1086"/>
      <c r="O669" s="1086"/>
      <c r="P669" s="1086"/>
      <c r="Q669" s="1086"/>
      <c r="R669" s="1086"/>
      <c r="T669" s="35"/>
      <c r="U669" s="12" t="s">
        <v>19</v>
      </c>
      <c r="Z669" s="1085"/>
      <c r="AA669" s="1085"/>
      <c r="AB669" s="1085"/>
      <c r="AC669" s="1085"/>
      <c r="AD669" s="1085"/>
      <c r="AE669" s="1085"/>
      <c r="AF669" s="1085"/>
      <c r="AG669" s="1085"/>
      <c r="AH669" s="1085"/>
      <c r="AI669" s="1085"/>
      <c r="AJ669" s="1085"/>
      <c r="AK669" s="1085"/>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542</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7"/>
      <c r="H670" s="1097"/>
      <c r="I670" s="1097"/>
      <c r="J670" s="1097"/>
      <c r="K670" s="1097"/>
      <c r="L670" s="1097"/>
      <c r="O670" s="140" t="s">
        <v>220</v>
      </c>
      <c r="P670" s="1106"/>
      <c r="Q670" s="1106"/>
      <c r="R670" s="1106"/>
      <c r="T670" s="35"/>
      <c r="U670" s="12" t="s">
        <v>338</v>
      </c>
      <c r="Z670" s="1097"/>
      <c r="AA670" s="1097"/>
      <c r="AB670" s="1097"/>
      <c r="AC670" s="1097"/>
      <c r="AD670" s="1097"/>
      <c r="AE670" s="1097"/>
      <c r="AH670" s="140" t="s">
        <v>220</v>
      </c>
      <c r="AI670" s="1106"/>
      <c r="AJ670" s="1106"/>
      <c r="AK670" s="1106"/>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6"/>
      <c r="I671" s="1086"/>
      <c r="J671" s="1086"/>
      <c r="K671" s="1086"/>
      <c r="L671" s="1086"/>
      <c r="M671" s="1086"/>
      <c r="N671" s="1086"/>
      <c r="O671" s="1086"/>
      <c r="P671" s="1086"/>
      <c r="Q671" s="1086"/>
      <c r="R671" s="1086"/>
      <c r="T671" s="35"/>
      <c r="U671" s="12" t="s">
        <v>20</v>
      </c>
      <c r="AA671" s="1086"/>
      <c r="AB671" s="1086"/>
      <c r="AC671" s="1086"/>
      <c r="AD671" s="1086"/>
      <c r="AE671" s="1086"/>
      <c r="AF671" s="1086"/>
      <c r="AG671" s="1086"/>
      <c r="AH671" s="1086"/>
      <c r="AI671" s="1086"/>
      <c r="AJ671" s="1086"/>
      <c r="AK671" s="1086"/>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88" t="s">
        <v>722</v>
      </c>
      <c r="O672" s="1088"/>
      <c r="T672" s="35"/>
      <c r="U672" s="12" t="s">
        <v>22</v>
      </c>
      <c r="AG672" s="1088" t="s">
        <v>722</v>
      </c>
      <c r="AH672" s="1088"/>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509</v>
      </c>
      <c r="G674" s="1105">
        <f>C628</f>
        <v>0</v>
      </c>
      <c r="H674" s="1105"/>
      <c r="I674" s="1105"/>
      <c r="J674" s="1105"/>
      <c r="K674" s="1105"/>
      <c r="L674" s="1105"/>
      <c r="M674" s="1105"/>
      <c r="N674" s="1105"/>
      <c r="O674" s="1105"/>
      <c r="P674" s="1105"/>
      <c r="Q674" s="1105"/>
      <c r="R674" s="1105"/>
      <c r="T674" s="87" t="s">
        <v>387</v>
      </c>
      <c r="U674" s="12" t="s">
        <v>509</v>
      </c>
      <c r="Z674" s="1105">
        <f>C629</f>
        <v>0</v>
      </c>
      <c r="AA674" s="1105"/>
      <c r="AB674" s="1105"/>
      <c r="AC674" s="1105"/>
      <c r="AD674" s="1105"/>
      <c r="AE674" s="1105"/>
      <c r="AF674" s="1105"/>
      <c r="AG674" s="1105"/>
      <c r="AH674" s="1105"/>
      <c r="AI674" s="1105"/>
      <c r="AJ674" s="1105"/>
      <c r="AK674" s="110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6"/>
      <c r="H675" s="1086"/>
      <c r="I675" s="1086"/>
      <c r="J675" s="1086"/>
      <c r="K675" s="1086"/>
      <c r="L675" s="1086"/>
      <c r="M675" s="1086"/>
      <c r="N675" s="1086"/>
      <c r="O675" s="1086"/>
      <c r="P675" s="1086"/>
      <c r="Q675" s="1086"/>
      <c r="R675" s="1086"/>
      <c r="T675" s="35"/>
      <c r="U675" s="12" t="s">
        <v>92</v>
      </c>
      <c r="Z675" s="1086"/>
      <c r="AA675" s="1086"/>
      <c r="AB675" s="1086"/>
      <c r="AC675" s="1086"/>
      <c r="AD675" s="1086"/>
      <c r="AE675" s="1086"/>
      <c r="AF675" s="1086"/>
      <c r="AG675" s="1086"/>
      <c r="AH675" s="1086"/>
      <c r="AI675" s="1086"/>
      <c r="AJ675" s="1086"/>
      <c r="AK675" s="1086"/>
      <c r="AM675" s="58"/>
      <c r="AN675" s="58"/>
      <c r="AO675" s="58"/>
      <c r="AP675" s="58"/>
      <c r="AQ675" s="58"/>
      <c r="AS675" s="470" t="s">
        <v>997</v>
      </c>
      <c r="AT675" s="479">
        <f>SUM(AT650:AT674)</f>
        <v>260</v>
      </c>
      <c r="AU675" s="480">
        <f>SUM(AU650:AU674)</f>
        <v>1.0000000000000002</v>
      </c>
      <c r="AV675" s="480">
        <f>SUM(AV650:AV674)</f>
        <v>0.56999999999999995</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630</v>
      </c>
      <c r="G676" s="1086"/>
      <c r="H676" s="1086"/>
      <c r="I676" s="1086"/>
      <c r="J676" s="1086"/>
      <c r="K676" s="1086"/>
      <c r="L676" s="1086"/>
      <c r="M676" s="1086"/>
      <c r="N676" s="1086"/>
      <c r="O676" s="1086"/>
      <c r="P676" s="1086"/>
      <c r="Q676" s="1086"/>
      <c r="R676" s="1086"/>
      <c r="U676" s="12" t="s">
        <v>630</v>
      </c>
      <c r="Z676" s="1085"/>
      <c r="AA676" s="1085"/>
      <c r="AB676" s="1085"/>
      <c r="AC676" s="1085"/>
      <c r="AD676" s="1085"/>
      <c r="AE676" s="1085"/>
      <c r="AF676" s="1085"/>
      <c r="AG676" s="1085"/>
      <c r="AH676" s="1085"/>
      <c r="AI676" s="1085"/>
      <c r="AJ676" s="1085"/>
      <c r="AK676" s="1085"/>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6"/>
      <c r="H677" s="1086"/>
      <c r="I677" s="1086"/>
      <c r="J677" s="1086"/>
      <c r="K677" s="1086"/>
      <c r="L677" s="1086"/>
      <c r="M677" s="1086"/>
      <c r="N677" s="1086"/>
      <c r="O677" s="1086"/>
      <c r="P677" s="1086"/>
      <c r="Q677" s="1086"/>
      <c r="R677" s="1086"/>
      <c r="U677" s="12" t="s">
        <v>19</v>
      </c>
      <c r="Z677" s="1085"/>
      <c r="AA677" s="1085"/>
      <c r="AB677" s="1085"/>
      <c r="AC677" s="1085"/>
      <c r="AD677" s="1085"/>
      <c r="AE677" s="1085"/>
      <c r="AF677" s="1085"/>
      <c r="AG677" s="1085"/>
      <c r="AH677" s="1085"/>
      <c r="AI677" s="1085"/>
      <c r="AJ677" s="1085"/>
      <c r="AK677" s="1085"/>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097"/>
      <c r="H678" s="1097"/>
      <c r="I678" s="1097"/>
      <c r="J678" s="1097"/>
      <c r="K678" s="1097"/>
      <c r="L678" s="1097"/>
      <c r="O678" s="140" t="s">
        <v>220</v>
      </c>
      <c r="P678" s="1106"/>
      <c r="Q678" s="1106"/>
      <c r="R678" s="1106"/>
      <c r="U678" s="12" t="s">
        <v>338</v>
      </c>
      <c r="Z678" s="1097"/>
      <c r="AA678" s="1097"/>
      <c r="AB678" s="1097"/>
      <c r="AC678" s="1097"/>
      <c r="AD678" s="1097"/>
      <c r="AE678" s="1097"/>
      <c r="AH678" s="140" t="s">
        <v>220</v>
      </c>
      <c r="AI678" s="1106"/>
      <c r="AJ678" s="1106"/>
      <c r="AK678" s="1106"/>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6"/>
      <c r="I679" s="1086"/>
      <c r="J679" s="1086"/>
      <c r="K679" s="1086"/>
      <c r="L679" s="1086"/>
      <c r="M679" s="1086"/>
      <c r="N679" s="1086"/>
      <c r="O679" s="1086"/>
      <c r="P679" s="1086"/>
      <c r="Q679" s="1086"/>
      <c r="R679" s="1086"/>
      <c r="U679" s="12" t="s">
        <v>20</v>
      </c>
      <c r="AA679" s="1086"/>
      <c r="AB679" s="1086"/>
      <c r="AC679" s="1086"/>
      <c r="AD679" s="1086"/>
      <c r="AE679" s="1086"/>
      <c r="AF679" s="1086"/>
      <c r="AG679" s="1086"/>
      <c r="AH679" s="1086"/>
      <c r="AI679" s="1086"/>
      <c r="AJ679" s="1086"/>
      <c r="AK679" s="1086"/>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88" t="s">
        <v>722</v>
      </c>
      <c r="O680" s="1088"/>
      <c r="U680" s="12" t="s">
        <v>22</v>
      </c>
      <c r="AG680" s="1088" t="s">
        <v>722</v>
      </c>
      <c r="AH680" s="1088"/>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626</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788</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88" t="s">
        <v>591</v>
      </c>
      <c r="AF684" s="1088"/>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789</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88" t="s">
        <v>591</v>
      </c>
      <c r="AF685" s="1088"/>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790</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1026</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16">
        <v>44098</v>
      </c>
      <c r="AF686" s="1316"/>
      <c r="AG686" s="1316"/>
      <c r="AH686" s="1316"/>
      <c r="AI686" s="1316"/>
      <c r="AJ686" s="212"/>
      <c r="AK686" s="212"/>
      <c r="AL686" s="212"/>
      <c r="AM686" s="61"/>
      <c r="AN686" s="61"/>
      <c r="AO686" s="61"/>
      <c r="AP686" s="61"/>
      <c r="AQ686" s="61"/>
      <c r="AR686" s="182"/>
      <c r="AS686" s="182"/>
      <c r="AT686" s="182"/>
      <c r="AU686" s="182"/>
      <c r="AV686" s="58"/>
      <c r="AW686" s="58"/>
      <c r="AX686" s="58"/>
      <c r="AY686" s="58"/>
      <c r="AZ686" s="58"/>
      <c r="BA686" s="61"/>
      <c r="BB686" s="61"/>
      <c r="BC686" s="566" t="s">
        <v>791</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1097</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17">
        <v>44174</v>
      </c>
      <c r="AF687" s="1317"/>
      <c r="AG687" s="1317"/>
      <c r="AH687" s="1317"/>
      <c r="AI687" s="1317"/>
      <c r="AJ687" s="88"/>
      <c r="AK687" s="88"/>
      <c r="AL687" s="212"/>
      <c r="AM687" s="58"/>
      <c r="AN687" s="58"/>
      <c r="AO687" s="58"/>
      <c r="AP687" s="58"/>
      <c r="AQ687" s="58"/>
      <c r="AR687" s="182"/>
      <c r="AS687" s="182"/>
      <c r="AT687" s="182"/>
      <c r="AU687" s="182"/>
      <c r="AV687" s="58"/>
      <c r="AW687" s="58"/>
      <c r="AX687" s="58"/>
      <c r="AY687" s="58"/>
      <c r="AZ687" s="58"/>
      <c r="BA687" s="58"/>
      <c r="BB687" s="58"/>
      <c r="BC687" s="566" t="s">
        <v>792</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900</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16">
        <v>43921</v>
      </c>
      <c r="AF689" s="1316"/>
      <c r="AG689" s="1316"/>
      <c r="AH689" s="1316"/>
      <c r="AI689" s="1316"/>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18">
        <v>0.53879999999999995</v>
      </c>
      <c r="AF690" s="1318"/>
      <c r="AG690" s="1318"/>
      <c r="AH690" s="1318"/>
      <c r="AI690" s="131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05" t="str">
        <f>H330</f>
        <v>California Municipal Finance Agency</v>
      </c>
      <c r="X691" s="1105"/>
      <c r="Y691" s="1105"/>
      <c r="Z691" s="1105"/>
      <c r="AA691" s="1105"/>
      <c r="AB691" s="1105"/>
      <c r="AC691" s="1105"/>
      <c r="AD691" s="1105"/>
      <c r="AE691" s="1105"/>
      <c r="AF691" s="1105"/>
      <c r="AG691" s="1105"/>
      <c r="AH691" s="1105"/>
      <c r="AI691" s="1105"/>
      <c r="AJ691" s="1105"/>
      <c r="AK691" s="110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88" t="s">
        <v>722</v>
      </c>
      <c r="AF693" s="1088"/>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479</v>
      </c>
      <c r="E694" s="210"/>
      <c r="F694" s="210"/>
      <c r="G694" s="210"/>
      <c r="H694" s="210"/>
      <c r="I694" s="212"/>
      <c r="J694" s="212"/>
      <c r="K694" s="212"/>
      <c r="L694" s="212"/>
      <c r="M694" s="212"/>
      <c r="N694" s="212"/>
      <c r="O694" s="212"/>
      <c r="P694" s="212"/>
      <c r="Q694" s="212"/>
      <c r="R694" s="212"/>
      <c r="S694" s="212"/>
      <c r="T694" s="212"/>
      <c r="U694" s="212"/>
      <c r="V694" s="212"/>
      <c r="W694" s="1086"/>
      <c r="X694" s="1086"/>
      <c r="Y694" s="1086"/>
      <c r="Z694" s="1086"/>
      <c r="AA694" s="1086"/>
      <c r="AB694" s="1086"/>
      <c r="AC694" s="1086"/>
      <c r="AD694" s="1086"/>
      <c r="AE694" s="1086"/>
      <c r="AF694" s="1086"/>
      <c r="AG694" s="1086"/>
      <c r="AH694" s="1086"/>
      <c r="AI694" s="1086"/>
      <c r="AJ694" s="1086"/>
      <c r="AK694" s="1086"/>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6"/>
      <c r="K695" s="1086"/>
      <c r="L695" s="1086"/>
      <c r="M695" s="1086"/>
      <c r="N695" s="1086"/>
      <c r="O695" s="1086"/>
      <c r="P695" s="1086"/>
      <c r="Q695" s="1086"/>
      <c r="R695" s="1086"/>
      <c r="S695" s="1086"/>
      <c r="T695" s="1086"/>
      <c r="U695" s="1086"/>
      <c r="V695" s="1086"/>
      <c r="W695" s="1086"/>
      <c r="X695" s="1086"/>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097"/>
      <c r="K696" s="1097"/>
      <c r="L696" s="1097"/>
      <c r="M696" s="1097"/>
      <c r="N696" s="1097"/>
      <c r="O696" s="1097"/>
      <c r="P696" s="7" t="s">
        <v>220</v>
      </c>
      <c r="Q696" s="7"/>
      <c r="R696" s="1106"/>
      <c r="S696" s="1106"/>
      <c r="T696" s="1106"/>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480</v>
      </c>
      <c r="W697" s="1086" t="s">
        <v>329</v>
      </c>
      <c r="X697" s="1086"/>
      <c r="Y697" s="1086"/>
      <c r="Z697" s="1086"/>
      <c r="AA697" s="1086"/>
      <c r="AB697" s="1086"/>
      <c r="AC697" s="1086"/>
      <c r="AD697" s="1086"/>
      <c r="AE697" s="1086"/>
      <c r="AF697" s="1086"/>
      <c r="AG697" s="1086"/>
      <c r="AH697" s="1086"/>
      <c r="AI697" s="1086"/>
      <c r="AJ697" s="1086"/>
      <c r="AK697" s="1086"/>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6" t="s">
        <v>357</v>
      </c>
      <c r="F698" s="1086"/>
      <c r="G698" s="1086"/>
      <c r="H698" s="1086"/>
      <c r="I698" s="1086"/>
      <c r="J698" s="1086"/>
      <c r="K698" s="1086"/>
      <c r="L698" s="1086"/>
      <c r="M698" s="1086"/>
      <c r="N698" s="1086"/>
      <c r="O698" s="1086"/>
      <c r="P698" s="1086"/>
      <c r="Q698" s="1086"/>
      <c r="R698" s="1086"/>
      <c r="S698" s="1086"/>
      <c r="T698" s="1086"/>
      <c r="U698" s="1086"/>
      <c r="V698" s="1086"/>
      <c r="W698" s="1086"/>
      <c r="X698" s="1086"/>
      <c r="Y698" s="1086"/>
      <c r="Z698" s="1086"/>
      <c r="AA698" s="1086"/>
      <c r="AB698" s="1086"/>
      <c r="AC698" s="1086"/>
      <c r="AD698" s="1086"/>
      <c r="AE698" s="1086"/>
      <c r="AF698" s="1086"/>
      <c r="AG698" s="1086"/>
      <c r="AH698" s="1086"/>
      <c r="AI698" s="1086"/>
      <c r="AJ698" s="1086"/>
      <c r="AK698" s="1086"/>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86" t="s">
        <v>102</v>
      </c>
      <c r="B700" s="1286"/>
      <c r="C700" s="1286"/>
      <c r="D700" s="1286"/>
      <c r="E700" s="1286"/>
      <c r="F700" s="1286"/>
      <c r="G700" s="1286"/>
      <c r="H700" s="1286"/>
      <c r="I700" s="1286"/>
      <c r="J700" s="1286"/>
      <c r="K700" s="1286"/>
      <c r="L700" s="1286"/>
      <c r="M700" s="1286"/>
      <c r="N700" s="1286"/>
      <c r="O700" s="1286"/>
      <c r="P700" s="1286"/>
      <c r="Q700" s="1286"/>
      <c r="R700" s="1286"/>
      <c r="S700" s="1286"/>
      <c r="T700" s="1286"/>
      <c r="U700" s="1286"/>
      <c r="V700" s="1286"/>
      <c r="W700" s="1286"/>
      <c r="X700" s="1286"/>
      <c r="Y700" s="1286"/>
      <c r="Z700" s="1286"/>
      <c r="AA700" s="1286"/>
      <c r="AB700" s="1286"/>
      <c r="AC700" s="1286"/>
      <c r="AD700" s="1286"/>
      <c r="AE700" s="1286"/>
      <c r="AF700" s="1286"/>
      <c r="AG700" s="1286"/>
      <c r="AH700" s="1286"/>
      <c r="AI700" s="1286"/>
      <c r="AJ700" s="1286"/>
      <c r="AK700" s="1286"/>
      <c r="AL700" s="1286"/>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69"/>
      <c r="B701" s="969"/>
      <c r="C701" s="969"/>
      <c r="D701" s="969"/>
      <c r="E701" s="969"/>
      <c r="F701" s="969"/>
      <c r="G701" s="969"/>
      <c r="H701" s="969"/>
      <c r="I701" s="969"/>
      <c r="J701" s="969"/>
      <c r="K701" s="969"/>
      <c r="L701" s="969"/>
      <c r="M701" s="969"/>
      <c r="N701" s="969"/>
      <c r="O701" s="969"/>
      <c r="P701" s="969"/>
      <c r="Q701" s="969"/>
      <c r="R701" s="969"/>
      <c r="S701" s="969"/>
      <c r="T701" s="969"/>
      <c r="U701" s="969"/>
      <c r="V701" s="969"/>
      <c r="W701" s="969"/>
      <c r="X701" s="969"/>
      <c r="Y701" s="969"/>
      <c r="Z701" s="969"/>
      <c r="AA701" s="969"/>
      <c r="AB701" s="969"/>
      <c r="AC701" s="969"/>
      <c r="AD701" s="969"/>
      <c r="AE701" s="969"/>
      <c r="AF701" s="969"/>
      <c r="AG701" s="969"/>
      <c r="AH701" s="969"/>
      <c r="AI701" s="969"/>
      <c r="AJ701" s="969"/>
      <c r="AK701" s="969"/>
      <c r="AL701" s="969"/>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76" t="s">
        <v>421</v>
      </c>
      <c r="C705" s="1377"/>
      <c r="D705" s="1377"/>
      <c r="E705" s="1377"/>
      <c r="F705" s="1378"/>
      <c r="G705" s="1376" t="s">
        <v>302</v>
      </c>
      <c r="H705" s="1377"/>
      <c r="I705" s="1377"/>
      <c r="J705" s="1378"/>
      <c r="K705" s="1376" t="s">
        <v>491</v>
      </c>
      <c r="L705" s="1377"/>
      <c r="M705" s="1377"/>
      <c r="N705" s="1377"/>
      <c r="O705" s="1378"/>
      <c r="P705" s="1376" t="s">
        <v>303</v>
      </c>
      <c r="Q705" s="1377"/>
      <c r="R705" s="1377"/>
      <c r="S705" s="1377"/>
      <c r="T705" s="1378"/>
      <c r="U705" s="1376" t="s">
        <v>304</v>
      </c>
      <c r="V705" s="1377"/>
      <c r="W705" s="1377"/>
      <c r="X705" s="1378"/>
      <c r="Y705" s="1376" t="s">
        <v>305</v>
      </c>
      <c r="Z705" s="1377"/>
      <c r="AA705" s="1377"/>
      <c r="AB705" s="1377"/>
      <c r="AC705" s="1378"/>
      <c r="AD705" s="1376" t="s">
        <v>422</v>
      </c>
      <c r="AE705" s="1377"/>
      <c r="AF705" s="1377"/>
      <c r="AG705" s="1377"/>
      <c r="AH705" s="1378"/>
      <c r="AI705" s="1376" t="s">
        <v>697</v>
      </c>
      <c r="AJ705" s="1377"/>
      <c r="AK705" s="1378"/>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79"/>
      <c r="C706" s="1380"/>
      <c r="D706" s="1380"/>
      <c r="E706" s="1380"/>
      <c r="F706" s="1381"/>
      <c r="G706" s="1379"/>
      <c r="H706" s="1380"/>
      <c r="I706" s="1380"/>
      <c r="J706" s="1381"/>
      <c r="K706" s="1379"/>
      <c r="L706" s="1380"/>
      <c r="M706" s="1380"/>
      <c r="N706" s="1380"/>
      <c r="O706" s="1381"/>
      <c r="P706" s="1379"/>
      <c r="Q706" s="1380"/>
      <c r="R706" s="1380"/>
      <c r="S706" s="1380"/>
      <c r="T706" s="1381"/>
      <c r="U706" s="1379"/>
      <c r="V706" s="1380"/>
      <c r="W706" s="1380"/>
      <c r="X706" s="1381"/>
      <c r="Y706" s="1379"/>
      <c r="Z706" s="1380"/>
      <c r="AA706" s="1380"/>
      <c r="AB706" s="1380"/>
      <c r="AC706" s="1381"/>
      <c r="AD706" s="1379"/>
      <c r="AE706" s="1380"/>
      <c r="AF706" s="1380"/>
      <c r="AG706" s="1380"/>
      <c r="AH706" s="1381"/>
      <c r="AI706" s="1379"/>
      <c r="AJ706" s="1380"/>
      <c r="AK706" s="1381"/>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79"/>
      <c r="C707" s="1380"/>
      <c r="D707" s="1380"/>
      <c r="E707" s="1380"/>
      <c r="F707" s="1381"/>
      <c r="G707" s="1379"/>
      <c r="H707" s="1380"/>
      <c r="I707" s="1380"/>
      <c r="J707" s="1381"/>
      <c r="K707" s="1379"/>
      <c r="L707" s="1380"/>
      <c r="M707" s="1380"/>
      <c r="N707" s="1380"/>
      <c r="O707" s="1381"/>
      <c r="P707" s="1379"/>
      <c r="Q707" s="1380"/>
      <c r="R707" s="1380"/>
      <c r="S707" s="1380"/>
      <c r="T707" s="1381"/>
      <c r="U707" s="1379"/>
      <c r="V707" s="1380"/>
      <c r="W707" s="1380"/>
      <c r="X707" s="1381"/>
      <c r="Y707" s="1379"/>
      <c r="Z707" s="1380"/>
      <c r="AA707" s="1380"/>
      <c r="AB707" s="1380"/>
      <c r="AC707" s="1381"/>
      <c r="AD707" s="1379"/>
      <c r="AE707" s="1380"/>
      <c r="AF707" s="1380"/>
      <c r="AG707" s="1380"/>
      <c r="AH707" s="1381"/>
      <c r="AI707" s="1379"/>
      <c r="AJ707" s="1380"/>
      <c r="AK707" s="1381"/>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82"/>
      <c r="C708" s="1383"/>
      <c r="D708" s="1383"/>
      <c r="E708" s="1383"/>
      <c r="F708" s="1384"/>
      <c r="G708" s="1382"/>
      <c r="H708" s="1383"/>
      <c r="I708" s="1383"/>
      <c r="J708" s="1384"/>
      <c r="K708" s="1382"/>
      <c r="L708" s="1383"/>
      <c r="M708" s="1383"/>
      <c r="N708" s="1383"/>
      <c r="O708" s="1384"/>
      <c r="P708" s="1382"/>
      <c r="Q708" s="1383"/>
      <c r="R708" s="1383"/>
      <c r="S708" s="1383"/>
      <c r="T708" s="1384"/>
      <c r="U708" s="1382"/>
      <c r="V708" s="1383"/>
      <c r="W708" s="1383"/>
      <c r="X708" s="1384"/>
      <c r="Y708" s="1382"/>
      <c r="Z708" s="1383"/>
      <c r="AA708" s="1383"/>
      <c r="AB708" s="1383"/>
      <c r="AC708" s="1384"/>
      <c r="AD708" s="1382"/>
      <c r="AE708" s="1383"/>
      <c r="AF708" s="1383"/>
      <c r="AG708" s="1383"/>
      <c r="AH708" s="1384"/>
      <c r="AI708" s="1382"/>
      <c r="AJ708" s="1383"/>
      <c r="AK708" s="1384"/>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41" t="s">
        <v>348</v>
      </c>
      <c r="C709" s="1142"/>
      <c r="D709" s="1142"/>
      <c r="E709" s="1142"/>
      <c r="F709" s="1389"/>
      <c r="G709" s="1393">
        <v>26</v>
      </c>
      <c r="H709" s="1394"/>
      <c r="I709" s="1394"/>
      <c r="J709" s="1395"/>
      <c r="K709" s="1390">
        <v>1008</v>
      </c>
      <c r="L709" s="1391"/>
      <c r="M709" s="1391"/>
      <c r="N709" s="1391"/>
      <c r="O709" s="1392"/>
      <c r="P709" s="1396">
        <f t="shared" ref="P709:P733" si="26">G709*K709</f>
        <v>26208</v>
      </c>
      <c r="Q709" s="1369"/>
      <c r="R709" s="1369"/>
      <c r="S709" s="1369"/>
      <c r="T709" s="1397"/>
      <c r="U709" s="1390">
        <v>48</v>
      </c>
      <c r="V709" s="1391"/>
      <c r="W709" s="1391"/>
      <c r="X709" s="1392"/>
      <c r="Y709" s="1396">
        <f>K709+U709</f>
        <v>1056</v>
      </c>
      <c r="Z709" s="1369"/>
      <c r="AA709" s="1369"/>
      <c r="AB709" s="1369"/>
      <c r="AC709" s="1397"/>
      <c r="AD709" s="1250">
        <v>0.5</v>
      </c>
      <c r="AE709" s="1251"/>
      <c r="AF709" s="1251"/>
      <c r="AG709" s="1251"/>
      <c r="AH709" s="1252"/>
      <c r="AI709" s="1304">
        <f t="shared" ref="AI709:AI733" si="27">IF($AD709&gt;0,($Y709/$AN649), " ")</f>
        <v>0.5</v>
      </c>
      <c r="AJ709" s="1305"/>
      <c r="AK709" s="130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41" t="s">
        <v>348</v>
      </c>
      <c r="C710" s="1142"/>
      <c r="D710" s="1142"/>
      <c r="E710" s="1142"/>
      <c r="F710" s="1389"/>
      <c r="G710" s="1393">
        <v>58</v>
      </c>
      <c r="H710" s="1394"/>
      <c r="I710" s="1394"/>
      <c r="J710" s="1395"/>
      <c r="K710" s="1390">
        <v>1219</v>
      </c>
      <c r="L710" s="1391"/>
      <c r="M710" s="1391"/>
      <c r="N710" s="1391"/>
      <c r="O710" s="1392"/>
      <c r="P710" s="1396">
        <f t="shared" si="26"/>
        <v>70702</v>
      </c>
      <c r="Q710" s="1369"/>
      <c r="R710" s="1369"/>
      <c r="S710" s="1369"/>
      <c r="T710" s="1397"/>
      <c r="U710" s="1390">
        <v>48</v>
      </c>
      <c r="V710" s="1391"/>
      <c r="W710" s="1391"/>
      <c r="X710" s="1392"/>
      <c r="Y710" s="1396">
        <f t="shared" ref="Y710:Y733" si="28">K710+U710</f>
        <v>1267</v>
      </c>
      <c r="Z710" s="1369"/>
      <c r="AA710" s="1369"/>
      <c r="AB710" s="1369"/>
      <c r="AC710" s="1397"/>
      <c r="AD710" s="1250">
        <v>0.6</v>
      </c>
      <c r="AE710" s="1251"/>
      <c r="AF710" s="1251"/>
      <c r="AG710" s="1251"/>
      <c r="AH710" s="1252"/>
      <c r="AI710" s="1304">
        <f t="shared" si="27"/>
        <v>0.59990530303030298</v>
      </c>
      <c r="AJ710" s="1305"/>
      <c r="AK710" s="130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41" t="s">
        <v>170</v>
      </c>
      <c r="C711" s="1142"/>
      <c r="D711" s="1142"/>
      <c r="E711" s="1142"/>
      <c r="F711" s="1389"/>
      <c r="G711" s="1393">
        <v>27</v>
      </c>
      <c r="H711" s="1394"/>
      <c r="I711" s="1394"/>
      <c r="J711" s="1395"/>
      <c r="K711" s="1390">
        <v>1207</v>
      </c>
      <c r="L711" s="1391"/>
      <c r="M711" s="1391"/>
      <c r="N711" s="1391"/>
      <c r="O711" s="1392"/>
      <c r="P711" s="1396">
        <f t="shared" si="26"/>
        <v>32589</v>
      </c>
      <c r="Q711" s="1369"/>
      <c r="R711" s="1369"/>
      <c r="S711" s="1369"/>
      <c r="T711" s="1397"/>
      <c r="U711" s="1390">
        <v>60</v>
      </c>
      <c r="V711" s="1391"/>
      <c r="W711" s="1391"/>
      <c r="X711" s="1392"/>
      <c r="Y711" s="1396">
        <f t="shared" si="28"/>
        <v>1267</v>
      </c>
      <c r="Z711" s="1369"/>
      <c r="AA711" s="1369"/>
      <c r="AB711" s="1369"/>
      <c r="AC711" s="1397"/>
      <c r="AD711" s="1250">
        <v>0.5</v>
      </c>
      <c r="AE711" s="1251"/>
      <c r="AF711" s="1251"/>
      <c r="AG711" s="1251"/>
      <c r="AH711" s="1252"/>
      <c r="AI711" s="1304">
        <f t="shared" si="27"/>
        <v>0.5</v>
      </c>
      <c r="AJ711" s="1305"/>
      <c r="AK711" s="130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41" t="s">
        <v>170</v>
      </c>
      <c r="C712" s="1142"/>
      <c r="D712" s="1142"/>
      <c r="E712" s="1142"/>
      <c r="F712" s="1389"/>
      <c r="G712" s="1393">
        <v>63</v>
      </c>
      <c r="H712" s="1394"/>
      <c r="I712" s="1394"/>
      <c r="J712" s="1395"/>
      <c r="K712" s="1387">
        <v>1460</v>
      </c>
      <c r="L712" s="1387"/>
      <c r="M712" s="1387"/>
      <c r="N712" s="1387"/>
      <c r="O712" s="1387"/>
      <c r="P712" s="1131">
        <f t="shared" si="26"/>
        <v>91980</v>
      </c>
      <c r="Q712" s="1131"/>
      <c r="R712" s="1131"/>
      <c r="S712" s="1131"/>
      <c r="T712" s="1131"/>
      <c r="U712" s="1390">
        <v>60</v>
      </c>
      <c r="V712" s="1391"/>
      <c r="W712" s="1391"/>
      <c r="X712" s="1392"/>
      <c r="Y712" s="1131">
        <f t="shared" si="28"/>
        <v>1520</v>
      </c>
      <c r="Z712" s="1131"/>
      <c r="AA712" s="1131"/>
      <c r="AB712" s="1131"/>
      <c r="AC712" s="1131"/>
      <c r="AD712" s="1250">
        <v>0.6</v>
      </c>
      <c r="AE712" s="1251"/>
      <c r="AF712" s="1251"/>
      <c r="AG712" s="1251"/>
      <c r="AH712" s="1252"/>
      <c r="AI712" s="1304">
        <f t="shared" si="27"/>
        <v>0.59984214680347281</v>
      </c>
      <c r="AJ712" s="1305"/>
      <c r="AK712" s="130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41" t="s">
        <v>171</v>
      </c>
      <c r="C713" s="1142"/>
      <c r="D713" s="1142"/>
      <c r="E713" s="1142"/>
      <c r="F713" s="1389"/>
      <c r="G713" s="1393">
        <v>18</v>
      </c>
      <c r="H713" s="1394"/>
      <c r="I713" s="1394"/>
      <c r="J713" s="1395"/>
      <c r="K713" s="1387">
        <v>1391</v>
      </c>
      <c r="L713" s="1387"/>
      <c r="M713" s="1387"/>
      <c r="N713" s="1387"/>
      <c r="O713" s="1387"/>
      <c r="P713" s="1131">
        <f t="shared" si="26"/>
        <v>25038</v>
      </c>
      <c r="Q713" s="1131"/>
      <c r="R713" s="1131"/>
      <c r="S713" s="1131"/>
      <c r="T713" s="1131"/>
      <c r="U713" s="1390">
        <v>73</v>
      </c>
      <c r="V713" s="1391"/>
      <c r="W713" s="1391"/>
      <c r="X713" s="1392"/>
      <c r="Y713" s="1131">
        <f t="shared" si="28"/>
        <v>1464</v>
      </c>
      <c r="Z713" s="1131"/>
      <c r="AA713" s="1131"/>
      <c r="AB713" s="1131"/>
      <c r="AC713" s="1131"/>
      <c r="AD713" s="1250">
        <v>0.5</v>
      </c>
      <c r="AE713" s="1251"/>
      <c r="AF713" s="1251"/>
      <c r="AG713" s="1251"/>
      <c r="AH713" s="1252"/>
      <c r="AI713" s="1304">
        <f t="shared" si="27"/>
        <v>0.5</v>
      </c>
      <c r="AJ713" s="1305"/>
      <c r="AK713" s="130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41" t="s">
        <v>171</v>
      </c>
      <c r="C714" s="1142"/>
      <c r="D714" s="1142"/>
      <c r="E714" s="1142"/>
      <c r="F714" s="1389"/>
      <c r="G714" s="1393">
        <v>44</v>
      </c>
      <c r="H714" s="1394"/>
      <c r="I714" s="1394"/>
      <c r="J714" s="1395"/>
      <c r="K714" s="1387">
        <v>1391</v>
      </c>
      <c r="L714" s="1387"/>
      <c r="M714" s="1387"/>
      <c r="N714" s="1387"/>
      <c r="O714" s="1387"/>
      <c r="P714" s="1131">
        <f t="shared" si="26"/>
        <v>61204</v>
      </c>
      <c r="Q714" s="1131"/>
      <c r="R714" s="1131"/>
      <c r="S714" s="1131"/>
      <c r="T714" s="1131"/>
      <c r="U714" s="1390">
        <v>73</v>
      </c>
      <c r="V714" s="1391"/>
      <c r="W714" s="1391"/>
      <c r="X714" s="1392"/>
      <c r="Y714" s="1131">
        <f t="shared" si="28"/>
        <v>1464</v>
      </c>
      <c r="Z714" s="1131"/>
      <c r="AA714" s="1131"/>
      <c r="AB714" s="1131"/>
      <c r="AC714" s="1131"/>
      <c r="AD714" s="1250">
        <v>0.6</v>
      </c>
      <c r="AE714" s="1251"/>
      <c r="AF714" s="1251"/>
      <c r="AG714" s="1251"/>
      <c r="AH714" s="1252"/>
      <c r="AI714" s="1304">
        <f t="shared" si="27"/>
        <v>0.5</v>
      </c>
      <c r="AJ714" s="1305"/>
      <c r="AK714" s="130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41" t="s">
        <v>172</v>
      </c>
      <c r="C715" s="1142"/>
      <c r="D715" s="1142"/>
      <c r="E715" s="1142"/>
      <c r="F715" s="1389"/>
      <c r="G715" s="1393">
        <v>7</v>
      </c>
      <c r="H715" s="1394"/>
      <c r="I715" s="1394"/>
      <c r="J715" s="1395"/>
      <c r="K715" s="1387">
        <v>1543</v>
      </c>
      <c r="L715" s="1387"/>
      <c r="M715" s="1387"/>
      <c r="N715" s="1387"/>
      <c r="O715" s="1387"/>
      <c r="P715" s="1131">
        <f t="shared" si="26"/>
        <v>10801</v>
      </c>
      <c r="Q715" s="1131"/>
      <c r="R715" s="1131"/>
      <c r="S715" s="1131"/>
      <c r="T715" s="1131"/>
      <c r="U715" s="1390">
        <v>90</v>
      </c>
      <c r="V715" s="1391"/>
      <c r="W715" s="1391"/>
      <c r="X715" s="1392"/>
      <c r="Y715" s="1131">
        <f t="shared" si="28"/>
        <v>1633</v>
      </c>
      <c r="Z715" s="1131"/>
      <c r="AA715" s="1131"/>
      <c r="AB715" s="1131"/>
      <c r="AC715" s="1131"/>
      <c r="AD715" s="1250">
        <v>0.5</v>
      </c>
      <c r="AE715" s="1251"/>
      <c r="AF715" s="1251"/>
      <c r="AG715" s="1251"/>
      <c r="AH715" s="1252"/>
      <c r="AI715" s="1304">
        <f t="shared" si="27"/>
        <v>0.5</v>
      </c>
      <c r="AJ715" s="1305"/>
      <c r="AK715" s="130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41" t="s">
        <v>172</v>
      </c>
      <c r="C716" s="1142"/>
      <c r="D716" s="1142"/>
      <c r="E716" s="1142"/>
      <c r="F716" s="1389"/>
      <c r="G716" s="1393">
        <v>17</v>
      </c>
      <c r="H716" s="1394"/>
      <c r="I716" s="1394"/>
      <c r="J716" s="1395"/>
      <c r="K716" s="1387">
        <v>1543</v>
      </c>
      <c r="L716" s="1387"/>
      <c r="M716" s="1387"/>
      <c r="N716" s="1387"/>
      <c r="O716" s="1387"/>
      <c r="P716" s="1131">
        <f t="shared" si="26"/>
        <v>26231</v>
      </c>
      <c r="Q716" s="1131"/>
      <c r="R716" s="1131"/>
      <c r="S716" s="1131"/>
      <c r="T716" s="1131"/>
      <c r="U716" s="1390">
        <v>90</v>
      </c>
      <c r="V716" s="1391"/>
      <c r="W716" s="1391"/>
      <c r="X716" s="1392"/>
      <c r="Y716" s="1131">
        <f t="shared" si="28"/>
        <v>1633</v>
      </c>
      <c r="Z716" s="1131"/>
      <c r="AA716" s="1131"/>
      <c r="AB716" s="1131"/>
      <c r="AC716" s="1131"/>
      <c r="AD716" s="1250">
        <v>0.6</v>
      </c>
      <c r="AE716" s="1251"/>
      <c r="AF716" s="1251"/>
      <c r="AG716" s="1251"/>
      <c r="AH716" s="1252"/>
      <c r="AI716" s="1304">
        <f t="shared" si="27"/>
        <v>0.5</v>
      </c>
      <c r="AJ716" s="1305"/>
      <c r="AK716" s="130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41"/>
      <c r="C717" s="1142"/>
      <c r="D717" s="1142"/>
      <c r="E717" s="1142"/>
      <c r="F717" s="1389"/>
      <c r="G717" s="1393"/>
      <c r="H717" s="1394"/>
      <c r="I717" s="1394"/>
      <c r="J717" s="1395"/>
      <c r="K717" s="1387"/>
      <c r="L717" s="1387"/>
      <c r="M717" s="1387"/>
      <c r="N717" s="1387"/>
      <c r="O717" s="1387"/>
      <c r="P717" s="1131">
        <f t="shared" si="26"/>
        <v>0</v>
      </c>
      <c r="Q717" s="1131"/>
      <c r="R717" s="1131"/>
      <c r="S717" s="1131"/>
      <c r="T717" s="1131"/>
      <c r="U717" s="1390"/>
      <c r="V717" s="1391"/>
      <c r="W717" s="1391"/>
      <c r="X717" s="1392"/>
      <c r="Y717" s="1131">
        <f t="shared" si="28"/>
        <v>0</v>
      </c>
      <c r="Z717" s="1131"/>
      <c r="AA717" s="1131"/>
      <c r="AB717" s="1131"/>
      <c r="AC717" s="1131"/>
      <c r="AD717" s="1250"/>
      <c r="AE717" s="1251"/>
      <c r="AF717" s="1251"/>
      <c r="AG717" s="1251"/>
      <c r="AH717" s="1252"/>
      <c r="AI717" s="1304" t="str">
        <f t="shared" si="27"/>
        <v xml:space="preserve"> </v>
      </c>
      <c r="AJ717" s="1305"/>
      <c r="AK717" s="130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41"/>
      <c r="C718" s="1142"/>
      <c r="D718" s="1142"/>
      <c r="E718" s="1142"/>
      <c r="F718" s="1389"/>
      <c r="G718" s="1393"/>
      <c r="H718" s="1394"/>
      <c r="I718" s="1394"/>
      <c r="J718" s="1395"/>
      <c r="K718" s="1541"/>
      <c r="L718" s="1541"/>
      <c r="M718" s="1541"/>
      <c r="N718" s="1541"/>
      <c r="O718" s="1541"/>
      <c r="P718" s="1540">
        <f t="shared" si="26"/>
        <v>0</v>
      </c>
      <c r="Q718" s="1540"/>
      <c r="R718" s="1540"/>
      <c r="S718" s="1540"/>
      <c r="T718" s="1540"/>
      <c r="U718" s="1390"/>
      <c r="V718" s="1391"/>
      <c r="W718" s="1391"/>
      <c r="X718" s="1392"/>
      <c r="Y718" s="1540">
        <f t="shared" si="28"/>
        <v>0</v>
      </c>
      <c r="Z718" s="1540"/>
      <c r="AA718" s="1540"/>
      <c r="AB718" s="1540"/>
      <c r="AC718" s="1540"/>
      <c r="AD718" s="1250"/>
      <c r="AE718" s="1251"/>
      <c r="AF718" s="1251"/>
      <c r="AG718" s="1251"/>
      <c r="AH718" s="1252"/>
      <c r="AI718" s="1304" t="str">
        <f t="shared" si="27"/>
        <v xml:space="preserve"> </v>
      </c>
      <c r="AJ718" s="1305"/>
      <c r="AK718" s="130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41"/>
      <c r="C719" s="1142"/>
      <c r="D719" s="1142"/>
      <c r="E719" s="1142"/>
      <c r="F719" s="1389"/>
      <c r="G719" s="1393"/>
      <c r="H719" s="1394"/>
      <c r="I719" s="1394"/>
      <c r="J719" s="1395"/>
      <c r="K719" s="1387"/>
      <c r="L719" s="1387"/>
      <c r="M719" s="1387"/>
      <c r="N719" s="1387"/>
      <c r="O719" s="1387"/>
      <c r="P719" s="1131">
        <f t="shared" si="26"/>
        <v>0</v>
      </c>
      <c r="Q719" s="1131"/>
      <c r="R719" s="1131"/>
      <c r="S719" s="1131"/>
      <c r="T719" s="1131"/>
      <c r="U719" s="1390"/>
      <c r="V719" s="1391"/>
      <c r="W719" s="1391"/>
      <c r="X719" s="1392"/>
      <c r="Y719" s="1131">
        <f t="shared" si="28"/>
        <v>0</v>
      </c>
      <c r="Z719" s="1131"/>
      <c r="AA719" s="1131"/>
      <c r="AB719" s="1131"/>
      <c r="AC719" s="1131"/>
      <c r="AD719" s="1250"/>
      <c r="AE719" s="1251"/>
      <c r="AF719" s="1251"/>
      <c r="AG719" s="1251"/>
      <c r="AH719" s="1252"/>
      <c r="AI719" s="1304" t="str">
        <f t="shared" si="27"/>
        <v xml:space="preserve"> </v>
      </c>
      <c r="AJ719" s="1305"/>
      <c r="AK719" s="130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41"/>
      <c r="C720" s="1142"/>
      <c r="D720" s="1142"/>
      <c r="E720" s="1142"/>
      <c r="F720" s="1389"/>
      <c r="G720" s="1393"/>
      <c r="H720" s="1394"/>
      <c r="I720" s="1394"/>
      <c r="J720" s="1395"/>
      <c r="K720" s="1387"/>
      <c r="L720" s="1387"/>
      <c r="M720" s="1387"/>
      <c r="N720" s="1387"/>
      <c r="O720" s="1387"/>
      <c r="P720" s="1131">
        <f t="shared" si="26"/>
        <v>0</v>
      </c>
      <c r="Q720" s="1131"/>
      <c r="R720" s="1131"/>
      <c r="S720" s="1131"/>
      <c r="T720" s="1131"/>
      <c r="U720" s="1390">
        <v>0</v>
      </c>
      <c r="V720" s="1391"/>
      <c r="W720" s="1391"/>
      <c r="X720" s="1392"/>
      <c r="Y720" s="1131">
        <f t="shared" si="28"/>
        <v>0</v>
      </c>
      <c r="Z720" s="1131"/>
      <c r="AA720" s="1131"/>
      <c r="AB720" s="1131"/>
      <c r="AC720" s="1131"/>
      <c r="AD720" s="1250">
        <v>0</v>
      </c>
      <c r="AE720" s="1251"/>
      <c r="AF720" s="1251"/>
      <c r="AG720" s="1251"/>
      <c r="AH720" s="1252"/>
      <c r="AI720" s="1304" t="str">
        <f t="shared" si="27"/>
        <v xml:space="preserve"> </v>
      </c>
      <c r="AJ720" s="1305"/>
      <c r="AK720" s="130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41"/>
      <c r="C721" s="1142"/>
      <c r="D721" s="1142"/>
      <c r="E721" s="1142"/>
      <c r="F721" s="1389"/>
      <c r="G721" s="1393"/>
      <c r="H721" s="1394"/>
      <c r="I721" s="1394"/>
      <c r="J721" s="1395"/>
      <c r="K721" s="1387"/>
      <c r="L721" s="1387"/>
      <c r="M721" s="1387"/>
      <c r="N721" s="1387"/>
      <c r="O721" s="1387"/>
      <c r="P721" s="1131">
        <f t="shared" si="26"/>
        <v>0</v>
      </c>
      <c r="Q721" s="1131"/>
      <c r="R721" s="1131"/>
      <c r="S721" s="1131"/>
      <c r="T721" s="1131"/>
      <c r="U721" s="1390">
        <v>0</v>
      </c>
      <c r="V721" s="1391"/>
      <c r="W721" s="1391"/>
      <c r="X721" s="1392"/>
      <c r="Y721" s="1131">
        <f t="shared" si="28"/>
        <v>0</v>
      </c>
      <c r="Z721" s="1131"/>
      <c r="AA721" s="1131"/>
      <c r="AB721" s="1131"/>
      <c r="AC721" s="1131"/>
      <c r="AD721" s="1250">
        <v>0</v>
      </c>
      <c r="AE721" s="1251"/>
      <c r="AF721" s="1251"/>
      <c r="AG721" s="1251"/>
      <c r="AH721" s="1252"/>
      <c r="AI721" s="1304" t="str">
        <f t="shared" si="27"/>
        <v xml:space="preserve"> </v>
      </c>
      <c r="AJ721" s="1305"/>
      <c r="AK721" s="130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41"/>
      <c r="C722" s="1142"/>
      <c r="D722" s="1142"/>
      <c r="E722" s="1142"/>
      <c r="F722" s="1389"/>
      <c r="G722" s="1393"/>
      <c r="H722" s="1394"/>
      <c r="I722" s="1394"/>
      <c r="J722" s="1395"/>
      <c r="K722" s="1387"/>
      <c r="L722" s="1387"/>
      <c r="M722" s="1387"/>
      <c r="N722" s="1387"/>
      <c r="O722" s="1387"/>
      <c r="P722" s="1131">
        <f t="shared" si="26"/>
        <v>0</v>
      </c>
      <c r="Q722" s="1131"/>
      <c r="R722" s="1131"/>
      <c r="S722" s="1131"/>
      <c r="T722" s="1131"/>
      <c r="U722" s="1390">
        <v>0</v>
      </c>
      <c r="V722" s="1391"/>
      <c r="W722" s="1391"/>
      <c r="X722" s="1392"/>
      <c r="Y722" s="1131">
        <f t="shared" si="28"/>
        <v>0</v>
      </c>
      <c r="Z722" s="1131"/>
      <c r="AA722" s="1131"/>
      <c r="AB722" s="1131"/>
      <c r="AC722" s="1131"/>
      <c r="AD722" s="1250">
        <v>0</v>
      </c>
      <c r="AE722" s="1251"/>
      <c r="AF722" s="1251"/>
      <c r="AG722" s="1251"/>
      <c r="AH722" s="1252"/>
      <c r="AI722" s="1304" t="str">
        <f t="shared" si="27"/>
        <v xml:space="preserve"> </v>
      </c>
      <c r="AJ722" s="1305"/>
      <c r="AK722" s="130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41"/>
      <c r="C723" s="1142"/>
      <c r="D723" s="1142"/>
      <c r="E723" s="1142"/>
      <c r="F723" s="1389"/>
      <c r="G723" s="1393"/>
      <c r="H723" s="1394"/>
      <c r="I723" s="1394"/>
      <c r="J723" s="1395"/>
      <c r="K723" s="1387"/>
      <c r="L723" s="1387"/>
      <c r="M723" s="1387"/>
      <c r="N723" s="1387"/>
      <c r="O723" s="1387"/>
      <c r="P723" s="1131">
        <f t="shared" si="26"/>
        <v>0</v>
      </c>
      <c r="Q723" s="1131"/>
      <c r="R723" s="1131"/>
      <c r="S723" s="1131"/>
      <c r="T723" s="1131"/>
      <c r="U723" s="1390">
        <v>0</v>
      </c>
      <c r="V723" s="1391"/>
      <c r="W723" s="1391"/>
      <c r="X723" s="1392"/>
      <c r="Y723" s="1131">
        <f t="shared" si="28"/>
        <v>0</v>
      </c>
      <c r="Z723" s="1131"/>
      <c r="AA723" s="1131"/>
      <c r="AB723" s="1131"/>
      <c r="AC723" s="1131"/>
      <c r="AD723" s="1250">
        <v>0</v>
      </c>
      <c r="AE723" s="1251"/>
      <c r="AF723" s="1251"/>
      <c r="AG723" s="1251"/>
      <c r="AH723" s="1252"/>
      <c r="AI723" s="1304" t="str">
        <f t="shared" si="27"/>
        <v xml:space="preserve"> </v>
      </c>
      <c r="AJ723" s="1305"/>
      <c r="AK723" s="130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41"/>
      <c r="C724" s="1142"/>
      <c r="D724" s="1142"/>
      <c r="E724" s="1142"/>
      <c r="F724" s="1389"/>
      <c r="G724" s="1393"/>
      <c r="H724" s="1394"/>
      <c r="I724" s="1394"/>
      <c r="J724" s="1395"/>
      <c r="K724" s="1387"/>
      <c r="L724" s="1387"/>
      <c r="M724" s="1387"/>
      <c r="N724" s="1387"/>
      <c r="O724" s="1387"/>
      <c r="P724" s="1131">
        <f t="shared" si="26"/>
        <v>0</v>
      </c>
      <c r="Q724" s="1131"/>
      <c r="R724" s="1131"/>
      <c r="S724" s="1131"/>
      <c r="T724" s="1131"/>
      <c r="U724" s="1390">
        <v>0</v>
      </c>
      <c r="V724" s="1391"/>
      <c r="W724" s="1391"/>
      <c r="X724" s="1392"/>
      <c r="Y724" s="1131">
        <f>K724+U724</f>
        <v>0</v>
      </c>
      <c r="Z724" s="1131"/>
      <c r="AA724" s="1131"/>
      <c r="AB724" s="1131"/>
      <c r="AC724" s="1131"/>
      <c r="AD724" s="1250">
        <v>0</v>
      </c>
      <c r="AE724" s="1251"/>
      <c r="AF724" s="1251"/>
      <c r="AG724" s="1251"/>
      <c r="AH724" s="1252"/>
      <c r="AI724" s="1304" t="str">
        <f t="shared" si="27"/>
        <v xml:space="preserve"> </v>
      </c>
      <c r="AJ724" s="1305"/>
      <c r="AK724" s="130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41"/>
      <c r="C725" s="1142"/>
      <c r="D725" s="1142"/>
      <c r="E725" s="1142"/>
      <c r="F725" s="1389"/>
      <c r="G725" s="1393"/>
      <c r="H725" s="1394"/>
      <c r="I725" s="1394"/>
      <c r="J725" s="1395"/>
      <c r="K725" s="1387"/>
      <c r="L725" s="1387"/>
      <c r="M725" s="1387"/>
      <c r="N725" s="1387"/>
      <c r="O725" s="1387"/>
      <c r="P725" s="1131">
        <f t="shared" si="26"/>
        <v>0</v>
      </c>
      <c r="Q725" s="1131"/>
      <c r="R725" s="1131"/>
      <c r="S725" s="1131"/>
      <c r="T725" s="1131"/>
      <c r="U725" s="1390">
        <v>0</v>
      </c>
      <c r="V725" s="1391"/>
      <c r="W725" s="1391"/>
      <c r="X725" s="1392"/>
      <c r="Y725" s="1131">
        <f>K725+U725</f>
        <v>0</v>
      </c>
      <c r="Z725" s="1131"/>
      <c r="AA725" s="1131"/>
      <c r="AB725" s="1131"/>
      <c r="AC725" s="1131"/>
      <c r="AD725" s="1250">
        <v>0</v>
      </c>
      <c r="AE725" s="1251"/>
      <c r="AF725" s="1251"/>
      <c r="AG725" s="1251"/>
      <c r="AH725" s="1252"/>
      <c r="AI725" s="1304" t="str">
        <f t="shared" si="27"/>
        <v xml:space="preserve"> </v>
      </c>
      <c r="AJ725" s="1305"/>
      <c r="AK725" s="130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41"/>
      <c r="C726" s="1142"/>
      <c r="D726" s="1142"/>
      <c r="E726" s="1142"/>
      <c r="F726" s="1389"/>
      <c r="G726" s="1393"/>
      <c r="H726" s="1394"/>
      <c r="I726" s="1394"/>
      <c r="J726" s="1395"/>
      <c r="K726" s="1387"/>
      <c r="L726" s="1387"/>
      <c r="M726" s="1387"/>
      <c r="N726" s="1387"/>
      <c r="O726" s="1387"/>
      <c r="P726" s="1131">
        <f t="shared" si="26"/>
        <v>0</v>
      </c>
      <c r="Q726" s="1131"/>
      <c r="R726" s="1131"/>
      <c r="S726" s="1131"/>
      <c r="T726" s="1131"/>
      <c r="U726" s="1390">
        <v>0</v>
      </c>
      <c r="V726" s="1391"/>
      <c r="W726" s="1391"/>
      <c r="X726" s="1392"/>
      <c r="Y726" s="1131">
        <f>K726+U726</f>
        <v>0</v>
      </c>
      <c r="Z726" s="1131"/>
      <c r="AA726" s="1131"/>
      <c r="AB726" s="1131"/>
      <c r="AC726" s="1131"/>
      <c r="AD726" s="1250">
        <v>0</v>
      </c>
      <c r="AE726" s="1251"/>
      <c r="AF726" s="1251"/>
      <c r="AG726" s="1251"/>
      <c r="AH726" s="1252"/>
      <c r="AI726" s="1304" t="str">
        <f t="shared" si="27"/>
        <v xml:space="preserve"> </v>
      </c>
      <c r="AJ726" s="1305"/>
      <c r="AK726" s="130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41"/>
      <c r="C727" s="1142"/>
      <c r="D727" s="1142"/>
      <c r="E727" s="1142"/>
      <c r="F727" s="1389"/>
      <c r="G727" s="1393"/>
      <c r="H727" s="1394"/>
      <c r="I727" s="1394"/>
      <c r="J727" s="1395"/>
      <c r="K727" s="1387"/>
      <c r="L727" s="1387"/>
      <c r="M727" s="1387"/>
      <c r="N727" s="1387"/>
      <c r="O727" s="1387"/>
      <c r="P727" s="1131">
        <f t="shared" si="26"/>
        <v>0</v>
      </c>
      <c r="Q727" s="1131"/>
      <c r="R727" s="1131"/>
      <c r="S727" s="1131"/>
      <c r="T727" s="1131"/>
      <c r="U727" s="1390">
        <v>0</v>
      </c>
      <c r="V727" s="1391"/>
      <c r="W727" s="1391"/>
      <c r="X727" s="1392"/>
      <c r="Y727" s="1131">
        <f>K727+U727</f>
        <v>0</v>
      </c>
      <c r="Z727" s="1131"/>
      <c r="AA727" s="1131"/>
      <c r="AB727" s="1131"/>
      <c r="AC727" s="1131"/>
      <c r="AD727" s="1250">
        <v>0</v>
      </c>
      <c r="AE727" s="1251"/>
      <c r="AF727" s="1251"/>
      <c r="AG727" s="1251"/>
      <c r="AH727" s="1252"/>
      <c r="AI727" s="1304" t="str">
        <f t="shared" si="27"/>
        <v xml:space="preserve"> </v>
      </c>
      <c r="AJ727" s="1305"/>
      <c r="AK727" s="130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41"/>
      <c r="C728" s="1142"/>
      <c r="D728" s="1142"/>
      <c r="E728" s="1142"/>
      <c r="F728" s="1389"/>
      <c r="G728" s="1393"/>
      <c r="H728" s="1394"/>
      <c r="I728" s="1394"/>
      <c r="J728" s="1395"/>
      <c r="K728" s="1387"/>
      <c r="L728" s="1387"/>
      <c r="M728" s="1387"/>
      <c r="N728" s="1387"/>
      <c r="O728" s="1387"/>
      <c r="P728" s="1131">
        <f t="shared" si="26"/>
        <v>0</v>
      </c>
      <c r="Q728" s="1131"/>
      <c r="R728" s="1131"/>
      <c r="S728" s="1131"/>
      <c r="T728" s="1131"/>
      <c r="U728" s="1390">
        <v>0</v>
      </c>
      <c r="V728" s="1391"/>
      <c r="W728" s="1391"/>
      <c r="X728" s="1392"/>
      <c r="Y728" s="1131">
        <f>K728+U728</f>
        <v>0</v>
      </c>
      <c r="Z728" s="1131"/>
      <c r="AA728" s="1131"/>
      <c r="AB728" s="1131"/>
      <c r="AC728" s="1131"/>
      <c r="AD728" s="1250">
        <v>0</v>
      </c>
      <c r="AE728" s="1251"/>
      <c r="AF728" s="1251"/>
      <c r="AG728" s="1251"/>
      <c r="AH728" s="1252"/>
      <c r="AI728" s="1304" t="str">
        <f t="shared" si="27"/>
        <v xml:space="preserve"> </v>
      </c>
      <c r="AJ728" s="1305"/>
      <c r="AK728" s="130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41"/>
      <c r="C729" s="1142"/>
      <c r="D729" s="1142"/>
      <c r="E729" s="1142"/>
      <c r="F729" s="1389"/>
      <c r="G729" s="1393"/>
      <c r="H729" s="1394"/>
      <c r="I729" s="1394"/>
      <c r="J729" s="1395"/>
      <c r="K729" s="1387"/>
      <c r="L729" s="1387"/>
      <c r="M729" s="1387"/>
      <c r="N729" s="1387"/>
      <c r="O729" s="1387"/>
      <c r="P729" s="1131">
        <f t="shared" si="26"/>
        <v>0</v>
      </c>
      <c r="Q729" s="1131"/>
      <c r="R729" s="1131"/>
      <c r="S729" s="1131"/>
      <c r="T729" s="1131"/>
      <c r="U729" s="1390">
        <v>0</v>
      </c>
      <c r="V729" s="1391"/>
      <c r="W729" s="1391"/>
      <c r="X729" s="1392"/>
      <c r="Y729" s="1131">
        <f t="shared" si="28"/>
        <v>0</v>
      </c>
      <c r="Z729" s="1131"/>
      <c r="AA729" s="1131"/>
      <c r="AB729" s="1131"/>
      <c r="AC729" s="1131"/>
      <c r="AD729" s="1250">
        <v>0</v>
      </c>
      <c r="AE729" s="1251"/>
      <c r="AF729" s="1251"/>
      <c r="AG729" s="1251"/>
      <c r="AH729" s="1252"/>
      <c r="AI729" s="1304" t="str">
        <f t="shared" si="27"/>
        <v xml:space="preserve"> </v>
      </c>
      <c r="AJ729" s="1305"/>
      <c r="AK729" s="130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141"/>
      <c r="C730" s="1142"/>
      <c r="D730" s="1142"/>
      <c r="E730" s="1142"/>
      <c r="F730" s="1389"/>
      <c r="G730" s="1393"/>
      <c r="H730" s="1394"/>
      <c r="I730" s="1394"/>
      <c r="J730" s="1395"/>
      <c r="K730" s="1387"/>
      <c r="L730" s="1387"/>
      <c r="M730" s="1387"/>
      <c r="N730" s="1387"/>
      <c r="O730" s="1387"/>
      <c r="P730" s="1131">
        <f t="shared" si="26"/>
        <v>0</v>
      </c>
      <c r="Q730" s="1131"/>
      <c r="R730" s="1131"/>
      <c r="S730" s="1131"/>
      <c r="T730" s="1131"/>
      <c r="U730" s="1390">
        <v>0</v>
      </c>
      <c r="V730" s="1391"/>
      <c r="W730" s="1391"/>
      <c r="X730" s="1392"/>
      <c r="Y730" s="1131">
        <f t="shared" si="28"/>
        <v>0</v>
      </c>
      <c r="Z730" s="1131"/>
      <c r="AA730" s="1131"/>
      <c r="AB730" s="1131"/>
      <c r="AC730" s="1131"/>
      <c r="AD730" s="1250">
        <v>0</v>
      </c>
      <c r="AE730" s="1251"/>
      <c r="AF730" s="1251"/>
      <c r="AG730" s="1251"/>
      <c r="AH730" s="1252"/>
      <c r="AI730" s="1304" t="str">
        <f t="shared" si="27"/>
        <v xml:space="preserve"> </v>
      </c>
      <c r="AJ730" s="1305"/>
      <c r="AK730" s="130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41"/>
      <c r="C731" s="1142"/>
      <c r="D731" s="1142"/>
      <c r="E731" s="1142"/>
      <c r="F731" s="1389"/>
      <c r="G731" s="1393"/>
      <c r="H731" s="1394"/>
      <c r="I731" s="1394"/>
      <c r="J731" s="1395"/>
      <c r="K731" s="1387"/>
      <c r="L731" s="1387"/>
      <c r="M731" s="1387"/>
      <c r="N731" s="1387"/>
      <c r="O731" s="1387"/>
      <c r="P731" s="1131">
        <f t="shared" si="26"/>
        <v>0</v>
      </c>
      <c r="Q731" s="1131"/>
      <c r="R731" s="1131"/>
      <c r="S731" s="1131"/>
      <c r="T731" s="1131"/>
      <c r="U731" s="1390">
        <v>0</v>
      </c>
      <c r="V731" s="1391"/>
      <c r="W731" s="1391"/>
      <c r="X731" s="1392"/>
      <c r="Y731" s="1131">
        <f t="shared" si="28"/>
        <v>0</v>
      </c>
      <c r="Z731" s="1131"/>
      <c r="AA731" s="1131"/>
      <c r="AB731" s="1131"/>
      <c r="AC731" s="1131"/>
      <c r="AD731" s="1250">
        <v>0</v>
      </c>
      <c r="AE731" s="1251"/>
      <c r="AF731" s="1251"/>
      <c r="AG731" s="1251"/>
      <c r="AH731" s="1252"/>
      <c r="AI731" s="1304" t="str">
        <f t="shared" si="27"/>
        <v xml:space="preserve"> </v>
      </c>
      <c r="AJ731" s="1305"/>
      <c r="AK731" s="130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41"/>
      <c r="C732" s="1142"/>
      <c r="D732" s="1142"/>
      <c r="E732" s="1142"/>
      <c r="F732" s="1389"/>
      <c r="G732" s="1393"/>
      <c r="H732" s="1394"/>
      <c r="I732" s="1394"/>
      <c r="J732" s="1395"/>
      <c r="K732" s="1387"/>
      <c r="L732" s="1387"/>
      <c r="M732" s="1387"/>
      <c r="N732" s="1387"/>
      <c r="O732" s="1387"/>
      <c r="P732" s="1131">
        <f t="shared" si="26"/>
        <v>0</v>
      </c>
      <c r="Q732" s="1131"/>
      <c r="R732" s="1131"/>
      <c r="S732" s="1131"/>
      <c r="T732" s="1131"/>
      <c r="U732" s="1390">
        <v>0</v>
      </c>
      <c r="V732" s="1391"/>
      <c r="W732" s="1391"/>
      <c r="X732" s="1392"/>
      <c r="Y732" s="1131">
        <f t="shared" si="28"/>
        <v>0</v>
      </c>
      <c r="Z732" s="1131"/>
      <c r="AA732" s="1131"/>
      <c r="AB732" s="1131"/>
      <c r="AC732" s="1131"/>
      <c r="AD732" s="1250">
        <v>0</v>
      </c>
      <c r="AE732" s="1251"/>
      <c r="AF732" s="1251"/>
      <c r="AG732" s="1251"/>
      <c r="AH732" s="1252"/>
      <c r="AI732" s="1304" t="str">
        <f t="shared" si="27"/>
        <v xml:space="preserve"> </v>
      </c>
      <c r="AJ732" s="1305"/>
      <c r="AK732" s="130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41"/>
      <c r="C733" s="1142"/>
      <c r="D733" s="1142"/>
      <c r="E733" s="1142"/>
      <c r="F733" s="1389"/>
      <c r="G733" s="1393"/>
      <c r="H733" s="1394"/>
      <c r="I733" s="1394"/>
      <c r="J733" s="1395"/>
      <c r="K733" s="1387"/>
      <c r="L733" s="1387"/>
      <c r="M733" s="1387"/>
      <c r="N733" s="1387"/>
      <c r="O733" s="1387"/>
      <c r="P733" s="1131">
        <f t="shared" si="26"/>
        <v>0</v>
      </c>
      <c r="Q733" s="1131"/>
      <c r="R733" s="1131"/>
      <c r="S733" s="1131"/>
      <c r="T733" s="1131"/>
      <c r="U733" s="1390">
        <v>0</v>
      </c>
      <c r="V733" s="1391"/>
      <c r="W733" s="1391"/>
      <c r="X733" s="1392"/>
      <c r="Y733" s="1131">
        <f t="shared" si="28"/>
        <v>0</v>
      </c>
      <c r="Z733" s="1131"/>
      <c r="AA733" s="1131"/>
      <c r="AB733" s="1131"/>
      <c r="AC733" s="1131"/>
      <c r="AD733" s="1250">
        <v>0</v>
      </c>
      <c r="AE733" s="1251"/>
      <c r="AF733" s="1251"/>
      <c r="AG733" s="1251"/>
      <c r="AH733" s="1252"/>
      <c r="AI733" s="1301" t="str">
        <f t="shared" si="27"/>
        <v xml:space="preserve"> </v>
      </c>
      <c r="AJ733" s="1302"/>
      <c r="AK733" s="1303"/>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57" t="s">
        <v>132</v>
      </c>
      <c r="C734" s="1258"/>
      <c r="D734" s="1258"/>
      <c r="E734" s="1258"/>
      <c r="F734" s="1259"/>
      <c r="G734" s="1542">
        <f>SUM(G709:J733)</f>
        <v>260</v>
      </c>
      <c r="H734" s="1543"/>
      <c r="I734" s="1543"/>
      <c r="J734" s="1544"/>
      <c r="K734" s="1257" t="s">
        <v>131</v>
      </c>
      <c r="L734" s="1258"/>
      <c r="M734" s="1258"/>
      <c r="N734" s="1258"/>
      <c r="O734" s="1259"/>
      <c r="P734" s="1396">
        <f>SUM(P709:T733)</f>
        <v>344753</v>
      </c>
      <c r="Q734" s="1369"/>
      <c r="R734" s="1369"/>
      <c r="S734" s="1369"/>
      <c r="T734" s="1397"/>
      <c r="Y734" s="1568" t="s">
        <v>998</v>
      </c>
      <c r="Z734" s="1569"/>
      <c r="AA734" s="1569"/>
      <c r="AB734" s="1569"/>
      <c r="AC734" s="1570"/>
      <c r="AD734" s="1156">
        <f>AV675</f>
        <v>0.56999999999999995</v>
      </c>
      <c r="AE734" s="1157"/>
      <c r="AF734" s="1157"/>
      <c r="AG734" s="1157"/>
      <c r="AH734" s="1158"/>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1100</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53" t="s">
        <v>641</v>
      </c>
      <c r="AG736" s="1253"/>
      <c r="AH736" s="1253"/>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1098</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1099</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626</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1119</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1120</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1122</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1121</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1089</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1090</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1091</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76" t="s">
        <v>421</v>
      </c>
      <c r="K750" s="1377"/>
      <c r="L750" s="1377"/>
      <c r="M750" s="1377"/>
      <c r="N750" s="1378"/>
      <c r="O750" s="1399" t="s">
        <v>302</v>
      </c>
      <c r="P750" s="1399"/>
      <c r="Q750" s="1399"/>
      <c r="R750" s="1399"/>
      <c r="S750" s="1399"/>
      <c r="T750" s="1399" t="s">
        <v>491</v>
      </c>
      <c r="U750" s="1399"/>
      <c r="V750" s="1399"/>
      <c r="W750" s="1399"/>
      <c r="X750" s="1399"/>
      <c r="Y750" s="1399" t="s">
        <v>303</v>
      </c>
      <c r="Z750" s="1399"/>
      <c r="AA750" s="1399"/>
      <c r="AB750" s="1399"/>
      <c r="AC750" s="139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79"/>
      <c r="K751" s="1380"/>
      <c r="L751" s="1380"/>
      <c r="M751" s="1380"/>
      <c r="N751" s="1381"/>
      <c r="O751" s="1399"/>
      <c r="P751" s="1399"/>
      <c r="Q751" s="1399"/>
      <c r="R751" s="1399"/>
      <c r="S751" s="1399"/>
      <c r="T751" s="1399"/>
      <c r="U751" s="1399"/>
      <c r="V751" s="1399"/>
      <c r="W751" s="1399"/>
      <c r="X751" s="1399"/>
      <c r="Y751" s="1399"/>
      <c r="Z751" s="1399"/>
      <c r="AA751" s="1399"/>
      <c r="AB751" s="1399"/>
      <c r="AC751" s="139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79"/>
      <c r="K752" s="1380"/>
      <c r="L752" s="1380"/>
      <c r="M752" s="1380"/>
      <c r="N752" s="1381"/>
      <c r="O752" s="1399"/>
      <c r="P752" s="1399"/>
      <c r="Q752" s="1399"/>
      <c r="R752" s="1399"/>
      <c r="S752" s="1399"/>
      <c r="T752" s="1399"/>
      <c r="U752" s="1399"/>
      <c r="V752" s="1399"/>
      <c r="W752" s="1399"/>
      <c r="X752" s="1399"/>
      <c r="Y752" s="1399"/>
      <c r="Z752" s="1399"/>
      <c r="AA752" s="1399"/>
      <c r="AB752" s="1399"/>
      <c r="AC752" s="139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82"/>
      <c r="K753" s="1383"/>
      <c r="L753" s="1383"/>
      <c r="M753" s="1383"/>
      <c r="N753" s="1384"/>
      <c r="O753" s="1399"/>
      <c r="P753" s="1399"/>
      <c r="Q753" s="1399"/>
      <c r="R753" s="1399"/>
      <c r="S753" s="1399"/>
      <c r="T753" s="1399"/>
      <c r="U753" s="1399"/>
      <c r="V753" s="1399"/>
      <c r="W753" s="1399"/>
      <c r="X753" s="1399"/>
      <c r="Y753" s="1399"/>
      <c r="Z753" s="1399"/>
      <c r="AA753" s="1399"/>
      <c r="AB753" s="1399"/>
      <c r="AC753" s="139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41" t="s">
        <v>171</v>
      </c>
      <c r="K754" s="1142"/>
      <c r="L754" s="1142"/>
      <c r="M754" s="1142"/>
      <c r="N754" s="1389"/>
      <c r="O754" s="1336">
        <v>4</v>
      </c>
      <c r="P754" s="1336"/>
      <c r="Q754" s="1336"/>
      <c r="R754" s="1336"/>
      <c r="S754" s="1336"/>
      <c r="T754" s="1387">
        <v>1391</v>
      </c>
      <c r="U754" s="1387"/>
      <c r="V754" s="1387"/>
      <c r="W754" s="1387"/>
      <c r="X754" s="1387"/>
      <c r="Y754" s="1131">
        <f>T754*O754</f>
        <v>5564</v>
      </c>
      <c r="Z754" s="1131"/>
      <c r="AA754" s="1131"/>
      <c r="AB754" s="1131"/>
      <c r="AC754" s="1131"/>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41"/>
      <c r="K755" s="1142"/>
      <c r="L755" s="1142"/>
      <c r="M755" s="1142"/>
      <c r="N755" s="1389"/>
      <c r="O755" s="1336"/>
      <c r="P755" s="1336"/>
      <c r="Q755" s="1336"/>
      <c r="R755" s="1336"/>
      <c r="S755" s="1336"/>
      <c r="T755" s="1387"/>
      <c r="U755" s="1387"/>
      <c r="V755" s="1387"/>
      <c r="W755" s="1387"/>
      <c r="X755" s="1387"/>
      <c r="Y755" s="1131">
        <f>T755*O755</f>
        <v>0</v>
      </c>
      <c r="Z755" s="1131"/>
      <c r="AA755" s="1131"/>
      <c r="AB755" s="1131"/>
      <c r="AC755" s="1131"/>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41"/>
      <c r="K756" s="1142"/>
      <c r="L756" s="1142"/>
      <c r="M756" s="1142"/>
      <c r="N756" s="1389"/>
      <c r="O756" s="1336"/>
      <c r="P756" s="1336"/>
      <c r="Q756" s="1336"/>
      <c r="R756" s="1336"/>
      <c r="S756" s="1336"/>
      <c r="T756" s="1387"/>
      <c r="U756" s="1387"/>
      <c r="V756" s="1387"/>
      <c r="W756" s="1387"/>
      <c r="X756" s="1387"/>
      <c r="Y756" s="1131">
        <f>T756*O756</f>
        <v>0</v>
      </c>
      <c r="Z756" s="1131"/>
      <c r="AA756" s="1131"/>
      <c r="AB756" s="1131"/>
      <c r="AC756" s="1131"/>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41"/>
      <c r="K757" s="1142"/>
      <c r="L757" s="1142"/>
      <c r="M757" s="1142"/>
      <c r="N757" s="1389"/>
      <c r="O757" s="1336"/>
      <c r="P757" s="1336"/>
      <c r="Q757" s="1336"/>
      <c r="R757" s="1336"/>
      <c r="S757" s="1336"/>
      <c r="T757" s="1387"/>
      <c r="U757" s="1387"/>
      <c r="V757" s="1387"/>
      <c r="W757" s="1387"/>
      <c r="X757" s="1387"/>
      <c r="Y757" s="1131">
        <f>T757*O757</f>
        <v>0</v>
      </c>
      <c r="Z757" s="1131"/>
      <c r="AA757" s="1131"/>
      <c r="AB757" s="1131"/>
      <c r="AC757" s="1131"/>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57" t="s">
        <v>132</v>
      </c>
      <c r="K758" s="1258"/>
      <c r="L758" s="1258"/>
      <c r="M758" s="1258"/>
      <c r="N758" s="1259"/>
      <c r="O758" s="1560">
        <f>SUM(O754:S757)</f>
        <v>4</v>
      </c>
      <c r="P758" s="1561"/>
      <c r="Q758" s="1561"/>
      <c r="R758" s="1561"/>
      <c r="S758" s="1562"/>
      <c r="T758" s="1401" t="s">
        <v>131</v>
      </c>
      <c r="U758" s="1402"/>
      <c r="V758" s="1402"/>
      <c r="W758" s="1402"/>
      <c r="X758" s="1403"/>
      <c r="Y758" s="1396">
        <f>SUM(Y754:AC757)</f>
        <v>5564</v>
      </c>
      <c r="Z758" s="1563"/>
      <c r="AA758" s="1563"/>
      <c r="AB758" s="1563"/>
      <c r="AC758" s="1564"/>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094" t="s">
        <v>722</v>
      </c>
      <c r="K760" s="1094"/>
      <c r="L760" s="91"/>
      <c r="M760" s="62" t="s">
        <v>1087</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1088</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636</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76" t="s">
        <v>421</v>
      </c>
      <c r="K764" s="1377"/>
      <c r="L764" s="1377"/>
      <c r="M764" s="1377"/>
      <c r="N764" s="1378"/>
      <c r="O764" s="1399" t="s">
        <v>302</v>
      </c>
      <c r="P764" s="1399"/>
      <c r="Q764" s="1399"/>
      <c r="R764" s="1399"/>
      <c r="S764" s="1399"/>
      <c r="T764" s="1399" t="s">
        <v>491</v>
      </c>
      <c r="U764" s="1399"/>
      <c r="V764" s="1399"/>
      <c r="W764" s="1399"/>
      <c r="X764" s="1399"/>
      <c r="Y764" s="1399" t="s">
        <v>303</v>
      </c>
      <c r="Z764" s="1399"/>
      <c r="AA764" s="1399"/>
      <c r="AB764" s="1399"/>
      <c r="AC764" s="139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79"/>
      <c r="K765" s="1380"/>
      <c r="L765" s="1380"/>
      <c r="M765" s="1380"/>
      <c r="N765" s="1381"/>
      <c r="O765" s="1399"/>
      <c r="P765" s="1399"/>
      <c r="Q765" s="1399"/>
      <c r="R765" s="1399"/>
      <c r="S765" s="1399"/>
      <c r="T765" s="1399"/>
      <c r="U765" s="1399"/>
      <c r="V765" s="1399"/>
      <c r="W765" s="1399"/>
      <c r="X765" s="1399"/>
      <c r="Y765" s="1399"/>
      <c r="Z765" s="1399"/>
      <c r="AA765" s="1399"/>
      <c r="AB765" s="1399"/>
      <c r="AC765" s="139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79"/>
      <c r="K766" s="1380"/>
      <c r="L766" s="1380"/>
      <c r="M766" s="1380"/>
      <c r="N766" s="1381"/>
      <c r="O766" s="1399"/>
      <c r="P766" s="1399"/>
      <c r="Q766" s="1399"/>
      <c r="R766" s="1399"/>
      <c r="S766" s="1399"/>
      <c r="T766" s="1399"/>
      <c r="U766" s="1399"/>
      <c r="V766" s="1399"/>
      <c r="W766" s="1399"/>
      <c r="X766" s="1399"/>
      <c r="Y766" s="1399"/>
      <c r="Z766" s="1399"/>
      <c r="AA766" s="1399"/>
      <c r="AB766" s="1399"/>
      <c r="AC766" s="139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82"/>
      <c r="K767" s="1383"/>
      <c r="L767" s="1383"/>
      <c r="M767" s="1383"/>
      <c r="N767" s="1384"/>
      <c r="O767" s="1399"/>
      <c r="P767" s="1399"/>
      <c r="Q767" s="1399"/>
      <c r="R767" s="1399"/>
      <c r="S767" s="1399"/>
      <c r="T767" s="1399"/>
      <c r="U767" s="1399"/>
      <c r="V767" s="1399"/>
      <c r="W767" s="1399"/>
      <c r="X767" s="1399"/>
      <c r="Y767" s="1399"/>
      <c r="Z767" s="1399"/>
      <c r="AA767" s="1399"/>
      <c r="AB767" s="1399"/>
      <c r="AC767" s="139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41"/>
      <c r="K768" s="1142"/>
      <c r="L768" s="1142"/>
      <c r="M768" s="1142"/>
      <c r="N768" s="1389"/>
      <c r="O768" s="1336"/>
      <c r="P768" s="1336"/>
      <c r="Q768" s="1336"/>
      <c r="R768" s="1336"/>
      <c r="S768" s="1336"/>
      <c r="T768" s="1387"/>
      <c r="U768" s="1387"/>
      <c r="V768" s="1387"/>
      <c r="W768" s="1387"/>
      <c r="X768" s="1387"/>
      <c r="Y768" s="1131">
        <f>T768*O768</f>
        <v>0</v>
      </c>
      <c r="Z768" s="1131"/>
      <c r="AA768" s="1131"/>
      <c r="AB768" s="1131"/>
      <c r="AC768" s="1131"/>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41"/>
      <c r="K769" s="1142"/>
      <c r="L769" s="1142"/>
      <c r="M769" s="1142"/>
      <c r="N769" s="1389"/>
      <c r="O769" s="1336"/>
      <c r="P769" s="1336"/>
      <c r="Q769" s="1336"/>
      <c r="R769" s="1336"/>
      <c r="S769" s="1336"/>
      <c r="T769" s="1387"/>
      <c r="U769" s="1387"/>
      <c r="V769" s="1387"/>
      <c r="W769" s="1387"/>
      <c r="X769" s="1387"/>
      <c r="Y769" s="1131">
        <f t="shared" ref="Y769:Y777" si="29">T769*O769</f>
        <v>0</v>
      </c>
      <c r="Z769" s="1131"/>
      <c r="AA769" s="1131"/>
      <c r="AB769" s="1131"/>
      <c r="AC769" s="1131"/>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41"/>
      <c r="K770" s="1142"/>
      <c r="L770" s="1142"/>
      <c r="M770" s="1142"/>
      <c r="N770" s="1389"/>
      <c r="O770" s="1336"/>
      <c r="P770" s="1336"/>
      <c r="Q770" s="1336"/>
      <c r="R770" s="1336"/>
      <c r="S770" s="1336"/>
      <c r="T770" s="1387"/>
      <c r="U770" s="1387"/>
      <c r="V770" s="1387"/>
      <c r="W770" s="1387"/>
      <c r="X770" s="1387"/>
      <c r="Y770" s="1131">
        <f t="shared" si="29"/>
        <v>0</v>
      </c>
      <c r="Z770" s="1131"/>
      <c r="AA770" s="1131"/>
      <c r="AB770" s="1131"/>
      <c r="AC770" s="1131"/>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41"/>
      <c r="K771" s="1142"/>
      <c r="L771" s="1142"/>
      <c r="M771" s="1142"/>
      <c r="N771" s="1389"/>
      <c r="O771" s="1336"/>
      <c r="P771" s="1336"/>
      <c r="Q771" s="1336"/>
      <c r="R771" s="1336"/>
      <c r="S771" s="1336"/>
      <c r="T771" s="1387"/>
      <c r="U771" s="1387"/>
      <c r="V771" s="1387"/>
      <c r="W771" s="1387"/>
      <c r="X771" s="1387"/>
      <c r="Y771" s="1131">
        <f t="shared" si="29"/>
        <v>0</v>
      </c>
      <c r="Z771" s="1131"/>
      <c r="AA771" s="1131"/>
      <c r="AB771" s="1131"/>
      <c r="AC771" s="1131"/>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41"/>
      <c r="K772" s="1142"/>
      <c r="L772" s="1142"/>
      <c r="M772" s="1142"/>
      <c r="N772" s="1389"/>
      <c r="O772" s="1336"/>
      <c r="P772" s="1336"/>
      <c r="Q772" s="1336"/>
      <c r="R772" s="1336"/>
      <c r="S772" s="1336"/>
      <c r="T772" s="1387"/>
      <c r="U772" s="1387"/>
      <c r="V772" s="1387"/>
      <c r="W772" s="1387"/>
      <c r="X772" s="1387"/>
      <c r="Y772" s="1131">
        <f t="shared" si="29"/>
        <v>0</v>
      </c>
      <c r="Z772" s="1131"/>
      <c r="AA772" s="1131"/>
      <c r="AB772" s="1131"/>
      <c r="AC772" s="1131"/>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41"/>
      <c r="K773" s="1142"/>
      <c r="L773" s="1142"/>
      <c r="M773" s="1142"/>
      <c r="N773" s="1389"/>
      <c r="O773" s="1336"/>
      <c r="P773" s="1336"/>
      <c r="Q773" s="1336"/>
      <c r="R773" s="1336"/>
      <c r="S773" s="1336"/>
      <c r="T773" s="1387"/>
      <c r="U773" s="1387"/>
      <c r="V773" s="1387"/>
      <c r="W773" s="1387"/>
      <c r="X773" s="1387"/>
      <c r="Y773" s="1131">
        <f t="shared" si="29"/>
        <v>0</v>
      </c>
      <c r="Z773" s="1131"/>
      <c r="AA773" s="1131"/>
      <c r="AB773" s="1131"/>
      <c r="AC773" s="1131"/>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41"/>
      <c r="K774" s="1142"/>
      <c r="L774" s="1142"/>
      <c r="M774" s="1142"/>
      <c r="N774" s="1389"/>
      <c r="O774" s="1336"/>
      <c r="P774" s="1336"/>
      <c r="Q774" s="1336"/>
      <c r="R774" s="1336"/>
      <c r="S774" s="1336"/>
      <c r="T774" s="1387"/>
      <c r="U774" s="1387"/>
      <c r="V774" s="1387"/>
      <c r="W774" s="1387"/>
      <c r="X774" s="1387"/>
      <c r="Y774" s="1131">
        <f t="shared" si="29"/>
        <v>0</v>
      </c>
      <c r="Z774" s="1131"/>
      <c r="AA774" s="1131"/>
      <c r="AB774" s="1131"/>
      <c r="AC774" s="1131"/>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41"/>
      <c r="K775" s="1142"/>
      <c r="L775" s="1142"/>
      <c r="M775" s="1142"/>
      <c r="N775" s="1389"/>
      <c r="O775" s="1336"/>
      <c r="P775" s="1336"/>
      <c r="Q775" s="1336"/>
      <c r="R775" s="1336"/>
      <c r="S775" s="1336"/>
      <c r="T775" s="1387"/>
      <c r="U775" s="1387"/>
      <c r="V775" s="1387"/>
      <c r="W775" s="1387"/>
      <c r="X775" s="1387"/>
      <c r="Y775" s="1131">
        <f t="shared" si="29"/>
        <v>0</v>
      </c>
      <c r="Z775" s="1131"/>
      <c r="AA775" s="1131"/>
      <c r="AB775" s="1131"/>
      <c r="AC775" s="1131"/>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41"/>
      <c r="K776" s="1142"/>
      <c r="L776" s="1142"/>
      <c r="M776" s="1142"/>
      <c r="N776" s="1389"/>
      <c r="O776" s="1336"/>
      <c r="P776" s="1336"/>
      <c r="Q776" s="1336"/>
      <c r="R776" s="1336"/>
      <c r="S776" s="1336"/>
      <c r="T776" s="1387"/>
      <c r="U776" s="1387"/>
      <c r="V776" s="1387"/>
      <c r="W776" s="1387"/>
      <c r="X776" s="1387"/>
      <c r="Y776" s="1131">
        <f t="shared" si="29"/>
        <v>0</v>
      </c>
      <c r="Z776" s="1131"/>
      <c r="AA776" s="1131"/>
      <c r="AB776" s="1131"/>
      <c r="AC776" s="1131"/>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41"/>
      <c r="K777" s="1142"/>
      <c r="L777" s="1142"/>
      <c r="M777" s="1142"/>
      <c r="N777" s="1389"/>
      <c r="O777" s="1336"/>
      <c r="P777" s="1336"/>
      <c r="Q777" s="1336"/>
      <c r="R777" s="1336"/>
      <c r="S777" s="1336"/>
      <c r="T777" s="1387"/>
      <c r="U777" s="1387"/>
      <c r="V777" s="1387"/>
      <c r="W777" s="1387"/>
      <c r="X777" s="1387"/>
      <c r="Y777" s="1131">
        <f t="shared" si="29"/>
        <v>0</v>
      </c>
      <c r="Z777" s="1131"/>
      <c r="AA777" s="1131"/>
      <c r="AB777" s="1131"/>
      <c r="AC777" s="1131"/>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57" t="s">
        <v>132</v>
      </c>
      <c r="K778" s="1258"/>
      <c r="L778" s="1258"/>
      <c r="M778" s="1258"/>
      <c r="N778" s="1259"/>
      <c r="O778" s="1400">
        <f>SUM(O768:S777)</f>
        <v>0</v>
      </c>
      <c r="P778" s="1400"/>
      <c r="Q778" s="1400"/>
      <c r="R778" s="1400"/>
      <c r="S778" s="1400"/>
      <c r="T778" s="1401" t="s">
        <v>131</v>
      </c>
      <c r="U778" s="1402"/>
      <c r="V778" s="1402"/>
      <c r="W778" s="1402"/>
      <c r="X778" s="1403"/>
      <c r="Y778" s="1396">
        <f>SUM(Y768:AC777)</f>
        <v>0</v>
      </c>
      <c r="Z778" s="1369"/>
      <c r="AA778" s="1369"/>
      <c r="AB778" s="1369"/>
      <c r="AC778" s="1397"/>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682</v>
      </c>
      <c r="AO779" s="51"/>
      <c r="AP779" s="51"/>
      <c r="AQ779" s="51"/>
      <c r="AR779" s="51"/>
      <c r="AS779" s="51"/>
      <c r="AT779" s="51"/>
      <c r="AU779" s="51"/>
      <c r="AV779" s="51"/>
      <c r="AW779" s="51"/>
      <c r="AX779" s="51"/>
      <c r="AY779" s="51"/>
      <c r="AZ779" s="51"/>
      <c r="BA779" s="1552" t="s">
        <v>515</v>
      </c>
      <c r="BB779" s="1553"/>
      <c r="BC779" s="58"/>
      <c r="BD779" s="58"/>
      <c r="BE779" s="58"/>
      <c r="BF779" s="51" t="s">
        <v>684</v>
      </c>
      <c r="BG779" s="51"/>
      <c r="BH779" s="51"/>
      <c r="BI779" s="51"/>
      <c r="BJ779" s="51"/>
      <c r="BK779" s="51"/>
      <c r="BL779" s="51"/>
      <c r="BM779" s="51"/>
      <c r="BN779" s="51"/>
      <c r="BO779" s="1549" t="str">
        <f>T191</f>
        <v>Los Angeles</v>
      </c>
      <c r="BP779" s="1550"/>
      <c r="BQ779" s="1550"/>
      <c r="BR779" s="1550"/>
      <c r="BS779" s="1550"/>
      <c r="BT779" s="1550"/>
      <c r="BU779" s="1551"/>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3">
        <f>P734+Y758+Y778</f>
        <v>350317</v>
      </c>
      <c r="Z780" s="1203"/>
      <c r="AA780" s="1203"/>
      <c r="AB780" s="1203"/>
      <c r="AC780" s="1203"/>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3">
        <f>(P734+Y758+Y778)*12</f>
        <v>4203804</v>
      </c>
      <c r="Z781" s="1203"/>
      <c r="AA781" s="1203"/>
      <c r="AB781" s="1203"/>
      <c r="AC781" s="1203"/>
      <c r="AD781" s="12"/>
      <c r="AE781" s="12"/>
      <c r="AF781" s="12"/>
      <c r="AG781" s="12"/>
      <c r="AH781" s="12"/>
      <c r="AI781" s="12"/>
      <c r="AJ781" s="12"/>
      <c r="AK781" s="12"/>
      <c r="AL781" s="12"/>
      <c r="AM781" s="52"/>
      <c r="AN781" s="52"/>
      <c r="AO781" s="21"/>
      <c r="AP781" s="21"/>
      <c r="AQ781" s="21"/>
      <c r="AR781" s="21"/>
      <c r="AS781" s="21"/>
      <c r="BA781" s="106" t="s">
        <v>515</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514</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639</v>
      </c>
      <c r="B783" s="50"/>
      <c r="C783" s="50" t="s">
        <v>662</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1020</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515</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90"/>
      <c r="AA786" s="1491"/>
      <c r="AB786" s="1491"/>
      <c r="AC786" s="1491"/>
      <c r="AD786" s="1491"/>
      <c r="AE786" s="1492"/>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59"/>
      <c r="AA787" s="1491"/>
      <c r="AB787" s="1491"/>
      <c r="AC787" s="1491"/>
      <c r="AD787" s="1491"/>
      <c r="AE787" s="149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04">
        <v>0</v>
      </c>
      <c r="AA788" s="1359"/>
      <c r="AB788" s="1359"/>
      <c r="AC788" s="1359"/>
      <c r="AD788" s="1359"/>
      <c r="AE788" s="1405"/>
      <c r="AF788" s="12"/>
      <c r="AG788" s="12"/>
      <c r="AH788" s="12"/>
      <c r="AI788" s="12"/>
      <c r="AJ788" s="12"/>
      <c r="AK788" s="12"/>
      <c r="AL788" s="12"/>
      <c r="AR788" s="21"/>
      <c r="AS788" s="21"/>
      <c r="AT788" s="56"/>
      <c r="AU788" s="56"/>
      <c r="AV788" s="56"/>
      <c r="AW788" s="56"/>
      <c r="AX788" s="56"/>
      <c r="AY788" s="56"/>
      <c r="AZ788" s="56"/>
      <c r="BA788" s="56"/>
      <c r="BB788" s="56"/>
      <c r="BC788" s="108" t="s">
        <v>683</v>
      </c>
      <c r="BD788" s="109" t="s">
        <v>348</v>
      </c>
      <c r="BE788" s="109" t="s">
        <v>170</v>
      </c>
      <c r="BF788" s="109" t="s">
        <v>171</v>
      </c>
      <c r="BG788" s="109" t="s">
        <v>506</v>
      </c>
      <c r="BH788" s="56"/>
      <c r="BI788" s="56"/>
      <c r="BJ788" s="108" t="s">
        <v>683</v>
      </c>
      <c r="BK788" s="109" t="s">
        <v>348</v>
      </c>
      <c r="BL788" s="109" t="s">
        <v>170</v>
      </c>
      <c r="BM788" s="109" t="s">
        <v>171</v>
      </c>
      <c r="BN788" s="109" t="s">
        <v>506</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173">
        <f>'Subsidy Contract Calculation'!I30</f>
        <v>0</v>
      </c>
      <c r="AA789" s="1174"/>
      <c r="AB789" s="1174"/>
      <c r="AC789" s="1174"/>
      <c r="AD789" s="1174"/>
      <c r="AE789" s="1175"/>
      <c r="AF789" s="12"/>
      <c r="AG789" s="12"/>
      <c r="AH789" s="12"/>
      <c r="AI789" s="12"/>
      <c r="AJ789" s="12"/>
      <c r="AK789" s="12"/>
      <c r="AL789" s="12"/>
      <c r="AR789" s="21"/>
      <c r="AS789" s="21"/>
      <c r="AT789" s="56"/>
      <c r="AU789" s="56"/>
      <c r="AV789" s="56"/>
      <c r="AW789" s="56"/>
      <c r="AX789" s="56"/>
      <c r="AY789" s="56"/>
      <c r="AZ789" s="56"/>
      <c r="BA789" s="56"/>
      <c r="BB789" s="36" t="s">
        <v>686</v>
      </c>
      <c r="BC789" s="533">
        <v>353748</v>
      </c>
      <c r="BD789" s="533">
        <v>407868</v>
      </c>
      <c r="BE789" s="533">
        <v>492000</v>
      </c>
      <c r="BF789" s="533">
        <v>629760</v>
      </c>
      <c r="BG789" s="533">
        <v>701592</v>
      </c>
      <c r="BH789" s="56"/>
      <c r="BI789" s="36" t="s">
        <v>686</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687</v>
      </c>
      <c r="BC790" s="531">
        <v>261141</v>
      </c>
      <c r="BD790" s="531">
        <v>301093</v>
      </c>
      <c r="BE790" s="531">
        <v>363200</v>
      </c>
      <c r="BF790" s="531">
        <v>464896</v>
      </c>
      <c r="BG790" s="531">
        <v>517923</v>
      </c>
      <c r="BH790" s="56"/>
      <c r="BI790" s="36" t="s">
        <v>687</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640</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713</v>
      </c>
      <c r="BC792" s="531">
        <v>281848</v>
      </c>
      <c r="BD792" s="531">
        <v>324968</v>
      </c>
      <c r="BE792" s="531">
        <v>392000</v>
      </c>
      <c r="BF792" s="531">
        <v>501760</v>
      </c>
      <c r="BG792" s="531">
        <v>558992</v>
      </c>
      <c r="BH792" s="56"/>
      <c r="BI792" s="36" t="s">
        <v>713</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78">
        <v>31680</v>
      </c>
      <c r="AA793" s="1179"/>
      <c r="AB793" s="1179"/>
      <c r="AC793" s="1179"/>
      <c r="AD793" s="1179"/>
      <c r="AE793" s="1180"/>
      <c r="AF793" s="12"/>
      <c r="AG793" s="12"/>
      <c r="AH793" s="12"/>
      <c r="AI793" s="12"/>
      <c r="AJ793" s="12"/>
      <c r="AK793" s="12"/>
      <c r="AL793" s="12"/>
      <c r="AR793" s="21"/>
      <c r="AS793" s="21"/>
      <c r="AT793" s="56"/>
      <c r="AU793" s="56"/>
      <c r="AV793" s="56"/>
      <c r="AW793" s="56"/>
      <c r="AX793" s="56"/>
      <c r="AY793" s="56"/>
      <c r="AZ793" s="56"/>
      <c r="BA793" s="56"/>
      <c r="BB793" s="36" t="s">
        <v>714</v>
      </c>
      <c r="BC793" s="533">
        <v>261141</v>
      </c>
      <c r="BD793" s="533">
        <v>301093</v>
      </c>
      <c r="BE793" s="533">
        <v>363200</v>
      </c>
      <c r="BF793" s="533">
        <v>464896</v>
      </c>
      <c r="BG793" s="533">
        <v>517923</v>
      </c>
      <c r="BH793" s="56"/>
      <c r="BI793" s="36" t="s">
        <v>714</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78"/>
      <c r="AA794" s="1179"/>
      <c r="AB794" s="1179"/>
      <c r="AC794" s="1179"/>
      <c r="AD794" s="1179"/>
      <c r="AE794" s="1180"/>
      <c r="AF794" s="12"/>
      <c r="AG794" s="12"/>
      <c r="AH794" s="12"/>
      <c r="AI794" s="12"/>
      <c r="AJ794" s="12"/>
      <c r="AK794" s="12"/>
      <c r="AL794" s="12"/>
      <c r="AR794" s="21"/>
      <c r="AS794" s="21"/>
      <c r="AT794" s="56"/>
      <c r="AU794" s="56"/>
      <c r="AV794" s="56"/>
      <c r="AW794" s="56"/>
      <c r="AX794" s="56"/>
      <c r="AY794" s="56"/>
      <c r="AZ794" s="56"/>
      <c r="BA794" s="56"/>
      <c r="BB794" s="36" t="s">
        <v>715</v>
      </c>
      <c r="BC794" s="531">
        <v>261141</v>
      </c>
      <c r="BD794" s="531">
        <v>301093</v>
      </c>
      <c r="BE794" s="531">
        <v>363200</v>
      </c>
      <c r="BF794" s="531">
        <v>464896</v>
      </c>
      <c r="BG794" s="531">
        <v>517923</v>
      </c>
      <c r="BH794" s="56"/>
      <c r="BI794" s="36" t="s">
        <v>715</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78"/>
      <c r="AA795" s="1179"/>
      <c r="AB795" s="1179"/>
      <c r="AC795" s="1179"/>
      <c r="AD795" s="1179"/>
      <c r="AE795" s="1180"/>
      <c r="AF795" s="12"/>
      <c r="AG795" s="12"/>
      <c r="AH795" s="12"/>
      <c r="AI795" s="12"/>
      <c r="AJ795" s="12"/>
      <c r="AK795" s="12"/>
      <c r="AL795" s="12"/>
      <c r="AR795" s="21"/>
      <c r="AS795" s="21"/>
      <c r="AT795" s="56"/>
      <c r="AU795" s="56"/>
      <c r="AV795" s="56"/>
      <c r="AW795" s="56"/>
      <c r="AX795" s="56"/>
      <c r="AY795" s="56"/>
      <c r="AZ795" s="56"/>
      <c r="BA795" s="56"/>
      <c r="BB795" s="36" t="s">
        <v>716</v>
      </c>
      <c r="BC795" s="533">
        <v>337642</v>
      </c>
      <c r="BD795" s="533">
        <v>389298</v>
      </c>
      <c r="BE795" s="533">
        <v>469600</v>
      </c>
      <c r="BF795" s="533">
        <v>601088</v>
      </c>
      <c r="BG795" s="533">
        <v>669650</v>
      </c>
      <c r="BH795" s="56"/>
      <c r="BI795" s="36" t="s">
        <v>716</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0" t="s">
        <v>357</v>
      </c>
      <c r="Q796" s="1471"/>
      <c r="R796" s="1471"/>
      <c r="S796" s="1471"/>
      <c r="T796" s="1471"/>
      <c r="U796" s="1471"/>
      <c r="V796" s="1471"/>
      <c r="W796" s="1471"/>
      <c r="X796" s="1471"/>
      <c r="Y796" s="1472"/>
      <c r="Z796" s="1178">
        <f>31680+7920+19008+23760</f>
        <v>82368</v>
      </c>
      <c r="AA796" s="1179"/>
      <c r="AB796" s="1179"/>
      <c r="AC796" s="1179"/>
      <c r="AD796" s="1179"/>
      <c r="AE796" s="1180"/>
      <c r="AF796" s="12"/>
      <c r="AG796" s="12"/>
      <c r="AH796" s="12"/>
      <c r="AI796" s="12"/>
      <c r="AJ796" s="12"/>
      <c r="AK796" s="12"/>
      <c r="AL796" s="12"/>
      <c r="AS796" s="21"/>
      <c r="AT796" s="56"/>
      <c r="AU796" s="56"/>
      <c r="AV796" s="56"/>
      <c r="AW796" s="56"/>
      <c r="AX796" s="56"/>
      <c r="AY796" s="56"/>
      <c r="AZ796" s="56"/>
      <c r="BA796" s="56"/>
      <c r="BB796" s="36" t="s">
        <v>717</v>
      </c>
      <c r="BC796" s="531">
        <v>261141</v>
      </c>
      <c r="BD796" s="531">
        <v>301093</v>
      </c>
      <c r="BE796" s="531">
        <v>363200</v>
      </c>
      <c r="BF796" s="531">
        <v>464896</v>
      </c>
      <c r="BG796" s="531">
        <v>517923</v>
      </c>
      <c r="BH796" s="56"/>
      <c r="BI796" s="36" t="s">
        <v>717</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173">
        <f>SUM(Z793:AE796)</f>
        <v>114048</v>
      </c>
      <c r="AA797" s="1174"/>
      <c r="AB797" s="1174"/>
      <c r="AC797" s="1174"/>
      <c r="AD797" s="1174"/>
      <c r="AE797" s="117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718</v>
      </c>
      <c r="BC797" s="533">
        <v>261141</v>
      </c>
      <c r="BD797" s="533">
        <v>301093</v>
      </c>
      <c r="BE797" s="533">
        <v>363200</v>
      </c>
      <c r="BF797" s="533">
        <v>464896</v>
      </c>
      <c r="BG797" s="533">
        <v>517923</v>
      </c>
      <c r="BH797" s="56"/>
      <c r="BI797" s="36" t="s">
        <v>718</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694</v>
      </c>
      <c r="Z798" s="1173">
        <f>Z797+Y781+Z789</f>
        <v>4317852</v>
      </c>
      <c r="AA798" s="1174"/>
      <c r="AB798" s="1174"/>
      <c r="AC798" s="1174"/>
      <c r="AD798" s="1174"/>
      <c r="AE798" s="117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720</v>
      </c>
      <c r="BC798" s="531">
        <v>261141</v>
      </c>
      <c r="BD798" s="531">
        <v>301093</v>
      </c>
      <c r="BE798" s="531">
        <v>363200</v>
      </c>
      <c r="BF798" s="531">
        <v>464896</v>
      </c>
      <c r="BG798" s="531">
        <v>517923</v>
      </c>
      <c r="BH798" s="56"/>
      <c r="BI798" s="36" t="s">
        <v>720</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723</v>
      </c>
      <c r="BC799" s="533">
        <v>261141</v>
      </c>
      <c r="BD799" s="533">
        <v>301093</v>
      </c>
      <c r="BE799" s="533">
        <v>363200</v>
      </c>
      <c r="BF799" s="533">
        <v>464896</v>
      </c>
      <c r="BG799" s="533">
        <v>517923</v>
      </c>
      <c r="BH799" s="56"/>
      <c r="BI799" s="36" t="s">
        <v>723</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642</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724</v>
      </c>
      <c r="BC800" s="531">
        <v>261141</v>
      </c>
      <c r="BD800" s="531">
        <v>301093</v>
      </c>
      <c r="BE800" s="531">
        <v>363200</v>
      </c>
      <c r="BF800" s="531">
        <v>464896</v>
      </c>
      <c r="BG800" s="531">
        <v>517923</v>
      </c>
      <c r="BH800" s="56"/>
      <c r="BI800" s="36" t="s">
        <v>724</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901</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726</v>
      </c>
      <c r="BC801" s="533">
        <v>261141</v>
      </c>
      <c r="BD801" s="533">
        <v>301093</v>
      </c>
      <c r="BE801" s="533">
        <v>363200</v>
      </c>
      <c r="BF801" s="533">
        <v>464896</v>
      </c>
      <c r="BG801" s="533">
        <v>517923</v>
      </c>
      <c r="BH801" s="56"/>
      <c r="BI801" s="36" t="s">
        <v>726</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727</v>
      </c>
      <c r="BC802" s="531">
        <v>261141</v>
      </c>
      <c r="BD802" s="531">
        <v>301093</v>
      </c>
      <c r="BE802" s="531">
        <v>363200</v>
      </c>
      <c r="BF802" s="531">
        <v>464896</v>
      </c>
      <c r="BG802" s="531">
        <v>517923</v>
      </c>
      <c r="BH802" s="56"/>
      <c r="BI802" s="36" t="s">
        <v>727</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55" t="s">
        <v>133</v>
      </c>
      <c r="N803" s="1555"/>
      <c r="O803" s="1555"/>
      <c r="P803" s="1556"/>
      <c r="Q803" s="1409" t="s">
        <v>309</v>
      </c>
      <c r="R803" s="1409"/>
      <c r="S803" s="1409"/>
      <c r="T803" s="1409"/>
      <c r="U803" s="1409" t="s">
        <v>310</v>
      </c>
      <c r="V803" s="1409"/>
      <c r="W803" s="1409"/>
      <c r="X803" s="1409"/>
      <c r="Y803" s="1409" t="s">
        <v>311</v>
      </c>
      <c r="Z803" s="1409"/>
      <c r="AA803" s="1409"/>
      <c r="AB803" s="1409"/>
      <c r="AC803" s="1409" t="s">
        <v>385</v>
      </c>
      <c r="AD803" s="1409"/>
      <c r="AE803" s="1409"/>
      <c r="AF803" s="1409"/>
      <c r="AG803" s="1539" t="s">
        <v>358</v>
      </c>
      <c r="AH803" s="1539"/>
      <c r="AI803" s="1539"/>
      <c r="AJ803" s="1539"/>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57"/>
      <c r="N804" s="1557"/>
      <c r="O804" s="1557"/>
      <c r="P804" s="1558"/>
      <c r="Q804" s="1409"/>
      <c r="R804" s="1409"/>
      <c r="S804" s="1409"/>
      <c r="T804" s="1409"/>
      <c r="U804" s="1409"/>
      <c r="V804" s="1409"/>
      <c r="W804" s="1409"/>
      <c r="X804" s="1409"/>
      <c r="Y804" s="1409"/>
      <c r="Z804" s="1409"/>
      <c r="AA804" s="1409"/>
      <c r="AB804" s="1409"/>
      <c r="AC804" s="1409"/>
      <c r="AD804" s="1409"/>
      <c r="AE804" s="1409"/>
      <c r="AF804" s="1409"/>
      <c r="AG804" s="1539"/>
      <c r="AH804" s="1539"/>
      <c r="AI804" s="1539"/>
      <c r="AJ804" s="1539"/>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517" t="s">
        <v>45</v>
      </c>
      <c r="D805" s="1518"/>
      <c r="E805" s="1518"/>
      <c r="F805" s="1518"/>
      <c r="G805" s="1518"/>
      <c r="H805" s="1518"/>
      <c r="I805" s="80"/>
      <c r="J805" s="80"/>
      <c r="K805" s="80"/>
      <c r="L805" s="81"/>
      <c r="M805" s="1398"/>
      <c r="N805" s="1398"/>
      <c r="O805" s="1398"/>
      <c r="P805" s="1398"/>
      <c r="Q805" s="1398"/>
      <c r="R805" s="1398"/>
      <c r="S805" s="1398"/>
      <c r="T805" s="1398"/>
      <c r="U805" s="1398"/>
      <c r="V805" s="1398"/>
      <c r="W805" s="1398"/>
      <c r="X805" s="1398"/>
      <c r="Y805" s="1398"/>
      <c r="Z805" s="1398"/>
      <c r="AA805" s="1398"/>
      <c r="AB805" s="1398"/>
      <c r="AC805" s="1185"/>
      <c r="AD805" s="1186"/>
      <c r="AE805" s="1186"/>
      <c r="AF805" s="1187"/>
      <c r="AG805" s="1185"/>
      <c r="AH805" s="1186"/>
      <c r="AI805" s="1186"/>
      <c r="AJ805" s="1187"/>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7" t="s">
        <v>46</v>
      </c>
      <c r="D806" s="1163"/>
      <c r="E806" s="1163"/>
      <c r="F806" s="1163"/>
      <c r="G806" s="1163"/>
      <c r="H806" s="1163"/>
      <c r="I806" s="77"/>
      <c r="J806" s="77"/>
      <c r="K806" s="77"/>
      <c r="L806" s="78"/>
      <c r="M806" s="1398"/>
      <c r="N806" s="1398"/>
      <c r="O806" s="1398"/>
      <c r="P806" s="1398"/>
      <c r="Q806" s="1398">
        <v>9</v>
      </c>
      <c r="R806" s="1398"/>
      <c r="S806" s="1398"/>
      <c r="T806" s="1398"/>
      <c r="U806" s="1398">
        <v>12</v>
      </c>
      <c r="V806" s="1398"/>
      <c r="W806" s="1398"/>
      <c r="X806" s="1398"/>
      <c r="Y806" s="1398">
        <v>14</v>
      </c>
      <c r="Z806" s="1398"/>
      <c r="AA806" s="1398"/>
      <c r="AB806" s="1398"/>
      <c r="AC806" s="1185">
        <v>19</v>
      </c>
      <c r="AD806" s="1186"/>
      <c r="AE806" s="1186"/>
      <c r="AF806" s="1187"/>
      <c r="AG806" s="1185"/>
      <c r="AH806" s="1186"/>
      <c r="AI806" s="1186"/>
      <c r="AJ806" s="1187"/>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7" t="s">
        <v>47</v>
      </c>
      <c r="D807" s="1163"/>
      <c r="E807" s="1163"/>
      <c r="F807" s="1163"/>
      <c r="G807" s="1163"/>
      <c r="H807" s="1163"/>
      <c r="I807" s="96"/>
      <c r="J807" s="96"/>
      <c r="K807" s="96"/>
      <c r="L807" s="97"/>
      <c r="M807" s="1398"/>
      <c r="N807" s="1398"/>
      <c r="O807" s="1398"/>
      <c r="P807" s="1398"/>
      <c r="Q807" s="1398">
        <v>6</v>
      </c>
      <c r="R807" s="1398"/>
      <c r="S807" s="1398"/>
      <c r="T807" s="1398"/>
      <c r="U807" s="1398">
        <v>7</v>
      </c>
      <c r="V807" s="1398"/>
      <c r="W807" s="1398"/>
      <c r="X807" s="1398"/>
      <c r="Y807" s="1398">
        <v>9</v>
      </c>
      <c r="Z807" s="1398"/>
      <c r="AA807" s="1398"/>
      <c r="AB807" s="1398"/>
      <c r="AC807" s="1185">
        <v>11</v>
      </c>
      <c r="AD807" s="1186"/>
      <c r="AE807" s="1186"/>
      <c r="AF807" s="1187"/>
      <c r="AG807" s="1185"/>
      <c r="AH807" s="1186"/>
      <c r="AI807" s="1186"/>
      <c r="AJ807" s="1187"/>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7" t="s">
        <v>840</v>
      </c>
      <c r="D808" s="1163"/>
      <c r="E808" s="1163"/>
      <c r="F808" s="1163"/>
      <c r="G808" s="1163"/>
      <c r="H808" s="1163"/>
      <c r="I808" s="96"/>
      <c r="J808" s="96"/>
      <c r="K808" s="96"/>
      <c r="L808" s="97"/>
      <c r="M808" s="1398"/>
      <c r="N808" s="1398"/>
      <c r="O808" s="1398"/>
      <c r="P808" s="1398"/>
      <c r="Q808" s="1398"/>
      <c r="R808" s="1398"/>
      <c r="S808" s="1398"/>
      <c r="T808" s="1398"/>
      <c r="U808" s="1398"/>
      <c r="V808" s="1398"/>
      <c r="W808" s="1398"/>
      <c r="X808" s="1398"/>
      <c r="Y808" s="1398"/>
      <c r="Z808" s="1398"/>
      <c r="AA808" s="1398"/>
      <c r="AB808" s="1398"/>
      <c r="AC808" s="1185"/>
      <c r="AD808" s="1186"/>
      <c r="AE808" s="1186"/>
      <c r="AF808" s="1187"/>
      <c r="AG808" s="1185"/>
      <c r="AH808" s="1186"/>
      <c r="AI808" s="1186"/>
      <c r="AJ808" s="1187"/>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7" t="s">
        <v>505</v>
      </c>
      <c r="D809" s="1163"/>
      <c r="E809" s="1163"/>
      <c r="F809" s="1163"/>
      <c r="G809" s="1163"/>
      <c r="H809" s="1163"/>
      <c r="I809" s="96"/>
      <c r="J809" s="96"/>
      <c r="K809" s="96"/>
      <c r="L809" s="97"/>
      <c r="M809" s="1398"/>
      <c r="N809" s="1398"/>
      <c r="O809" s="1398"/>
      <c r="P809" s="1398"/>
      <c r="Q809" s="1398">
        <v>23</v>
      </c>
      <c r="R809" s="1398"/>
      <c r="S809" s="1398"/>
      <c r="T809" s="1398"/>
      <c r="U809" s="1398">
        <v>28</v>
      </c>
      <c r="V809" s="1398"/>
      <c r="W809" s="1398"/>
      <c r="X809" s="1398"/>
      <c r="Y809" s="1398">
        <v>33</v>
      </c>
      <c r="Z809" s="1398"/>
      <c r="AA809" s="1398"/>
      <c r="AB809" s="1398"/>
      <c r="AC809" s="1185">
        <v>38</v>
      </c>
      <c r="AD809" s="1186"/>
      <c r="AE809" s="1186"/>
      <c r="AF809" s="1187"/>
      <c r="AG809" s="1185"/>
      <c r="AH809" s="1186"/>
      <c r="AI809" s="1186"/>
      <c r="AJ809" s="1187"/>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10" t="s">
        <v>864</v>
      </c>
      <c r="D810" s="1163"/>
      <c r="E810" s="1163"/>
      <c r="F810" s="1163"/>
      <c r="G810" s="1163"/>
      <c r="H810" s="1163"/>
      <c r="I810" s="96"/>
      <c r="J810" s="96"/>
      <c r="K810" s="96"/>
      <c r="L810" s="97"/>
      <c r="M810" s="1398"/>
      <c r="N810" s="1398"/>
      <c r="O810" s="1398"/>
      <c r="P810" s="1398"/>
      <c r="Q810" s="1398"/>
      <c r="R810" s="1398"/>
      <c r="S810" s="1398"/>
      <c r="T810" s="1398"/>
      <c r="U810" s="1398"/>
      <c r="V810" s="1398"/>
      <c r="W810" s="1398"/>
      <c r="X810" s="1398"/>
      <c r="Y810" s="1398"/>
      <c r="Z810" s="1398"/>
      <c r="AA810" s="1398"/>
      <c r="AB810" s="1398"/>
      <c r="AC810" s="1185"/>
      <c r="AD810" s="1186"/>
      <c r="AE810" s="1186"/>
      <c r="AF810" s="1187"/>
      <c r="AG810" s="1185"/>
      <c r="AH810" s="1186"/>
      <c r="AI810" s="1186"/>
      <c r="AJ810" s="1187"/>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94" t="s">
        <v>1739</v>
      </c>
      <c r="G811" s="1195"/>
      <c r="H811" s="1195"/>
      <c r="I811" s="1195"/>
      <c r="J811" s="1195"/>
      <c r="K811" s="1195"/>
      <c r="L811" s="1196"/>
      <c r="M811" s="1398"/>
      <c r="N811" s="1398"/>
      <c r="O811" s="1398"/>
      <c r="P811" s="1398"/>
      <c r="Q811" s="1398">
        <v>10</v>
      </c>
      <c r="R811" s="1398"/>
      <c r="S811" s="1398"/>
      <c r="T811" s="1398"/>
      <c r="U811" s="1398">
        <v>13</v>
      </c>
      <c r="V811" s="1398"/>
      <c r="W811" s="1398"/>
      <c r="X811" s="1398"/>
      <c r="Y811" s="1398">
        <v>17</v>
      </c>
      <c r="Z811" s="1398"/>
      <c r="AA811" s="1398"/>
      <c r="AB811" s="1398"/>
      <c r="AC811" s="1185">
        <v>22</v>
      </c>
      <c r="AD811" s="1186"/>
      <c r="AE811" s="1186"/>
      <c r="AF811" s="1187"/>
      <c r="AG811" s="1185"/>
      <c r="AH811" s="1186"/>
      <c r="AI811" s="1186"/>
      <c r="AJ811" s="1187"/>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57" t="s">
        <v>131</v>
      </c>
      <c r="D812" s="1258"/>
      <c r="E812" s="1258"/>
      <c r="F812" s="1258"/>
      <c r="G812" s="1258"/>
      <c r="H812" s="1258"/>
      <c r="I812" s="1258"/>
      <c r="J812" s="1258"/>
      <c r="K812" s="1258"/>
      <c r="L812" s="1259"/>
      <c r="M812" s="1415">
        <f>SUM(M805:P811)</f>
        <v>0</v>
      </c>
      <c r="N812" s="1415"/>
      <c r="O812" s="1415"/>
      <c r="P812" s="1415"/>
      <c r="Q812" s="1415">
        <f>SUM(Q805:T811)</f>
        <v>48</v>
      </c>
      <c r="R812" s="1415"/>
      <c r="S812" s="1415"/>
      <c r="T812" s="1415"/>
      <c r="U812" s="1415">
        <f>SUM(U805:X811)</f>
        <v>60</v>
      </c>
      <c r="V812" s="1415"/>
      <c r="W812" s="1415"/>
      <c r="X812" s="1415"/>
      <c r="Y812" s="1415">
        <f>SUM(Y805:AB811)</f>
        <v>73</v>
      </c>
      <c r="Z812" s="1415"/>
      <c r="AA812" s="1415"/>
      <c r="AB812" s="1415"/>
      <c r="AC812" s="1415">
        <f>SUM(AC805:AF811)</f>
        <v>90</v>
      </c>
      <c r="AD812" s="1415"/>
      <c r="AE812" s="1415"/>
      <c r="AF812" s="1415"/>
      <c r="AG812" s="1415">
        <f>SUM(AG805:AJ811)</f>
        <v>0</v>
      </c>
      <c r="AH812" s="1415"/>
      <c r="AI812" s="1415"/>
      <c r="AJ812" s="1415"/>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865</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866</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406" t="s">
        <v>1740</v>
      </c>
      <c r="D817" s="1407"/>
      <c r="E817" s="1407"/>
      <c r="F817" s="1407"/>
      <c r="G817" s="1407"/>
      <c r="H817" s="1407"/>
      <c r="I817" s="1407"/>
      <c r="J817" s="1407"/>
      <c r="K817" s="1407"/>
      <c r="L817" s="1407"/>
      <c r="M817" s="1407"/>
      <c r="N817" s="1407"/>
      <c r="O817" s="1407"/>
      <c r="P817" s="1407"/>
      <c r="Q817" s="1407"/>
      <c r="R817" s="1407"/>
      <c r="S817" s="1407"/>
      <c r="T817" s="1407"/>
      <c r="U817" s="1407"/>
      <c r="V817" s="1407"/>
      <c r="W817" s="1407"/>
      <c r="X817" s="1407"/>
      <c r="Y817" s="1407"/>
      <c r="Z817" s="1407"/>
      <c r="AA817" s="1407"/>
      <c r="AB817" s="1407"/>
      <c r="AC817" s="1407"/>
      <c r="AD817" s="1407"/>
      <c r="AE817" s="1407"/>
      <c r="AF817" s="1407"/>
      <c r="AG817" s="1407"/>
      <c r="AH817" s="1407"/>
      <c r="AI817" s="1407"/>
      <c r="AJ817" s="1408"/>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1391</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513</v>
      </c>
      <c r="B820" s="12"/>
      <c r="C820" s="50" t="s">
        <v>838</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10">
        <v>3960</v>
      </c>
      <c r="X822" s="1210"/>
      <c r="Y822" s="1210"/>
      <c r="Z822" s="1210"/>
      <c r="AA822" s="1210"/>
      <c r="AB822" s="1210"/>
      <c r="AC822" s="1210"/>
      <c r="AD822" s="12"/>
      <c r="AE822" s="12"/>
      <c r="AF822" s="12"/>
      <c r="AG822" s="12"/>
      <c r="AH822" s="12"/>
      <c r="AI822" s="12"/>
      <c r="AJ822" s="12"/>
      <c r="AK822" s="12"/>
      <c r="AL822" s="12"/>
      <c r="AS822" s="21"/>
      <c r="AT822" s="56"/>
      <c r="AU822" s="56"/>
      <c r="AV822" s="56"/>
      <c r="AW822" s="56"/>
      <c r="AX822" s="56"/>
      <c r="AY822" s="56"/>
      <c r="AZ822" s="56"/>
      <c r="BA822" s="56"/>
      <c r="BB822" s="36" t="s">
        <v>685</v>
      </c>
      <c r="BC822" s="531">
        <v>261141</v>
      </c>
      <c r="BD822" s="531">
        <v>301093</v>
      </c>
      <c r="BE822" s="531">
        <v>363200</v>
      </c>
      <c r="BF822" s="531">
        <v>464896</v>
      </c>
      <c r="BG822" s="531">
        <v>517923</v>
      </c>
      <c r="BH822" s="56"/>
      <c r="BI822" s="36" t="s">
        <v>685</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10">
        <v>6600</v>
      </c>
      <c r="X823" s="1210"/>
      <c r="Y823" s="1210"/>
      <c r="Z823" s="1210"/>
      <c r="AA823" s="1210"/>
      <c r="AB823" s="1210"/>
      <c r="AC823" s="1210"/>
      <c r="AD823" s="12"/>
      <c r="AE823" s="12"/>
      <c r="AF823" s="12"/>
      <c r="AG823" s="12"/>
      <c r="AH823" s="12"/>
      <c r="AI823" s="12"/>
      <c r="AJ823" s="12"/>
      <c r="AK823" s="12"/>
      <c r="AL823" s="12"/>
      <c r="AS823" s="21"/>
      <c r="AT823" s="56"/>
      <c r="AZ823" s="56"/>
      <c r="BA823" s="56"/>
      <c r="BB823" s="36" t="s">
        <v>742</v>
      </c>
      <c r="BC823" s="533">
        <v>261141</v>
      </c>
      <c r="BD823" s="533">
        <v>301093</v>
      </c>
      <c r="BE823" s="533">
        <v>363200</v>
      </c>
      <c r="BF823" s="533">
        <v>464896</v>
      </c>
      <c r="BG823" s="533">
        <v>517923</v>
      </c>
      <c r="BH823" s="56"/>
      <c r="BI823" s="36" t="s">
        <v>742</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10"/>
      <c r="X824" s="1210"/>
      <c r="Y824" s="1210"/>
      <c r="Z824" s="1210"/>
      <c r="AA824" s="1210"/>
      <c r="AB824" s="1210"/>
      <c r="AC824" s="1210"/>
      <c r="AD824" s="12"/>
      <c r="AE824" s="12"/>
      <c r="AF824" s="12"/>
      <c r="AG824" s="12"/>
      <c r="AH824" s="12"/>
      <c r="AI824" s="12"/>
      <c r="AJ824" s="12"/>
      <c r="AK824" s="12"/>
      <c r="AL824" s="12"/>
      <c r="AS824" s="21"/>
      <c r="AT824" s="56"/>
      <c r="AV824" s="1576">
        <f>ROUNDDOWN(AP908*2,2)</f>
        <v>0</v>
      </c>
      <c r="AW824" s="1576"/>
      <c r="AX824" s="1576"/>
      <c r="AY824" s="1576"/>
      <c r="AZ824" s="56"/>
      <c r="BA824" s="56"/>
      <c r="BB824" s="36" t="s">
        <v>743</v>
      </c>
      <c r="BC824" s="531">
        <v>261141</v>
      </c>
      <c r="BD824" s="531">
        <v>301093</v>
      </c>
      <c r="BE824" s="531">
        <v>363200</v>
      </c>
      <c r="BF824" s="531">
        <v>464896</v>
      </c>
      <c r="BG824" s="531">
        <v>517923</v>
      </c>
      <c r="BH824" s="56"/>
      <c r="BI824" s="36" t="s">
        <v>743</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10">
        <v>39600</v>
      </c>
      <c r="X825" s="1210"/>
      <c r="Y825" s="1210"/>
      <c r="Z825" s="1210"/>
      <c r="AA825" s="1210"/>
      <c r="AB825" s="1210"/>
      <c r="AC825" s="1210"/>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744</v>
      </c>
      <c r="BC825" s="533">
        <v>255964</v>
      </c>
      <c r="BD825" s="533">
        <v>295124</v>
      </c>
      <c r="BE825" s="533">
        <v>356000</v>
      </c>
      <c r="BF825" s="533">
        <v>455680</v>
      </c>
      <c r="BG825" s="533">
        <v>507656</v>
      </c>
      <c r="BH825" s="56"/>
      <c r="BI825" s="36" t="s">
        <v>744</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4" t="s">
        <v>1747</v>
      </c>
      <c r="N826" s="1195"/>
      <c r="O826" s="1195"/>
      <c r="P826" s="1195"/>
      <c r="Q826" s="1195"/>
      <c r="R826" s="1195"/>
      <c r="S826" s="1195"/>
      <c r="T826" s="1195"/>
      <c r="U826" s="1195"/>
      <c r="V826" s="1196"/>
      <c r="W826" s="1210">
        <v>39600</v>
      </c>
      <c r="X826" s="1210"/>
      <c r="Y826" s="1210"/>
      <c r="Z826" s="1210"/>
      <c r="AA826" s="1210"/>
      <c r="AB826" s="1210"/>
      <c r="AC826" s="1210"/>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745</v>
      </c>
      <c r="BC826" s="531">
        <v>440603</v>
      </c>
      <c r="BD826" s="531">
        <v>508011</v>
      </c>
      <c r="BE826" s="531">
        <v>612800</v>
      </c>
      <c r="BF826" s="531">
        <v>784384</v>
      </c>
      <c r="BG826" s="531">
        <v>873853</v>
      </c>
      <c r="BH826" s="56"/>
      <c r="BI826" s="36" t="s">
        <v>745</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173">
        <f>SUM(W822:AC826)</f>
        <v>89760</v>
      </c>
      <c r="X827" s="1174"/>
      <c r="Y827" s="1174"/>
      <c r="Z827" s="1174"/>
      <c r="AA827" s="1174"/>
      <c r="AB827" s="1174"/>
      <c r="AC827" s="117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57" t="s">
        <v>369</v>
      </c>
      <c r="K829" s="1258"/>
      <c r="L829" s="1258"/>
      <c r="M829" s="1258"/>
      <c r="N829" s="1258"/>
      <c r="O829" s="1258"/>
      <c r="P829" s="1258"/>
      <c r="Q829" s="1258"/>
      <c r="R829" s="1258"/>
      <c r="S829" s="1258"/>
      <c r="T829" s="1258"/>
      <c r="U829" s="1258"/>
      <c r="V829" s="1259"/>
      <c r="W829" s="1178">
        <v>164606</v>
      </c>
      <c r="X829" s="1179"/>
      <c r="Y829" s="1179"/>
      <c r="Z829" s="1179"/>
      <c r="AA829" s="1179"/>
      <c r="AB829" s="1179"/>
      <c r="AC829" s="1180"/>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756</v>
      </c>
      <c r="BC830" s="531">
        <v>259415</v>
      </c>
      <c r="BD830" s="531">
        <v>299103</v>
      </c>
      <c r="BE830" s="531">
        <v>360800</v>
      </c>
      <c r="BF830" s="531">
        <v>461824</v>
      </c>
      <c r="BG830" s="531">
        <v>514501</v>
      </c>
      <c r="BH830" s="56"/>
      <c r="BI830" s="36" t="s">
        <v>756</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609</v>
      </c>
      <c r="D831" s="12"/>
      <c r="E831" s="12"/>
      <c r="F831" s="12"/>
      <c r="G831" s="12"/>
      <c r="H831" s="12"/>
      <c r="I831" s="12"/>
      <c r="J831" s="76" t="s">
        <v>376</v>
      </c>
      <c r="K831" s="77"/>
      <c r="L831" s="77"/>
      <c r="M831" s="77"/>
      <c r="N831" s="77"/>
      <c r="O831" s="77"/>
      <c r="P831" s="77"/>
      <c r="Q831" s="77"/>
      <c r="R831" s="77"/>
      <c r="S831" s="77"/>
      <c r="T831" s="77"/>
      <c r="U831" s="77"/>
      <c r="V831" s="78"/>
      <c r="W831" s="1413">
        <v>310200</v>
      </c>
      <c r="X831" s="1413"/>
      <c r="Y831" s="1413"/>
      <c r="Z831" s="1413"/>
      <c r="AA831" s="1413"/>
      <c r="AB831" s="1413"/>
      <c r="AC831" s="1413"/>
      <c r="AD831" s="12"/>
      <c r="AE831" s="12"/>
      <c r="AF831" s="12"/>
      <c r="AG831" s="12"/>
      <c r="AH831" s="12"/>
      <c r="AI831" s="12"/>
      <c r="AJ831" s="12"/>
      <c r="AK831" s="12"/>
      <c r="AL831" s="12"/>
      <c r="AM831" s="130"/>
      <c r="AN831" s="130"/>
      <c r="AO831" s="21"/>
      <c r="AP831" s="21"/>
      <c r="AQ831" s="21"/>
      <c r="AR831" s="21"/>
      <c r="AS831" s="21"/>
      <c r="AT831" s="1441"/>
      <c r="AU831" s="1441"/>
      <c r="AV831" s="1441"/>
      <c r="AW831" s="1441"/>
      <c r="AX831" s="1441"/>
      <c r="AY831" s="1441"/>
      <c r="AZ831" s="56"/>
      <c r="BA831" s="56"/>
      <c r="BB831" s="36" t="s">
        <v>757</v>
      </c>
      <c r="BC831" s="532">
        <v>319811</v>
      </c>
      <c r="BD831" s="532">
        <v>368739</v>
      </c>
      <c r="BE831" s="532">
        <v>444800</v>
      </c>
      <c r="BF831" s="532">
        <v>569344</v>
      </c>
      <c r="BG831" s="532">
        <v>634285</v>
      </c>
      <c r="BH831" s="56"/>
      <c r="BI831" s="36" t="s">
        <v>757</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13"/>
      <c r="X832" s="1413"/>
      <c r="Y832" s="1413"/>
      <c r="Z832" s="1413"/>
      <c r="AA832" s="1413"/>
      <c r="AB832" s="1413"/>
      <c r="AC832" s="1413"/>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758</v>
      </c>
      <c r="BC832" s="531">
        <v>261141</v>
      </c>
      <c r="BD832" s="531">
        <v>301093</v>
      </c>
      <c r="BE832" s="531">
        <v>363200</v>
      </c>
      <c r="BF832" s="531">
        <v>464896</v>
      </c>
      <c r="BG832" s="531">
        <v>517923</v>
      </c>
      <c r="BH832" s="56"/>
      <c r="BI832" s="36" t="s">
        <v>758</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505</v>
      </c>
      <c r="K833" s="77"/>
      <c r="L833" s="77"/>
      <c r="M833" s="77"/>
      <c r="N833" s="77"/>
      <c r="O833" s="77"/>
      <c r="P833" s="77"/>
      <c r="Q833" s="77"/>
      <c r="R833" s="77"/>
      <c r="S833" s="77"/>
      <c r="T833" s="77"/>
      <c r="U833" s="77"/>
      <c r="V833" s="78"/>
      <c r="W833" s="1413"/>
      <c r="X833" s="1413"/>
      <c r="Y833" s="1413"/>
      <c r="Z833" s="1413"/>
      <c r="AA833" s="1413"/>
      <c r="AB833" s="1413"/>
      <c r="AC833" s="1413"/>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759</v>
      </c>
      <c r="BC833" s="533">
        <v>281848</v>
      </c>
      <c r="BD833" s="533">
        <v>324968</v>
      </c>
      <c r="BE833" s="533">
        <v>392000</v>
      </c>
      <c r="BF833" s="533">
        <v>501760</v>
      </c>
      <c r="BG833" s="533">
        <v>558992</v>
      </c>
      <c r="BH833" s="56"/>
      <c r="BI833" s="36" t="s">
        <v>759</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670</v>
      </c>
      <c r="K834" s="77"/>
      <c r="L834" s="77"/>
      <c r="M834" s="77"/>
      <c r="N834" s="77"/>
      <c r="O834" s="77"/>
      <c r="P834" s="77"/>
      <c r="Q834" s="77"/>
      <c r="R834" s="77"/>
      <c r="S834" s="77"/>
      <c r="T834" s="77"/>
      <c r="U834" s="77"/>
      <c r="V834" s="78"/>
      <c r="W834" s="1413"/>
      <c r="X834" s="1413"/>
      <c r="Y834" s="1413"/>
      <c r="Z834" s="1413"/>
      <c r="AA834" s="1413"/>
      <c r="AB834" s="1413"/>
      <c r="AC834" s="1413"/>
      <c r="AD834" s="12"/>
      <c r="AE834" s="12"/>
      <c r="AF834" s="12"/>
      <c r="AG834" s="12"/>
      <c r="AH834" s="12"/>
      <c r="AI834" s="12"/>
      <c r="AJ834" s="12"/>
      <c r="AK834" s="12"/>
      <c r="AL834" s="12"/>
      <c r="AM834" s="1417">
        <f>SUM(AM801:AM829)</f>
        <v>0</v>
      </c>
      <c r="AN834" s="1417"/>
      <c r="AO834" s="21"/>
      <c r="AP834" s="21"/>
      <c r="AQ834" s="21"/>
      <c r="BB834" s="36" t="s">
        <v>760</v>
      </c>
      <c r="BC834" s="531">
        <v>261141</v>
      </c>
      <c r="BD834" s="531">
        <v>301093</v>
      </c>
      <c r="BE834" s="531">
        <v>363200</v>
      </c>
      <c r="BF834" s="531">
        <v>464896</v>
      </c>
      <c r="BG834" s="531">
        <v>517923</v>
      </c>
      <c r="BH834" s="56"/>
      <c r="BI834" s="36" t="s">
        <v>760</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4">
        <f>SUM(W831:AC834)</f>
        <v>310200</v>
      </c>
      <c r="X835" s="1414"/>
      <c r="Y835" s="1414"/>
      <c r="Z835" s="1414"/>
      <c r="AA835" s="1414"/>
      <c r="AB835" s="1414"/>
      <c r="AC835" s="1414"/>
      <c r="AD835" s="12"/>
      <c r="AE835" s="12"/>
      <c r="AF835" s="12"/>
      <c r="AG835" s="12"/>
      <c r="AH835" s="12"/>
      <c r="AI835" s="12"/>
      <c r="AJ835" s="12"/>
      <c r="AK835" s="12"/>
      <c r="AL835" s="12"/>
      <c r="AM835" s="52"/>
      <c r="AN835" s="52"/>
      <c r="AO835" s="21"/>
      <c r="AP835" s="21"/>
      <c r="AQ835" s="21"/>
      <c r="BB835" s="36" t="s">
        <v>761</v>
      </c>
      <c r="BC835" s="533">
        <v>261141</v>
      </c>
      <c r="BD835" s="533">
        <v>301093</v>
      </c>
      <c r="BE835" s="533">
        <v>363200</v>
      </c>
      <c r="BF835" s="533">
        <v>464896</v>
      </c>
      <c r="BG835" s="533">
        <v>517923</v>
      </c>
      <c r="BH835" s="56"/>
      <c r="BI835" s="36" t="s">
        <v>761</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762</v>
      </c>
      <c r="BC836" s="531">
        <v>293352</v>
      </c>
      <c r="BD836" s="531">
        <v>338232</v>
      </c>
      <c r="BE836" s="531">
        <v>408000</v>
      </c>
      <c r="BF836" s="531">
        <v>522240</v>
      </c>
      <c r="BG836" s="531">
        <v>581808</v>
      </c>
      <c r="BH836" s="56"/>
      <c r="BI836" s="36" t="s">
        <v>762</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669</v>
      </c>
      <c r="K837" s="77"/>
      <c r="L837" s="77"/>
      <c r="M837" s="77"/>
      <c r="N837" s="77"/>
      <c r="O837" s="77"/>
      <c r="P837" s="77"/>
      <c r="Q837" s="77"/>
      <c r="R837" s="77"/>
      <c r="S837" s="77"/>
      <c r="T837" s="77"/>
      <c r="U837" s="77"/>
      <c r="V837" s="78"/>
      <c r="W837" s="1213"/>
      <c r="X837" s="1214"/>
      <c r="Y837" s="1214"/>
      <c r="Z837" s="1214"/>
      <c r="AA837" s="1214"/>
      <c r="AB837" s="1214"/>
      <c r="AC837" s="1215"/>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668</v>
      </c>
      <c r="K838" s="77"/>
      <c r="L838" s="77"/>
      <c r="M838" s="77"/>
      <c r="N838" s="77"/>
      <c r="O838" s="77"/>
      <c r="P838" s="77"/>
      <c r="Q838" s="77"/>
      <c r="R838" s="77"/>
      <c r="S838" s="77"/>
      <c r="T838" s="77"/>
      <c r="U838" s="77"/>
      <c r="V838" s="78"/>
      <c r="W838" s="1213"/>
      <c r="X838" s="1214"/>
      <c r="Y838" s="1214"/>
      <c r="Z838" s="1214"/>
      <c r="AA838" s="1214"/>
      <c r="AB838" s="1214"/>
      <c r="AC838" s="1215"/>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4" t="s">
        <v>1748</v>
      </c>
      <c r="N839" s="1195"/>
      <c r="O839" s="1195"/>
      <c r="P839" s="1195"/>
      <c r="Q839" s="1195"/>
      <c r="R839" s="1195"/>
      <c r="S839" s="1195"/>
      <c r="T839" s="1195"/>
      <c r="U839" s="1195"/>
      <c r="V839" s="1196"/>
      <c r="W839" s="1213">
        <v>475200</v>
      </c>
      <c r="X839" s="1214"/>
      <c r="Y839" s="1214"/>
      <c r="Z839" s="1214"/>
      <c r="AA839" s="1214"/>
      <c r="AB839" s="1214"/>
      <c r="AC839" s="1215"/>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31">
        <f>SUM(W837:AC839)</f>
        <v>475200</v>
      </c>
      <c r="X840" s="1432"/>
      <c r="Y840" s="1432"/>
      <c r="Z840" s="1432"/>
      <c r="AA840" s="1432"/>
      <c r="AB840" s="1432"/>
      <c r="AC840" s="143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3">
        <v>79200</v>
      </c>
      <c r="X841" s="1214"/>
      <c r="Y841" s="1214"/>
      <c r="Z841" s="1214"/>
      <c r="AA841" s="1214"/>
      <c r="AB841" s="1214"/>
      <c r="AC841" s="1215"/>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667</v>
      </c>
      <c r="K843" s="77"/>
      <c r="L843" s="77"/>
      <c r="M843" s="77"/>
      <c r="N843" s="77"/>
      <c r="O843" s="77"/>
      <c r="P843" s="77"/>
      <c r="Q843" s="77"/>
      <c r="R843" s="77"/>
      <c r="S843" s="77"/>
      <c r="T843" s="77"/>
      <c r="U843" s="77"/>
      <c r="V843" s="78"/>
      <c r="W843" s="1210">
        <v>43560</v>
      </c>
      <c r="X843" s="1210"/>
      <c r="Y843" s="1210"/>
      <c r="Z843" s="1210"/>
      <c r="AA843" s="1210"/>
      <c r="AB843" s="1210"/>
      <c r="AC843" s="1210"/>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568</v>
      </c>
      <c r="K844" s="77"/>
      <c r="L844" s="77"/>
      <c r="M844" s="77"/>
      <c r="N844" s="77"/>
      <c r="O844" s="77"/>
      <c r="P844" s="77"/>
      <c r="Q844" s="77"/>
      <c r="R844" s="77"/>
      <c r="S844" s="77"/>
      <c r="T844" s="77"/>
      <c r="U844" s="77"/>
      <c r="V844" s="78"/>
      <c r="W844" s="1210">
        <v>39072</v>
      </c>
      <c r="X844" s="1210"/>
      <c r="Y844" s="1210"/>
      <c r="Z844" s="1210"/>
      <c r="AA844" s="1210"/>
      <c r="AB844" s="1210"/>
      <c r="AC844" s="1210"/>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567</v>
      </c>
      <c r="K845" s="77"/>
      <c r="L845" s="77"/>
      <c r="M845" s="77"/>
      <c r="N845" s="77"/>
      <c r="O845" s="77"/>
      <c r="P845" s="77"/>
      <c r="Q845" s="77"/>
      <c r="R845" s="77"/>
      <c r="S845" s="77"/>
      <c r="T845" s="77"/>
      <c r="U845" s="77"/>
      <c r="V845" s="78"/>
      <c r="W845" s="1210"/>
      <c r="X845" s="1210"/>
      <c r="Y845" s="1210"/>
      <c r="Z845" s="1210"/>
      <c r="AA845" s="1210"/>
      <c r="AB845" s="1210"/>
      <c r="AC845" s="1210"/>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566</v>
      </c>
      <c r="K846" s="77"/>
      <c r="L846" s="77"/>
      <c r="M846" s="77"/>
      <c r="N846" s="77"/>
      <c r="O846" s="77"/>
      <c r="P846" s="77"/>
      <c r="Q846" s="77"/>
      <c r="R846" s="77"/>
      <c r="S846" s="77"/>
      <c r="T846" s="77"/>
      <c r="U846" s="77"/>
      <c r="V846" s="78"/>
      <c r="W846" s="1210"/>
      <c r="X846" s="1210"/>
      <c r="Y846" s="1210"/>
      <c r="Z846" s="1210"/>
      <c r="AA846" s="1210"/>
      <c r="AB846" s="1210"/>
      <c r="AC846" s="1210"/>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565</v>
      </c>
      <c r="K847" s="77"/>
      <c r="L847" s="77"/>
      <c r="M847" s="77"/>
      <c r="N847" s="77"/>
      <c r="O847" s="77"/>
      <c r="P847" s="77"/>
      <c r="Q847" s="77"/>
      <c r="R847" s="77"/>
      <c r="S847" s="77"/>
      <c r="T847" s="77"/>
      <c r="U847" s="77"/>
      <c r="V847" s="78"/>
      <c r="W847" s="1210">
        <v>33000</v>
      </c>
      <c r="X847" s="1210"/>
      <c r="Y847" s="1210"/>
      <c r="Z847" s="1210"/>
      <c r="AA847" s="1210"/>
      <c r="AB847" s="1210"/>
      <c r="AC847" s="1210"/>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564</v>
      </c>
      <c r="K848" s="77"/>
      <c r="L848" s="77"/>
      <c r="M848" s="77"/>
      <c r="N848" s="77"/>
      <c r="O848" s="77"/>
      <c r="P848" s="77"/>
      <c r="Q848" s="77"/>
      <c r="R848" s="77"/>
      <c r="S848" s="77"/>
      <c r="T848" s="77"/>
      <c r="U848" s="77"/>
      <c r="V848" s="78"/>
      <c r="W848" s="1210"/>
      <c r="X848" s="1210"/>
      <c r="Y848" s="1210"/>
      <c r="Z848" s="1210"/>
      <c r="AA848" s="1210"/>
      <c r="AB848" s="1210"/>
      <c r="AC848" s="1210"/>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412" t="s">
        <v>357</v>
      </c>
      <c r="N849" s="1195"/>
      <c r="O849" s="1195"/>
      <c r="P849" s="1195"/>
      <c r="Q849" s="1195"/>
      <c r="R849" s="1195"/>
      <c r="S849" s="1195"/>
      <c r="T849" s="1195"/>
      <c r="U849" s="1195"/>
      <c r="V849" s="1196"/>
      <c r="W849" s="1210"/>
      <c r="X849" s="1210"/>
      <c r="Y849" s="1210"/>
      <c r="Z849" s="1210"/>
      <c r="AA849" s="1210"/>
      <c r="AB849" s="1210"/>
      <c r="AC849" s="1210"/>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3">
        <f>SUM(W843:AC849)</f>
        <v>115632</v>
      </c>
      <c r="X850" s="1203"/>
      <c r="Y850" s="1203"/>
      <c r="Z850" s="1203"/>
      <c r="AA850" s="1203"/>
      <c r="AB850" s="1203"/>
      <c r="AC850" s="1203"/>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412" t="s">
        <v>357</v>
      </c>
      <c r="N852" s="1195"/>
      <c r="O852" s="1195"/>
      <c r="P852" s="1195"/>
      <c r="Q852" s="1195"/>
      <c r="R852" s="1195"/>
      <c r="S852" s="1195"/>
      <c r="T852" s="1195"/>
      <c r="U852" s="1195"/>
      <c r="V852" s="1196"/>
      <c r="W852" s="1178"/>
      <c r="X852" s="1179"/>
      <c r="Y852" s="1179"/>
      <c r="Z852" s="1179"/>
      <c r="AA852" s="1179"/>
      <c r="AB852" s="1179"/>
      <c r="AC852" s="1180"/>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12" t="s">
        <v>357</v>
      </c>
      <c r="N853" s="1195"/>
      <c r="O853" s="1195"/>
      <c r="P853" s="1195"/>
      <c r="Q853" s="1195"/>
      <c r="R853" s="1195"/>
      <c r="S853" s="1195"/>
      <c r="T853" s="1195"/>
      <c r="U853" s="1195"/>
      <c r="V853" s="1196"/>
      <c r="W853" s="1178"/>
      <c r="X853" s="1179"/>
      <c r="Y853" s="1179"/>
      <c r="Z853" s="1179"/>
      <c r="AA853" s="1179"/>
      <c r="AB853" s="1179"/>
      <c r="AC853" s="1180"/>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12" t="s">
        <v>357</v>
      </c>
      <c r="N854" s="1195"/>
      <c r="O854" s="1195"/>
      <c r="P854" s="1195"/>
      <c r="Q854" s="1195"/>
      <c r="R854" s="1195"/>
      <c r="S854" s="1195"/>
      <c r="T854" s="1195"/>
      <c r="U854" s="1195"/>
      <c r="V854" s="1196"/>
      <c r="W854" s="1178"/>
      <c r="X854" s="1179"/>
      <c r="Y854" s="1179"/>
      <c r="Z854" s="1179"/>
      <c r="AA854" s="1179"/>
      <c r="AB854" s="1179"/>
      <c r="AC854" s="1180"/>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12" t="s">
        <v>357</v>
      </c>
      <c r="N855" s="1195"/>
      <c r="O855" s="1195"/>
      <c r="P855" s="1195"/>
      <c r="Q855" s="1195"/>
      <c r="R855" s="1195"/>
      <c r="S855" s="1195"/>
      <c r="T855" s="1195"/>
      <c r="U855" s="1195"/>
      <c r="V855" s="1196"/>
      <c r="W855" s="1178"/>
      <c r="X855" s="1179"/>
      <c r="Y855" s="1179"/>
      <c r="Z855" s="1179"/>
      <c r="AA855" s="1179"/>
      <c r="AB855" s="1179"/>
      <c r="AC855" s="1180"/>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12" t="s">
        <v>357</v>
      </c>
      <c r="N856" s="1195"/>
      <c r="O856" s="1195"/>
      <c r="P856" s="1195"/>
      <c r="Q856" s="1195"/>
      <c r="R856" s="1195"/>
      <c r="S856" s="1195"/>
      <c r="T856" s="1195"/>
      <c r="U856" s="1195"/>
      <c r="V856" s="1196"/>
      <c r="W856" s="1178"/>
      <c r="X856" s="1179"/>
      <c r="Y856" s="1179"/>
      <c r="Z856" s="1179"/>
      <c r="AA856" s="1179"/>
      <c r="AB856" s="1179"/>
      <c r="AC856" s="1180"/>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173">
        <f>SUM(W852:AC856)</f>
        <v>0</v>
      </c>
      <c r="X857" s="1174"/>
      <c r="Y857" s="1174"/>
      <c r="Z857" s="1174"/>
      <c r="AA857" s="1174"/>
      <c r="AB857" s="1174"/>
      <c r="AC857" s="117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173">
        <f>W827+W835+W840+W841+W850+W857+W829</f>
        <v>1234598</v>
      </c>
      <c r="AD861" s="1174"/>
      <c r="AE861" s="1174"/>
      <c r="AF861" s="1174"/>
      <c r="AG861" s="1174"/>
      <c r="AH861" s="117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557</v>
      </c>
      <c r="AC862" s="1204">
        <f>O778+O758+G734</f>
        <v>264</v>
      </c>
      <c r="AD862" s="1205"/>
      <c r="AE862" s="1205"/>
      <c r="AF862" s="1205"/>
      <c r="AG862" s="1205"/>
      <c r="AH862" s="1206"/>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460" t="s">
        <v>35</v>
      </c>
      <c r="F863" s="1461"/>
      <c r="G863" s="1461"/>
      <c r="H863" s="1461"/>
      <c r="I863" s="1461"/>
      <c r="J863" s="1461"/>
      <c r="K863" s="1461"/>
      <c r="L863" s="1461"/>
      <c r="M863" s="1461"/>
      <c r="N863" s="1461"/>
      <c r="O863" s="1461"/>
      <c r="P863" s="1461"/>
      <c r="Q863" s="1461"/>
      <c r="R863" s="1461"/>
      <c r="S863" s="1461"/>
      <c r="T863" s="1461"/>
      <c r="U863" s="1461"/>
      <c r="V863" s="1461"/>
      <c r="W863" s="1461"/>
      <c r="X863" s="1461"/>
      <c r="Y863" s="1461"/>
      <c r="Z863" s="1461"/>
      <c r="AA863" s="1461"/>
      <c r="AB863" s="1462"/>
      <c r="AC863" s="1211">
        <f>IF(ISERROR((ROUNDDOWN(AC861/AC862,0))),0,(ROUNDDOWN(AC861/AC862,0)))</f>
        <v>4676</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839</v>
      </c>
      <c r="AC864" s="1193">
        <f>ROUND(((AB618+AB619)+(AC861+AC865+AC866+AC868+AC867))/12*3,0)</f>
        <v>932968</v>
      </c>
      <c r="AD864" s="1416"/>
      <c r="AE864" s="1416"/>
      <c r="AF864" s="1416"/>
      <c r="AG864" s="1416"/>
      <c r="AH864" s="1416"/>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1395</v>
      </c>
      <c r="AC865" s="1180">
        <v>7500</v>
      </c>
      <c r="AD865" s="1210"/>
      <c r="AE865" s="1210"/>
      <c r="AF865" s="1210"/>
      <c r="AG865" s="1210"/>
      <c r="AH865" s="1210"/>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556</v>
      </c>
      <c r="AC866" s="1178">
        <v>25200</v>
      </c>
      <c r="AD866" s="1179"/>
      <c r="AE866" s="1179"/>
      <c r="AF866" s="1179"/>
      <c r="AG866" s="1179"/>
      <c r="AH866" s="1180"/>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78">
        <v>79200</v>
      </c>
      <c r="AD867" s="1179"/>
      <c r="AE867" s="1179"/>
      <c r="AF867" s="1179"/>
      <c r="AG867" s="1179"/>
      <c r="AH867" s="1180"/>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78">
        <v>36168</v>
      </c>
      <c r="AD868" s="1179"/>
      <c r="AE868" s="1179"/>
      <c r="AF868" s="1179"/>
      <c r="AG868" s="1179"/>
      <c r="AH868" s="1180"/>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27" t="s">
        <v>1065</v>
      </c>
      <c r="F869" s="1428"/>
      <c r="G869" s="1428"/>
      <c r="H869" s="1428"/>
      <c r="I869" s="1428"/>
      <c r="J869" s="1428"/>
      <c r="K869" s="1428"/>
      <c r="L869" s="1428"/>
      <c r="M869" s="1428"/>
      <c r="N869" s="1428"/>
      <c r="O869" s="1428"/>
      <c r="P869" s="1428"/>
      <c r="Q869" s="1428"/>
      <c r="R869" s="1428"/>
      <c r="S869" s="1428"/>
      <c r="T869" s="1428"/>
      <c r="U869" s="1428"/>
      <c r="V869" s="1428"/>
      <c r="W869" s="1428"/>
      <c r="X869" s="1428"/>
      <c r="Y869" s="1428"/>
      <c r="Z869" s="1428"/>
      <c r="AA869" s="1428"/>
      <c r="AB869" s="1429"/>
      <c r="AC869" s="1210"/>
      <c r="AD869" s="1210"/>
      <c r="AE869" s="1210"/>
      <c r="AF869" s="1210"/>
      <c r="AG869" s="1210"/>
      <c r="AH869" s="1210"/>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27" t="s">
        <v>1065</v>
      </c>
      <c r="F870" s="1428"/>
      <c r="G870" s="1428"/>
      <c r="H870" s="1428"/>
      <c r="I870" s="1428"/>
      <c r="J870" s="1428"/>
      <c r="K870" s="1428"/>
      <c r="L870" s="1428"/>
      <c r="M870" s="1428"/>
      <c r="N870" s="1428"/>
      <c r="O870" s="1428"/>
      <c r="P870" s="1428"/>
      <c r="Q870" s="1428"/>
      <c r="R870" s="1428"/>
      <c r="S870" s="1428"/>
      <c r="T870" s="1428"/>
      <c r="U870" s="1428"/>
      <c r="V870" s="1428"/>
      <c r="W870" s="1428"/>
      <c r="X870" s="1428"/>
      <c r="Y870" s="1428"/>
      <c r="Z870" s="1428"/>
      <c r="AA870" s="1428"/>
      <c r="AB870" s="1429"/>
      <c r="AC870" s="1210"/>
      <c r="AD870" s="1210"/>
      <c r="AE870" s="1210"/>
      <c r="AF870" s="1210"/>
      <c r="AG870" s="1210"/>
      <c r="AH870" s="1210"/>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663</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78"/>
      <c r="AA874" s="1179"/>
      <c r="AB874" s="1179"/>
      <c r="AC874" s="1179"/>
      <c r="AD874" s="1179"/>
      <c r="AE874" s="1180"/>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78"/>
      <c r="AA875" s="1179"/>
      <c r="AB875" s="1179"/>
      <c r="AC875" s="1179"/>
      <c r="AD875" s="1179"/>
      <c r="AE875" s="1180"/>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78"/>
      <c r="AA876" s="1179"/>
      <c r="AB876" s="1179"/>
      <c r="AC876" s="1179"/>
      <c r="AD876" s="1179"/>
      <c r="AE876" s="1180"/>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173">
        <f>Z874-(Z875+Z876)</f>
        <v>0</v>
      </c>
      <c r="AA877" s="1174"/>
      <c r="AB877" s="1174"/>
      <c r="AC877" s="1174"/>
      <c r="AD877" s="1174"/>
      <c r="AE877" s="1175"/>
      <c r="AM877" s="61"/>
      <c r="AO877" s="52" t="s">
        <v>180</v>
      </c>
      <c r="AP877" s="177">
        <v>20</v>
      </c>
      <c r="AQ877" s="1430">
        <f>IF(AD955&gt;0,0.2,0)</f>
        <v>0</v>
      </c>
      <c r="AR877" s="143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1">
        <f>IF(AD958&gt;0,0.05,0)</f>
        <v>0</v>
      </c>
      <c r="AR878" s="14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39">
        <f>IF(AD965&gt;0,0.07,0)</f>
        <v>0</v>
      </c>
      <c r="AR879" s="1439"/>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39">
        <f>IF(AD969&gt;0,0.02,0)</f>
        <v>0</v>
      </c>
      <c r="AR880" s="1439"/>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39">
        <f>IF(AD971&gt;0,0.02,0)</f>
        <v>0</v>
      </c>
      <c r="AR881" s="1439"/>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1159</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30">
        <f>AN891</f>
        <v>0</v>
      </c>
      <c r="AR882" s="1439"/>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459"/>
      <c r="AR883" s="1459"/>
      <c r="AS883" s="1459"/>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40"/>
      <c r="AR884" s="1440"/>
      <c r="AS884" s="144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098" t="s">
        <v>103</v>
      </c>
      <c r="B885" s="1098"/>
      <c r="C885" s="1098"/>
      <c r="D885" s="1098"/>
      <c r="E885" s="1098"/>
      <c r="F885" s="1098"/>
      <c r="G885" s="1098"/>
      <c r="H885" s="1098"/>
      <c r="I885" s="1098"/>
      <c r="J885" s="1098"/>
      <c r="K885" s="1098"/>
      <c r="L885" s="1098"/>
      <c r="M885" s="1098"/>
      <c r="N885" s="1098"/>
      <c r="O885" s="1098"/>
      <c r="P885" s="1098"/>
      <c r="Q885" s="1098"/>
      <c r="R885" s="1098"/>
      <c r="S885" s="1098"/>
      <c r="T885" s="1098"/>
      <c r="U885" s="1098"/>
      <c r="V885" s="1098"/>
      <c r="W885" s="1098"/>
      <c r="X885" s="1098"/>
      <c r="Y885" s="1098"/>
      <c r="Z885" s="1098"/>
      <c r="AA885" s="1098"/>
      <c r="AB885" s="1098"/>
      <c r="AC885" s="1098"/>
      <c r="AD885" s="1098"/>
      <c r="AE885" s="1098"/>
      <c r="AF885" s="1098"/>
      <c r="AG885" s="1098"/>
      <c r="AH885" s="1098"/>
      <c r="AI885" s="1098"/>
      <c r="AJ885" s="1098"/>
      <c r="AK885" s="1098"/>
      <c r="AL885" s="1098"/>
      <c r="AM885" s="61"/>
      <c r="AO885" s="52" t="s">
        <v>323</v>
      </c>
      <c r="AP885" s="177">
        <v>10</v>
      </c>
      <c r="AQ885" s="1439">
        <f>IF(AD988&gt;0,0.1,0)</f>
        <v>0</v>
      </c>
      <c r="AR885" s="1439"/>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099"/>
      <c r="B886" s="1099"/>
      <c r="C886" s="1099"/>
      <c r="D886" s="1099"/>
      <c r="E886" s="1099"/>
      <c r="F886" s="1099"/>
      <c r="G886" s="1099"/>
      <c r="H886" s="1099"/>
      <c r="I886" s="1099"/>
      <c r="J886" s="1099"/>
      <c r="K886" s="1099"/>
      <c r="L886" s="1099"/>
      <c r="M886" s="1099"/>
      <c r="N886" s="1099"/>
      <c r="O886" s="1099"/>
      <c r="P886" s="1099"/>
      <c r="Q886" s="1099"/>
      <c r="R886" s="1099"/>
      <c r="S886" s="1099"/>
      <c r="T886" s="1099"/>
      <c r="U886" s="1099"/>
      <c r="V886" s="1099"/>
      <c r="W886" s="1099"/>
      <c r="X886" s="1099"/>
      <c r="Y886" s="1099"/>
      <c r="Z886" s="1099"/>
      <c r="AA886" s="1099"/>
      <c r="AB886" s="1099"/>
      <c r="AC886" s="1099"/>
      <c r="AD886" s="1099"/>
      <c r="AE886" s="1099"/>
      <c r="AF886" s="1099"/>
      <c r="AG886" s="1099"/>
      <c r="AH886" s="1099"/>
      <c r="AI886" s="1099"/>
      <c r="AJ886" s="1099"/>
      <c r="AK886" s="1099"/>
      <c r="AL886" s="1099"/>
      <c r="AM886" s="61"/>
      <c r="AO886" s="52"/>
      <c r="AP886" s="177"/>
      <c r="AQ886" s="1430">
        <f>SUM(AQ877:AQ885)</f>
        <v>0</v>
      </c>
      <c r="AR886" s="1439"/>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30">
        <f>SUM(AQ877:AR881)+AQ885</f>
        <v>0</v>
      </c>
      <c r="AR888" s="1439"/>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36" t="s">
        <v>873</v>
      </c>
      <c r="G890" s="1437"/>
      <c r="H890" s="1437"/>
      <c r="I890" s="1437"/>
      <c r="J890" s="1437"/>
      <c r="K890" s="1437"/>
      <c r="L890" s="1437"/>
      <c r="M890" s="1437"/>
      <c r="N890" s="1437"/>
      <c r="O890" s="1437"/>
      <c r="P890" s="1437"/>
      <c r="Q890" s="1437"/>
      <c r="R890" s="1437"/>
      <c r="S890" s="1437"/>
      <c r="T890" s="1438"/>
      <c r="U890" s="1463" t="s">
        <v>34</v>
      </c>
      <c r="V890" s="1464"/>
      <c r="W890" s="1464"/>
      <c r="X890" s="1464"/>
      <c r="Y890" s="1464"/>
      <c r="Z890" s="1464"/>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7" t="s">
        <v>902</v>
      </c>
      <c r="G891" s="1198"/>
      <c r="H891" s="1198"/>
      <c r="I891" s="1198"/>
      <c r="J891" s="1198"/>
      <c r="K891" s="1198"/>
      <c r="L891" s="1198"/>
      <c r="M891" s="1198"/>
      <c r="N891" s="1198"/>
      <c r="O891" s="1198"/>
      <c r="P891" s="1198"/>
      <c r="Q891" s="1198"/>
      <c r="R891" s="1198"/>
      <c r="S891" s="1198"/>
      <c r="T891" s="1199"/>
      <c r="U891" s="1197"/>
      <c r="V891" s="1198"/>
      <c r="W891" s="1198"/>
      <c r="X891" s="1198"/>
      <c r="Y891" s="1198"/>
      <c r="Z891" s="1198"/>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200"/>
      <c r="G892" s="1201"/>
      <c r="H892" s="1201"/>
      <c r="I892" s="1201"/>
      <c r="J892" s="1201"/>
      <c r="K892" s="1201"/>
      <c r="L892" s="1201"/>
      <c r="M892" s="1201"/>
      <c r="N892" s="1201"/>
      <c r="O892" s="1201"/>
      <c r="P892" s="1201"/>
      <c r="Q892" s="1201"/>
      <c r="R892" s="1201"/>
      <c r="S892" s="1201"/>
      <c r="T892" s="1202"/>
      <c r="U892" s="1200"/>
      <c r="V892" s="1201"/>
      <c r="W892" s="1201"/>
      <c r="X892" s="1201"/>
      <c r="Y892" s="1201"/>
      <c r="Z892" s="1201"/>
      <c r="AA892" s="168"/>
      <c r="AB892" s="1554" t="s">
        <v>424</v>
      </c>
      <c r="AC892" s="1554"/>
      <c r="AD892" s="1554"/>
      <c r="AE892" s="1554"/>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836</v>
      </c>
      <c r="G893" s="80"/>
      <c r="H893" s="80"/>
      <c r="I893" s="80"/>
      <c r="J893" s="80"/>
      <c r="K893" s="80"/>
      <c r="L893" s="80"/>
      <c r="M893" s="80"/>
      <c r="N893" s="80"/>
      <c r="O893" s="80"/>
      <c r="P893" s="80"/>
      <c r="Q893" s="80"/>
      <c r="R893" s="80"/>
      <c r="S893" s="80"/>
      <c r="T893" s="81"/>
      <c r="U893" s="1155" t="s">
        <v>591</v>
      </c>
      <c r="V893" s="1089"/>
      <c r="W893" s="1089"/>
      <c r="X893" s="1089"/>
      <c r="Y893" s="1089"/>
      <c r="Z893" s="1128"/>
      <c r="AA893" s="1192">
        <v>41000000</v>
      </c>
      <c r="AB893" s="1162"/>
      <c r="AC893" s="1162"/>
      <c r="AD893" s="1162"/>
      <c r="AE893" s="1162"/>
      <c r="AF893" s="1193"/>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728</v>
      </c>
      <c r="G894" s="80"/>
      <c r="H894" s="80"/>
      <c r="I894" s="80"/>
      <c r="J894" s="80"/>
      <c r="K894" s="80"/>
      <c r="L894" s="80"/>
      <c r="M894" s="80"/>
      <c r="N894" s="80"/>
      <c r="O894" s="80"/>
      <c r="P894" s="80"/>
      <c r="Q894" s="80"/>
      <c r="R894" s="80"/>
      <c r="S894" s="80"/>
      <c r="T894" s="81"/>
      <c r="U894" s="1155" t="s">
        <v>591</v>
      </c>
      <c r="V894" s="1089"/>
      <c r="W894" s="1089"/>
      <c r="X894" s="1089"/>
      <c r="Y894" s="1089"/>
      <c r="Z894" s="1128"/>
      <c r="AA894" s="1192">
        <v>8000000</v>
      </c>
      <c r="AB894" s="1162"/>
      <c r="AC894" s="1162"/>
      <c r="AD894" s="1162"/>
      <c r="AE894" s="1162"/>
      <c r="AF894" s="1193"/>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882</v>
      </c>
      <c r="G895" s="77"/>
      <c r="H895" s="77"/>
      <c r="I895" s="77"/>
      <c r="J895" s="77"/>
      <c r="K895" s="77"/>
      <c r="L895" s="77"/>
      <c r="M895" s="77"/>
      <c r="N895" s="77"/>
      <c r="O895" s="77"/>
      <c r="P895" s="77"/>
      <c r="Q895" s="77"/>
      <c r="R895" s="77"/>
      <c r="S895" s="77"/>
      <c r="T895" s="78"/>
      <c r="U895" s="1155" t="s">
        <v>641</v>
      </c>
      <c r="V895" s="1089"/>
      <c r="W895" s="1089"/>
      <c r="X895" s="1089"/>
      <c r="Y895" s="1089"/>
      <c r="Z895" s="1128"/>
      <c r="AA895" s="1192"/>
      <c r="AB895" s="1162"/>
      <c r="AC895" s="1162"/>
      <c r="AD895" s="1162"/>
      <c r="AE895" s="1162"/>
      <c r="AF895" s="1193"/>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731</v>
      </c>
      <c r="G896" s="77"/>
      <c r="H896" s="77"/>
      <c r="I896" s="77"/>
      <c r="J896" s="77"/>
      <c r="K896" s="77"/>
      <c r="L896" s="77"/>
      <c r="M896" s="77"/>
      <c r="N896" s="77"/>
      <c r="O896" s="77"/>
      <c r="P896" s="77"/>
      <c r="Q896" s="77"/>
      <c r="R896" s="77"/>
      <c r="S896" s="77"/>
      <c r="T896" s="78"/>
      <c r="U896" s="1155" t="s">
        <v>641</v>
      </c>
      <c r="V896" s="1089"/>
      <c r="W896" s="1089"/>
      <c r="X896" s="1089"/>
      <c r="Y896" s="1089"/>
      <c r="Z896" s="1128"/>
      <c r="AA896" s="1192"/>
      <c r="AB896" s="1162"/>
      <c r="AC896" s="1162"/>
      <c r="AD896" s="1162"/>
      <c r="AE896" s="1162"/>
      <c r="AF896" s="1193"/>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867</v>
      </c>
      <c r="G897" s="77"/>
      <c r="H897" s="77"/>
      <c r="I897" s="77"/>
      <c r="J897" s="77"/>
      <c r="K897" s="77"/>
      <c r="L897" s="77"/>
      <c r="M897" s="77"/>
      <c r="N897" s="77"/>
      <c r="O897" s="77"/>
      <c r="P897" s="77"/>
      <c r="Q897" s="77"/>
      <c r="R897" s="77"/>
      <c r="S897" s="77"/>
      <c r="T897" s="78"/>
      <c r="U897" s="1155" t="s">
        <v>641</v>
      </c>
      <c r="V897" s="1089"/>
      <c r="W897" s="1089"/>
      <c r="X897" s="1089"/>
      <c r="Y897" s="1089"/>
      <c r="Z897" s="1128"/>
      <c r="AA897" s="1192"/>
      <c r="AB897" s="1162"/>
      <c r="AC897" s="1162"/>
      <c r="AD897" s="1162"/>
      <c r="AE897" s="1162"/>
      <c r="AF897" s="1193"/>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868</v>
      </c>
      <c r="G898" s="77"/>
      <c r="H898" s="77"/>
      <c r="I898" s="77"/>
      <c r="J898" s="77"/>
      <c r="K898" s="77"/>
      <c r="L898" s="77"/>
      <c r="M898" s="77"/>
      <c r="N898" s="77"/>
      <c r="O898" s="77"/>
      <c r="P898" s="77"/>
      <c r="Q898" s="77"/>
      <c r="R898" s="77"/>
      <c r="S898" s="77"/>
      <c r="T898" s="78"/>
      <c r="U898" s="1155" t="s">
        <v>641</v>
      </c>
      <c r="V898" s="1089"/>
      <c r="W898" s="1089"/>
      <c r="X898" s="1089"/>
      <c r="Y898" s="1089"/>
      <c r="Z898" s="1128"/>
      <c r="AA898" s="1192"/>
      <c r="AB898" s="1162"/>
      <c r="AC898" s="1162"/>
      <c r="AD898" s="1162"/>
      <c r="AE898" s="1162"/>
      <c r="AF898" s="1193"/>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869</v>
      </c>
      <c r="G899" s="77"/>
      <c r="H899" s="77"/>
      <c r="I899" s="77"/>
      <c r="J899" s="77"/>
      <c r="K899" s="77"/>
      <c r="L899" s="77"/>
      <c r="M899" s="77"/>
      <c r="N899" s="77"/>
      <c r="O899" s="77"/>
      <c r="P899" s="77"/>
      <c r="Q899" s="77"/>
      <c r="R899" s="77"/>
      <c r="S899" s="77"/>
      <c r="T899" s="78"/>
      <c r="U899" s="1155" t="s">
        <v>641</v>
      </c>
      <c r="V899" s="1089"/>
      <c r="W899" s="1089"/>
      <c r="X899" s="1089"/>
      <c r="Y899" s="1089"/>
      <c r="Z899" s="1128"/>
      <c r="AA899" s="1192"/>
      <c r="AB899" s="1162"/>
      <c r="AC899" s="1162"/>
      <c r="AD899" s="1162"/>
      <c r="AE899" s="1162"/>
      <c r="AF899" s="1193"/>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730</v>
      </c>
      <c r="G900" s="77"/>
      <c r="H900" s="77"/>
      <c r="I900" s="77"/>
      <c r="J900" s="77"/>
      <c r="K900" s="77"/>
      <c r="L900" s="77"/>
      <c r="M900" s="77"/>
      <c r="N900" s="77"/>
      <c r="O900" s="77"/>
      <c r="P900" s="77"/>
      <c r="Q900" s="77"/>
      <c r="R900" s="77"/>
      <c r="S900" s="77"/>
      <c r="T900" s="78"/>
      <c r="U900" s="1155" t="s">
        <v>641</v>
      </c>
      <c r="V900" s="1089"/>
      <c r="W900" s="1089"/>
      <c r="X900" s="1089"/>
      <c r="Y900" s="1089"/>
      <c r="Z900" s="1128"/>
      <c r="AA900" s="1192"/>
      <c r="AB900" s="1162"/>
      <c r="AC900" s="1162"/>
      <c r="AD900" s="1162"/>
      <c r="AE900" s="1162"/>
      <c r="AF900" s="1193"/>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732</v>
      </c>
      <c r="G901" s="77"/>
      <c r="H901" s="77"/>
      <c r="I901" s="77"/>
      <c r="J901" s="77"/>
      <c r="K901" s="77"/>
      <c r="L901" s="77"/>
      <c r="M901" s="77"/>
      <c r="N901" s="77"/>
      <c r="O901" s="77"/>
      <c r="P901" s="77"/>
      <c r="Q901" s="77"/>
      <c r="R901" s="77"/>
      <c r="S901" s="77"/>
      <c r="T901" s="78"/>
      <c r="U901" s="1155" t="s">
        <v>641</v>
      </c>
      <c r="V901" s="1089"/>
      <c r="W901" s="1089"/>
      <c r="X901" s="1089"/>
      <c r="Y901" s="1089"/>
      <c r="Z901" s="1128"/>
      <c r="AA901" s="1192"/>
      <c r="AB901" s="1162"/>
      <c r="AC901" s="1162"/>
      <c r="AD901" s="1162"/>
      <c r="AE901" s="1162"/>
      <c r="AF901" s="1193"/>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729</v>
      </c>
      <c r="G902" s="77"/>
      <c r="H902" s="77"/>
      <c r="I902" s="77"/>
      <c r="J902" s="77"/>
      <c r="K902" s="77"/>
      <c r="L902" s="77"/>
      <c r="M902" s="77"/>
      <c r="N902" s="77"/>
      <c r="O902" s="77"/>
      <c r="P902" s="77"/>
      <c r="Q902" s="77"/>
      <c r="R902" s="77"/>
      <c r="S902" s="77"/>
      <c r="T902" s="78"/>
      <c r="U902" s="1155" t="s">
        <v>641</v>
      </c>
      <c r="V902" s="1089"/>
      <c r="W902" s="1089"/>
      <c r="X902" s="1089"/>
      <c r="Y902" s="1089"/>
      <c r="Z902" s="1128"/>
      <c r="AA902" s="1192"/>
      <c r="AB902" s="1162"/>
      <c r="AC902" s="1162"/>
      <c r="AD902" s="1162"/>
      <c r="AE902" s="1162"/>
      <c r="AF902" s="1193"/>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55" t="s">
        <v>641</v>
      </c>
      <c r="V903" s="1089"/>
      <c r="W903" s="1089"/>
      <c r="X903" s="1089"/>
      <c r="Y903" s="1089"/>
      <c r="Z903" s="1128"/>
      <c r="AA903" s="1192"/>
      <c r="AB903" s="1162"/>
      <c r="AC903" s="1162"/>
      <c r="AD903" s="1162"/>
      <c r="AE903" s="1162"/>
      <c r="AF903" s="1193"/>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883</v>
      </c>
      <c r="G904" s="77"/>
      <c r="H904" s="77"/>
      <c r="I904" s="77"/>
      <c r="J904" s="77"/>
      <c r="K904" s="77"/>
      <c r="L904" s="77"/>
      <c r="M904" s="77"/>
      <c r="N904" s="77"/>
      <c r="O904" s="77"/>
      <c r="P904" s="77"/>
      <c r="Q904" s="77"/>
      <c r="R904" s="77"/>
      <c r="S904" s="77"/>
      <c r="T904" s="78"/>
      <c r="U904" s="1155" t="s">
        <v>641</v>
      </c>
      <c r="V904" s="1089"/>
      <c r="W904" s="1089"/>
      <c r="X904" s="1089"/>
      <c r="Y904" s="1089"/>
      <c r="Z904" s="1128"/>
      <c r="AA904" s="1192"/>
      <c r="AB904" s="1162"/>
      <c r="AC904" s="1162"/>
      <c r="AD904" s="1162"/>
      <c r="AE904" s="1162"/>
      <c r="AF904" s="1193"/>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884</v>
      </c>
      <c r="G905" s="151"/>
      <c r="H905" s="151"/>
      <c r="I905" s="151"/>
      <c r="J905" s="151"/>
      <c r="K905" s="151"/>
      <c r="L905" s="151"/>
      <c r="M905" s="151"/>
      <c r="N905" s="151"/>
      <c r="O905" s="151"/>
      <c r="P905" s="151"/>
      <c r="Q905" s="151"/>
      <c r="R905" s="151"/>
      <c r="S905" s="151"/>
      <c r="T905" s="347"/>
      <c r="U905" s="1155" t="s">
        <v>641</v>
      </c>
      <c r="V905" s="1089"/>
      <c r="W905" s="1089"/>
      <c r="X905" s="1089"/>
      <c r="Y905" s="1089"/>
      <c r="Z905" s="1128"/>
      <c r="AA905" s="1192"/>
      <c r="AB905" s="1162"/>
      <c r="AC905" s="1162"/>
      <c r="AD905" s="1162"/>
      <c r="AE905" s="1162"/>
      <c r="AF905" s="1193"/>
      <c r="AM905" s="1448">
        <f>G734+O778</f>
        <v>260</v>
      </c>
      <c r="AN905" s="1449"/>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55" t="s">
        <v>641</v>
      </c>
      <c r="V906" s="1089"/>
      <c r="W906" s="1089"/>
      <c r="X906" s="1089"/>
      <c r="Y906" s="1089"/>
      <c r="Z906" s="1128"/>
      <c r="AA906" s="1192"/>
      <c r="AB906" s="1162"/>
      <c r="AC906" s="1162"/>
      <c r="AD906" s="1162"/>
      <c r="AE906" s="1162"/>
      <c r="AF906" s="1193"/>
      <c r="AM906" s="52"/>
      <c r="AN906" s="21"/>
      <c r="AO906" s="1418">
        <f>ROUNDDOWN(X999/I999,2)</f>
        <v>0.3</v>
      </c>
      <c r="AP906" s="1419"/>
      <c r="AQ906" s="1419"/>
      <c r="AR906" s="1420"/>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55" t="s">
        <v>641</v>
      </c>
      <c r="V907" s="1089"/>
      <c r="W907" s="1089"/>
      <c r="X907" s="1089"/>
      <c r="Y907" s="1089"/>
      <c r="Z907" s="1128"/>
      <c r="AA907" s="1192"/>
      <c r="AB907" s="1162"/>
      <c r="AC907" s="1162"/>
      <c r="AD907" s="1162"/>
      <c r="AE907" s="1162"/>
      <c r="AF907" s="1193"/>
      <c r="AM907" s="52"/>
      <c r="AN907" s="52"/>
      <c r="AO907" s="1453">
        <f>ROUNDDOWN(X1003/I1003,2)</f>
        <v>0</v>
      </c>
      <c r="AP907" s="1454"/>
      <c r="AQ907" s="1454"/>
      <c r="AR907" s="1455"/>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888</v>
      </c>
      <c r="G908" s="77"/>
      <c r="H908" s="77"/>
      <c r="I908" s="77"/>
      <c r="J908" s="77"/>
      <c r="K908" s="77"/>
      <c r="L908" s="77"/>
      <c r="M908" s="77"/>
      <c r="N908" s="77"/>
      <c r="O908" s="77"/>
      <c r="P908" s="1155" t="s">
        <v>722</v>
      </c>
      <c r="Q908" s="1089"/>
      <c r="R908" s="1089"/>
      <c r="S908" s="1089"/>
      <c r="T908" s="1128"/>
      <c r="U908" s="1155" t="s">
        <v>641</v>
      </c>
      <c r="V908" s="1089"/>
      <c r="W908" s="1089"/>
      <c r="X908" s="1089"/>
      <c r="Y908" s="1089"/>
      <c r="Z908" s="1128"/>
      <c r="AA908" s="1192"/>
      <c r="AB908" s="1162"/>
      <c r="AC908" s="1162"/>
      <c r="AD908" s="1162"/>
      <c r="AE908" s="1162"/>
      <c r="AF908" s="1193"/>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24" t="s">
        <v>357</v>
      </c>
      <c r="J909" s="1425"/>
      <c r="K909" s="1425"/>
      <c r="L909" s="1425"/>
      <c r="M909" s="1425"/>
      <c r="N909" s="1425"/>
      <c r="O909" s="1425"/>
      <c r="P909" s="1425"/>
      <c r="Q909" s="1425"/>
      <c r="R909" s="1425"/>
      <c r="S909" s="1425"/>
      <c r="T909" s="1426"/>
      <c r="U909" s="1155" t="s">
        <v>641</v>
      </c>
      <c r="V909" s="1089"/>
      <c r="W909" s="1089"/>
      <c r="X909" s="1089"/>
      <c r="Y909" s="1089"/>
      <c r="Z909" s="1128"/>
      <c r="AA909" s="1192"/>
      <c r="AB909" s="1162"/>
      <c r="AC909" s="1162"/>
      <c r="AD909" s="1162"/>
      <c r="AE909" s="1162"/>
      <c r="AF909" s="1193"/>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0" t="s">
        <v>357</v>
      </c>
      <c r="J910" s="1471"/>
      <c r="K910" s="1471"/>
      <c r="L910" s="1471"/>
      <c r="M910" s="1471"/>
      <c r="N910" s="1471"/>
      <c r="O910" s="1471"/>
      <c r="P910" s="1471"/>
      <c r="Q910" s="1471"/>
      <c r="R910" s="1471"/>
      <c r="S910" s="1471"/>
      <c r="T910" s="1472"/>
      <c r="U910" s="1155" t="s">
        <v>641</v>
      </c>
      <c r="V910" s="1089"/>
      <c r="W910" s="1089"/>
      <c r="X910" s="1089"/>
      <c r="Y910" s="1089"/>
      <c r="Z910" s="1128"/>
      <c r="AA910" s="1192"/>
      <c r="AB910" s="1162"/>
      <c r="AC910" s="1162"/>
      <c r="AD910" s="1162"/>
      <c r="AE910" s="1162"/>
      <c r="AF910" s="1193"/>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70" t="s">
        <v>357</v>
      </c>
      <c r="J911" s="1471"/>
      <c r="K911" s="1471"/>
      <c r="L911" s="1471"/>
      <c r="M911" s="1471"/>
      <c r="N911" s="1471"/>
      <c r="O911" s="1471"/>
      <c r="P911" s="1471"/>
      <c r="Q911" s="1471"/>
      <c r="R911" s="1471"/>
      <c r="S911" s="1471"/>
      <c r="T911" s="1472"/>
      <c r="U911" s="1155" t="s">
        <v>641</v>
      </c>
      <c r="V911" s="1089"/>
      <c r="W911" s="1089"/>
      <c r="X911" s="1089"/>
      <c r="Y911" s="1089"/>
      <c r="Z911" s="1128"/>
      <c r="AA911" s="1192"/>
      <c r="AB911" s="1162"/>
      <c r="AC911" s="1162"/>
      <c r="AD911" s="1162"/>
      <c r="AE911" s="1162"/>
      <c r="AF911" s="1193"/>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0" t="s">
        <v>357</v>
      </c>
      <c r="J912" s="1471"/>
      <c r="K912" s="1471"/>
      <c r="L912" s="1471"/>
      <c r="M912" s="1471"/>
      <c r="N912" s="1471"/>
      <c r="O912" s="1471"/>
      <c r="P912" s="1471"/>
      <c r="Q912" s="1471"/>
      <c r="R912" s="1471"/>
      <c r="S912" s="1471"/>
      <c r="T912" s="1472"/>
      <c r="U912" s="1155" t="s">
        <v>641</v>
      </c>
      <c r="V912" s="1089"/>
      <c r="W912" s="1089"/>
      <c r="X912" s="1089"/>
      <c r="Y912" s="1089"/>
      <c r="Z912" s="1128"/>
      <c r="AA912" s="1192"/>
      <c r="AB912" s="1162"/>
      <c r="AC912" s="1162"/>
      <c r="AD912" s="1162"/>
      <c r="AE912" s="1162"/>
      <c r="AF912" s="1193"/>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626</v>
      </c>
      <c r="C914" s="50" t="s">
        <v>812</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86"/>
      <c r="N917" s="1359"/>
      <c r="O917" s="1359"/>
      <c r="P917" s="1359"/>
      <c r="Q917" s="1359"/>
      <c r="R917" s="1359"/>
      <c r="S917" s="1405"/>
      <c r="U917" s="103" t="s">
        <v>11</v>
      </c>
      <c r="V917" s="77"/>
      <c r="W917" s="77"/>
      <c r="X917" s="77"/>
      <c r="Y917" s="77"/>
      <c r="Z917" s="77"/>
      <c r="AA917" s="77"/>
      <c r="AB917" s="77"/>
      <c r="AC917" s="77"/>
      <c r="AD917" s="78"/>
      <c r="AE917" s="1486"/>
      <c r="AF917" s="1359"/>
      <c r="AG917" s="1359"/>
      <c r="AH917" s="1359"/>
      <c r="AI917" s="1359"/>
      <c r="AJ917" s="1359"/>
      <c r="AK917" s="1405"/>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42"/>
      <c r="N918" s="1443"/>
      <c r="O918" s="1443"/>
      <c r="P918" s="1443"/>
      <c r="Q918" s="1443"/>
      <c r="R918" s="1443"/>
      <c r="S918" s="1444"/>
      <c r="U918" s="103" t="s">
        <v>12</v>
      </c>
      <c r="V918" s="77"/>
      <c r="W918" s="77"/>
      <c r="X918" s="77"/>
      <c r="Y918" s="77"/>
      <c r="Z918" s="77"/>
      <c r="AA918" s="77"/>
      <c r="AB918" s="77"/>
      <c r="AC918" s="77"/>
      <c r="AD918" s="78"/>
      <c r="AE918" s="1442"/>
      <c r="AF918" s="1443"/>
      <c r="AG918" s="1443"/>
      <c r="AH918" s="1443"/>
      <c r="AI918" s="1443"/>
      <c r="AJ918" s="1443"/>
      <c r="AK918" s="1444"/>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974</v>
      </c>
      <c r="D919" s="77"/>
      <c r="E919" s="77"/>
      <c r="J919" s="1493" t="s">
        <v>329</v>
      </c>
      <c r="K919" s="1494"/>
      <c r="L919" s="1494"/>
      <c r="M919" s="1494"/>
      <c r="N919" s="1494"/>
      <c r="O919" s="1494"/>
      <c r="P919" s="1494"/>
      <c r="Q919" s="1494"/>
      <c r="R919" s="1494"/>
      <c r="S919" s="1495"/>
      <c r="U919" s="103" t="s">
        <v>974</v>
      </c>
      <c r="V919" s="77"/>
      <c r="W919" s="77"/>
      <c r="AB919" s="1493" t="s">
        <v>329</v>
      </c>
      <c r="AC919" s="1494"/>
      <c r="AD919" s="1494"/>
      <c r="AE919" s="1494"/>
      <c r="AF919" s="1494"/>
      <c r="AG919" s="1494"/>
      <c r="AH919" s="1494"/>
      <c r="AI919" s="1494"/>
      <c r="AJ919" s="1494"/>
      <c r="AK919" s="1495"/>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89"/>
      <c r="N920" s="1457"/>
      <c r="O920" s="1457"/>
      <c r="P920" s="1457"/>
      <c r="Q920" s="1457"/>
      <c r="R920" s="1457"/>
      <c r="S920" s="1458"/>
      <c r="U920" s="103" t="s">
        <v>13</v>
      </c>
      <c r="V920" s="77"/>
      <c r="W920" s="77"/>
      <c r="X920" s="77"/>
      <c r="Y920" s="77"/>
      <c r="Z920" s="77"/>
      <c r="AA920" s="77"/>
      <c r="AB920" s="77"/>
      <c r="AC920" s="77"/>
      <c r="AD920" s="78"/>
      <c r="AE920" s="1456"/>
      <c r="AF920" s="1457"/>
      <c r="AG920" s="1457"/>
      <c r="AH920" s="1457"/>
      <c r="AI920" s="1457"/>
      <c r="AJ920" s="1457"/>
      <c r="AK920" s="1458"/>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90"/>
      <c r="N921" s="1491"/>
      <c r="O921" s="1491"/>
      <c r="P921" s="1491"/>
      <c r="Q921" s="1491"/>
      <c r="R921" s="1491"/>
      <c r="S921" s="1492"/>
      <c r="U921" s="103" t="s">
        <v>14</v>
      </c>
      <c r="V921" s="77"/>
      <c r="W921" s="77"/>
      <c r="X921" s="77"/>
      <c r="Y921" s="77"/>
      <c r="Z921" s="77"/>
      <c r="AA921" s="77"/>
      <c r="AB921" s="77"/>
      <c r="AC921" s="77"/>
      <c r="AD921" s="78"/>
      <c r="AE921" s="1490"/>
      <c r="AF921" s="1491"/>
      <c r="AG921" s="1491"/>
      <c r="AH921" s="1491"/>
      <c r="AI921" s="1491"/>
      <c r="AJ921" s="1491"/>
      <c r="AK921" s="149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2"/>
      <c r="N922" s="1162"/>
      <c r="O922" s="1162"/>
      <c r="P922" s="1162"/>
      <c r="Q922" s="1162"/>
      <c r="R922" s="1162"/>
      <c r="S922" s="1193"/>
      <c r="U922" s="103" t="s">
        <v>15</v>
      </c>
      <c r="V922" s="77"/>
      <c r="W922" s="77"/>
      <c r="X922" s="77"/>
      <c r="Y922" s="77"/>
      <c r="Z922" s="77"/>
      <c r="AA922" s="77"/>
      <c r="AB922" s="77"/>
      <c r="AC922" s="77"/>
      <c r="AD922" s="78"/>
      <c r="AE922" s="1192"/>
      <c r="AF922" s="1162"/>
      <c r="AG922" s="1162"/>
      <c r="AH922" s="1162"/>
      <c r="AI922" s="1162"/>
      <c r="AJ922" s="1162"/>
      <c r="AK922" s="1193"/>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2"/>
      <c r="N923" s="1162"/>
      <c r="O923" s="1162"/>
      <c r="P923" s="1162"/>
      <c r="Q923" s="1162"/>
      <c r="R923" s="1162"/>
      <c r="S923" s="1193"/>
      <c r="U923" s="103" t="s">
        <v>16</v>
      </c>
      <c r="V923" s="77"/>
      <c r="W923" s="77"/>
      <c r="X923" s="77"/>
      <c r="Y923" s="77"/>
      <c r="Z923" s="77"/>
      <c r="AA923" s="77"/>
      <c r="AB923" s="77"/>
      <c r="AC923" s="77"/>
      <c r="AD923" s="78"/>
      <c r="AE923" s="1192"/>
      <c r="AF923" s="1162"/>
      <c r="AG923" s="1162"/>
      <c r="AH923" s="1162"/>
      <c r="AI923" s="1162"/>
      <c r="AJ923" s="1162"/>
      <c r="AK923" s="1193"/>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620</v>
      </c>
      <c r="D924" s="77"/>
      <c r="E924" s="77"/>
      <c r="F924" s="77"/>
      <c r="G924" s="77"/>
      <c r="H924" s="77"/>
      <c r="I924" s="77"/>
      <c r="J924" s="77"/>
      <c r="K924" s="77"/>
      <c r="L924" s="78"/>
      <c r="M924" s="1450"/>
      <c r="N924" s="1451"/>
      <c r="O924" s="1451"/>
      <c r="P924" s="1451"/>
      <c r="Q924" s="1451"/>
      <c r="R924" s="1451"/>
      <c r="S924" s="1452"/>
      <c r="U924" s="103" t="s">
        <v>620</v>
      </c>
      <c r="V924" s="77"/>
      <c r="W924" s="77"/>
      <c r="X924" s="77"/>
      <c r="Y924" s="77"/>
      <c r="Z924" s="77"/>
      <c r="AA924" s="77"/>
      <c r="AB924" s="77"/>
      <c r="AC924" s="77"/>
      <c r="AD924" s="78"/>
      <c r="AE924" s="1450"/>
      <c r="AF924" s="1451"/>
      <c r="AG924" s="1451"/>
      <c r="AH924" s="1451"/>
      <c r="AI924" s="1451"/>
      <c r="AJ924" s="1451"/>
      <c r="AK924" s="1452"/>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636</v>
      </c>
      <c r="C926" s="102" t="s">
        <v>701</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621</v>
      </c>
      <c r="G929" s="77"/>
      <c r="H929" s="77"/>
      <c r="I929" s="77"/>
      <c r="J929" s="77"/>
      <c r="K929" s="77"/>
      <c r="L929" s="78"/>
      <c r="M929" s="1434"/>
      <c r="N929" s="1161"/>
      <c r="O929" s="1161"/>
      <c r="P929" s="1161"/>
      <c r="Q929" s="1161"/>
      <c r="R929" s="1161"/>
      <c r="S929" s="1435"/>
      <c r="T929" s="103" t="s">
        <v>871</v>
      </c>
      <c r="U929" s="77"/>
      <c r="V929" s="77"/>
      <c r="W929" s="77"/>
      <c r="X929" s="77"/>
      <c r="Y929" s="77"/>
      <c r="Z929" s="78"/>
      <c r="AA929" s="1434"/>
      <c r="AB929" s="1161"/>
      <c r="AC929" s="1161"/>
      <c r="AD929" s="1161"/>
      <c r="AE929" s="1161"/>
      <c r="AF929" s="1161"/>
      <c r="AG929" s="143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622</v>
      </c>
      <c r="G930" s="77"/>
      <c r="H930" s="77"/>
      <c r="I930" s="77"/>
      <c r="J930" s="77"/>
      <c r="K930" s="77"/>
      <c r="L930" s="78"/>
      <c r="M930" s="1434"/>
      <c r="N930" s="1161"/>
      <c r="O930" s="1161"/>
      <c r="P930" s="1161"/>
      <c r="Q930" s="1161"/>
      <c r="R930" s="1161"/>
      <c r="S930" s="1435"/>
      <c r="T930" s="103" t="s">
        <v>870</v>
      </c>
      <c r="U930" s="77"/>
      <c r="V930" s="77"/>
      <c r="W930" s="77"/>
      <c r="X930" s="77"/>
      <c r="Y930" s="77"/>
      <c r="Z930" s="78"/>
      <c r="AA930" s="1434"/>
      <c r="AB930" s="1161"/>
      <c r="AC930" s="1161"/>
      <c r="AD930" s="1161"/>
      <c r="AE930" s="1161"/>
      <c r="AF930" s="1161"/>
      <c r="AG930" s="143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999</v>
      </c>
      <c r="G931" s="77"/>
      <c r="H931" s="77"/>
      <c r="I931" s="77"/>
      <c r="J931" s="77"/>
      <c r="K931" s="77"/>
      <c r="L931" s="78"/>
      <c r="M931" s="1536" t="s">
        <v>641</v>
      </c>
      <c r="N931" s="1537"/>
      <c r="O931" s="1537"/>
      <c r="P931" s="1537"/>
      <c r="Q931" s="1537"/>
      <c r="R931" s="1537"/>
      <c r="S931" s="1538"/>
      <c r="T931" s="76" t="s">
        <v>360</v>
      </c>
      <c r="U931" s="77"/>
      <c r="V931" s="77"/>
      <c r="W931" s="77"/>
      <c r="X931" s="77"/>
      <c r="Y931" s="77"/>
      <c r="Z931" s="78"/>
      <c r="AA931" s="1434"/>
      <c r="AB931" s="1161"/>
      <c r="AC931" s="1161"/>
      <c r="AD931" s="1161"/>
      <c r="AE931" s="1161"/>
      <c r="AF931" s="1161"/>
      <c r="AG931" s="143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623</v>
      </c>
      <c r="G932" s="77"/>
      <c r="H932" s="77"/>
      <c r="I932" s="77"/>
      <c r="J932" s="77"/>
      <c r="K932" s="77"/>
      <c r="L932" s="78"/>
      <c r="M932" s="1434"/>
      <c r="N932" s="1161"/>
      <c r="O932" s="1161"/>
      <c r="P932" s="1161"/>
      <c r="Q932" s="1161"/>
      <c r="R932" s="1161"/>
      <c r="S932" s="1435"/>
      <c r="T932" s="76" t="s">
        <v>361</v>
      </c>
      <c r="U932" s="77"/>
      <c r="V932" s="77"/>
      <c r="W932" s="77"/>
      <c r="X932" s="77"/>
      <c r="Y932" s="77"/>
      <c r="Z932" s="78"/>
      <c r="AA932" s="1434"/>
      <c r="AB932" s="1161"/>
      <c r="AC932" s="1161"/>
      <c r="AD932" s="1161"/>
      <c r="AE932" s="1161"/>
      <c r="AF932" s="1161"/>
      <c r="AG932" s="143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510</v>
      </c>
      <c r="G933" s="77"/>
      <c r="H933" s="77"/>
      <c r="I933" s="77"/>
      <c r="J933" s="77"/>
      <c r="K933" s="77"/>
      <c r="L933" s="78"/>
      <c r="M933" s="1434"/>
      <c r="N933" s="1161"/>
      <c r="O933" s="1161"/>
      <c r="P933" s="1161"/>
      <c r="Q933" s="1161"/>
      <c r="R933" s="1161"/>
      <c r="S933" s="1435"/>
      <c r="T933" s="76" t="s">
        <v>408</v>
      </c>
      <c r="U933" s="77"/>
      <c r="V933" s="77"/>
      <c r="W933" s="77"/>
      <c r="X933" s="77"/>
      <c r="Y933" s="77"/>
      <c r="Z933" s="78"/>
      <c r="AA933" s="1434"/>
      <c r="AB933" s="1161"/>
      <c r="AC933" s="1161"/>
      <c r="AD933" s="1161"/>
      <c r="AE933" s="1161"/>
      <c r="AF933" s="1161"/>
      <c r="AG933" s="143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974</v>
      </c>
      <c r="G934" s="72"/>
      <c r="H934" s="72"/>
      <c r="I934" s="72"/>
      <c r="J934" s="72"/>
      <c r="K934" s="72"/>
      <c r="L934" s="94"/>
      <c r="M934" s="1533" t="s">
        <v>329</v>
      </c>
      <c r="N934" s="1534"/>
      <c r="O934" s="1534"/>
      <c r="P934" s="1534"/>
      <c r="Q934" s="1534"/>
      <c r="R934" s="1534"/>
      <c r="S934" s="1535"/>
      <c r="T934" s="1421"/>
      <c r="U934" s="1422"/>
      <c r="V934" s="1422"/>
      <c r="W934" s="1422"/>
      <c r="X934" s="1422"/>
      <c r="Y934" s="1422"/>
      <c r="Z934" s="1423"/>
      <c r="AA934" s="1434"/>
      <c r="AB934" s="1161"/>
      <c r="AC934" s="1161"/>
      <c r="AD934" s="1161"/>
      <c r="AE934" s="1161"/>
      <c r="AF934" s="1161"/>
      <c r="AG934" s="143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511</v>
      </c>
      <c r="G935" s="72"/>
      <c r="H935" s="72"/>
      <c r="I935" s="72"/>
      <c r="J935" s="72"/>
      <c r="K935" s="72"/>
      <c r="L935" s="94"/>
      <c r="M935" s="1434"/>
      <c r="N935" s="1161"/>
      <c r="O935" s="1161"/>
      <c r="P935" s="1161"/>
      <c r="Q935" s="1161"/>
      <c r="R935" s="1161"/>
      <c r="S935" s="1435"/>
      <c r="T935" s="1421"/>
      <c r="U935" s="1422"/>
      <c r="V935" s="1422"/>
      <c r="W935" s="1422"/>
      <c r="X935" s="1422"/>
      <c r="Y935" s="1422"/>
      <c r="Z935" s="1423"/>
      <c r="AA935" s="1434"/>
      <c r="AB935" s="1161"/>
      <c r="AC935" s="1161"/>
      <c r="AD935" s="1161"/>
      <c r="AE935" s="1161"/>
      <c r="AF935" s="1161"/>
      <c r="AG935" s="143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29" t="s">
        <v>722</v>
      </c>
      <c r="P936" s="1130"/>
      <c r="Q936" s="142"/>
      <c r="R936" s="142"/>
      <c r="S936" s="143"/>
      <c r="T936" s="71" t="s">
        <v>177</v>
      </c>
      <c r="U936" s="72"/>
      <c r="V936" s="72"/>
      <c r="W936" s="1412" t="s">
        <v>357</v>
      </c>
      <c r="X936" s="1195"/>
      <c r="Y936" s="1195"/>
      <c r="Z936" s="1195"/>
      <c r="AA936" s="1195"/>
      <c r="AB936" s="1195"/>
      <c r="AC936" s="1195"/>
      <c r="AD936" s="1195"/>
      <c r="AE936" s="1195"/>
      <c r="AF936" s="1195"/>
      <c r="AG936" s="1196"/>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517" t="s">
        <v>36</v>
      </c>
      <c r="G937" s="1518"/>
      <c r="H937" s="1518"/>
      <c r="I937" s="1518"/>
      <c r="J937" s="1518"/>
      <c r="K937" s="1518"/>
      <c r="L937" s="1518"/>
      <c r="M937" s="1434"/>
      <c r="N937" s="1161"/>
      <c r="O937" s="1161"/>
      <c r="P937" s="1161"/>
      <c r="Q937" s="1161"/>
      <c r="R937" s="1161"/>
      <c r="S937" s="1435"/>
      <c r="T937" s="79"/>
      <c r="U937" s="80"/>
      <c r="V937" s="80"/>
      <c r="W937" s="80"/>
      <c r="X937" s="80"/>
      <c r="Y937" s="80"/>
      <c r="Z937" s="196" t="s">
        <v>141</v>
      </c>
      <c r="AA937" s="1445"/>
      <c r="AB937" s="1446"/>
      <c r="AC937" s="1446"/>
      <c r="AD937" s="1446"/>
      <c r="AE937" s="1446"/>
      <c r="AF937" s="1446"/>
      <c r="AG937" s="144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098" t="s">
        <v>594</v>
      </c>
      <c r="B941" s="1098"/>
      <c r="C941" s="1098"/>
      <c r="D941" s="1098"/>
      <c r="E941" s="1098"/>
      <c r="F941" s="1098"/>
      <c r="G941" s="1098"/>
      <c r="H941" s="1098"/>
      <c r="I941" s="1098"/>
      <c r="J941" s="1098"/>
      <c r="K941" s="1098"/>
      <c r="L941" s="1098"/>
      <c r="M941" s="1098"/>
      <c r="N941" s="1098"/>
      <c r="O941" s="1098"/>
      <c r="P941" s="1098"/>
      <c r="Q941" s="1098"/>
      <c r="R941" s="1098"/>
      <c r="S941" s="1098"/>
      <c r="T941" s="1098"/>
      <c r="U941" s="1098"/>
      <c r="V941" s="1098"/>
      <c r="W941" s="1098"/>
      <c r="X941" s="1098"/>
      <c r="Y941" s="1098"/>
      <c r="Z941" s="1098"/>
      <c r="AA941" s="1098"/>
      <c r="AB941" s="1098"/>
      <c r="AC941" s="1098"/>
      <c r="AD941" s="1098"/>
      <c r="AE941" s="1098"/>
      <c r="AF941" s="1098"/>
      <c r="AG941" s="1098"/>
      <c r="AH941" s="1098"/>
      <c r="AI941" s="1098"/>
      <c r="AJ941" s="1098"/>
      <c r="AK941" s="1098"/>
      <c r="AL941" s="1098"/>
      <c r="AM941" s="52"/>
      <c r="AN941" s="52"/>
      <c r="AO941" s="21"/>
      <c r="AP941" s="21"/>
      <c r="AQ941" s="21"/>
      <c r="AR941" s="21"/>
      <c r="AS941" s="21"/>
      <c r="AT941" s="1441"/>
      <c r="AU941" s="1441"/>
      <c r="AV941" s="1441"/>
      <c r="AW941" s="1441"/>
      <c r="AX941" s="1441"/>
      <c r="AY941" s="1441"/>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099"/>
      <c r="B942" s="1099"/>
      <c r="C942" s="1099"/>
      <c r="D942" s="1099"/>
      <c r="E942" s="1099"/>
      <c r="F942" s="1099"/>
      <c r="G942" s="1099"/>
      <c r="H942" s="1099"/>
      <c r="I942" s="1099"/>
      <c r="J942" s="1099"/>
      <c r="K942" s="1099"/>
      <c r="L942" s="1099"/>
      <c r="M942" s="1099"/>
      <c r="N942" s="1099"/>
      <c r="O942" s="1099"/>
      <c r="P942" s="1099"/>
      <c r="Q942" s="1099"/>
      <c r="R942" s="1099"/>
      <c r="S942" s="1099"/>
      <c r="T942" s="1099"/>
      <c r="U942" s="1099"/>
      <c r="V942" s="1099"/>
      <c r="W942" s="1099"/>
      <c r="X942" s="1099"/>
      <c r="Y942" s="1099"/>
      <c r="Z942" s="1099"/>
      <c r="AA942" s="1099"/>
      <c r="AB942" s="1099"/>
      <c r="AC942" s="1099"/>
      <c r="AD942" s="1099"/>
      <c r="AE942" s="1099"/>
      <c r="AF942" s="1099"/>
      <c r="AG942" s="1099"/>
      <c r="AH942" s="1099"/>
      <c r="AI942" s="1099"/>
      <c r="AJ942" s="1099"/>
      <c r="AK942" s="1099"/>
      <c r="AL942" s="109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665</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522" t="s">
        <v>688</v>
      </c>
      <c r="C946" s="1522"/>
      <c r="D946" s="1522"/>
      <c r="E946" s="1522"/>
      <c r="F946" s="1522"/>
      <c r="G946" s="1522"/>
      <c r="H946" s="1522"/>
      <c r="I946" s="1522"/>
      <c r="J946" s="1522"/>
      <c r="K946" s="1522"/>
      <c r="L946" s="1522" t="s">
        <v>689</v>
      </c>
      <c r="M946" s="1522"/>
      <c r="N946" s="1522"/>
      <c r="O946" s="1522"/>
      <c r="P946" s="1522"/>
      <c r="Q946" s="1522"/>
      <c r="R946" s="1522"/>
      <c r="S946" s="1522"/>
      <c r="T946" s="1522"/>
      <c r="U946" s="1522"/>
      <c r="V946" s="1522" t="s">
        <v>690</v>
      </c>
      <c r="W946" s="1522"/>
      <c r="X946" s="1522"/>
      <c r="Y946" s="1522"/>
      <c r="Z946" s="1522"/>
      <c r="AA946" s="1522"/>
      <c r="AB946" s="1522"/>
      <c r="AC946" s="1522"/>
      <c r="AD946" s="1527" t="s">
        <v>691</v>
      </c>
      <c r="AE946" s="1528"/>
      <c r="AF946" s="1528"/>
      <c r="AG946" s="1528"/>
      <c r="AH946" s="1528"/>
      <c r="AI946" s="1528"/>
      <c r="AJ946" s="1528"/>
      <c r="AK946" s="1529"/>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330" t="s">
        <v>683</v>
      </c>
      <c r="C947" s="1567"/>
      <c r="D947" s="1567"/>
      <c r="E947" s="1567"/>
      <c r="F947" s="1567"/>
      <c r="G947" s="1567"/>
      <c r="H947" s="1567"/>
      <c r="I947" s="1567"/>
      <c r="J947" s="1567"/>
      <c r="K947" s="1567"/>
      <c r="L947" s="1476">
        <f>IF(ISNA(IF($BA$779="4%",(INDEX($BC$789:$BG$846,MATCH($BO$779,$BB$789:$BB$846,0),MATCH(B947,$BC$788:$BG$788,0))),(INDEX($BJ$789:$BN$846,MATCH($BO$779,$BI$789:$BI$846,0),MATCH(B947,$BJ$788:$BN$788,0))))),0,IF($BA$779="4%",(INDEX($BC$789:$BG$846,MATCH($BO$779,$BB$789:$BB$846,0),MATCH(B947,$BC$788:$BG$788,0))),(INDEX($BJ$789:$BN$846,MATCH($BO$779,$BI$789:$BI$846,0),MATCH(B947,$BJ$788:$BN$788,0)))))</f>
        <v>293352</v>
      </c>
      <c r="M947" s="1477"/>
      <c r="N947" s="1477"/>
      <c r="O947" s="1477"/>
      <c r="P947" s="1477"/>
      <c r="Q947" s="1477"/>
      <c r="R947" s="1477"/>
      <c r="S947" s="1477"/>
      <c r="T947" s="1477"/>
      <c r="U947" s="1478"/>
      <c r="V947" s="1240">
        <f>BA635</f>
        <v>0</v>
      </c>
      <c r="W947" s="1240"/>
      <c r="X947" s="1240"/>
      <c r="Y947" s="1240"/>
      <c r="Z947" s="1240"/>
      <c r="AA947" s="1240"/>
      <c r="AB947" s="1240"/>
      <c r="AC947" s="1240"/>
      <c r="AD947" s="1207">
        <f>IF(ISERROR((L947*V947)),0,(L947*V947))</f>
        <v>0</v>
      </c>
      <c r="AE947" s="1208"/>
      <c r="AF947" s="1208"/>
      <c r="AG947" s="1208"/>
      <c r="AH947" s="1208"/>
      <c r="AI947" s="1208"/>
      <c r="AJ947" s="1208"/>
      <c r="AK947" s="120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330" t="s">
        <v>348</v>
      </c>
      <c r="C948" s="1330"/>
      <c r="D948" s="1330"/>
      <c r="E948" s="1330"/>
      <c r="F948" s="1330"/>
      <c r="G948" s="1330"/>
      <c r="H948" s="1330"/>
      <c r="I948" s="1330"/>
      <c r="J948" s="1330"/>
      <c r="K948" s="1330"/>
      <c r="L948" s="1476">
        <f>IF(ISNA(IF($BA$779="4%",(INDEX($BC$789:$BG$846,MATCH($BO$779,$BB$789:$BB$846,0),MATCH(B948,$BC$788:$BG$788,0))),(INDEX($BJ$789:$BN$846,MATCH($BO$779,$BI$789:$BI$846,0),MATCH(B948,$BJ$788:$BN$788,0))))),0,IF($BA$779="4%",(INDEX($BC$789:$BG$846,MATCH($BO$779,$BB$789:$BB$846,0),MATCH(B948,$BC$788:$BG$788,0))),(INDEX($BJ$789:$BN$846,MATCH($BO$779,$BI$789:$BI$846,0),MATCH(B948,$BJ$788:$BN$788,0)))))</f>
        <v>338232</v>
      </c>
      <c r="M948" s="1477"/>
      <c r="N948" s="1477"/>
      <c r="O948" s="1477"/>
      <c r="P948" s="1477"/>
      <c r="Q948" s="1477"/>
      <c r="R948" s="1477"/>
      <c r="S948" s="1477"/>
      <c r="T948" s="1477"/>
      <c r="U948" s="1478"/>
      <c r="V948" s="1240">
        <f>BF635</f>
        <v>84</v>
      </c>
      <c r="W948" s="1240"/>
      <c r="X948" s="1240"/>
      <c r="Y948" s="1240"/>
      <c r="Z948" s="1240"/>
      <c r="AA948" s="1240"/>
      <c r="AB948" s="1240"/>
      <c r="AC948" s="1240"/>
      <c r="AD948" s="1207">
        <f>IF(ISERROR((L948*V948)),0,(L948*V948))</f>
        <v>28411488</v>
      </c>
      <c r="AE948" s="1208"/>
      <c r="AF948" s="1208"/>
      <c r="AG948" s="1208"/>
      <c r="AH948" s="1208"/>
      <c r="AI948" s="1208"/>
      <c r="AJ948" s="1208"/>
      <c r="AK948" s="120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330" t="s">
        <v>170</v>
      </c>
      <c r="C949" s="1330"/>
      <c r="D949" s="1330"/>
      <c r="E949" s="1330"/>
      <c r="F949" s="1330"/>
      <c r="G949" s="1330"/>
      <c r="H949" s="1330"/>
      <c r="I949" s="1330"/>
      <c r="J949" s="1330"/>
      <c r="K949" s="1330"/>
      <c r="L949" s="1476">
        <f>IF(ISNA(IF($BA$779="4%",(INDEX($BC$789:$BG$846,MATCH($BO$779,$BB$789:$BB$846,0),MATCH(B949,$BC$788:$BG$788,0))),(INDEX($BJ$789:$BN$846,MATCH($BO$779,$BI$789:$BI$846,0),MATCH(B949,$BJ$788:$BN$788,0))))),0,IF($BA$779="4%",(INDEX($BC$789:$BG$846,MATCH($BO$779,$BB$789:$BB$846,0),MATCH(B949,$BC$788:$BG$788,0))),(INDEX($BJ$789:$BN$846,MATCH($BO$779,$BI$789:$BI$846,0),MATCH(B949,$BJ$788:$BN$788,0)))))</f>
        <v>408000</v>
      </c>
      <c r="M949" s="1477"/>
      <c r="N949" s="1477"/>
      <c r="O949" s="1477"/>
      <c r="P949" s="1477"/>
      <c r="Q949" s="1477"/>
      <c r="R949" s="1477"/>
      <c r="S949" s="1477"/>
      <c r="T949" s="1477"/>
      <c r="U949" s="1478"/>
      <c r="V949" s="1240">
        <f>BK635</f>
        <v>90</v>
      </c>
      <c r="W949" s="1240"/>
      <c r="X949" s="1240"/>
      <c r="Y949" s="1240"/>
      <c r="Z949" s="1240"/>
      <c r="AA949" s="1240"/>
      <c r="AB949" s="1240"/>
      <c r="AC949" s="1240"/>
      <c r="AD949" s="1207">
        <f>IF(ISERROR((L949*V949)),0,(L949*V949))</f>
        <v>36720000</v>
      </c>
      <c r="AE949" s="1208"/>
      <c r="AF949" s="1208"/>
      <c r="AG949" s="1208"/>
      <c r="AH949" s="1208"/>
      <c r="AI949" s="1208"/>
      <c r="AJ949" s="1208"/>
      <c r="AK949" s="120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330" t="s">
        <v>171</v>
      </c>
      <c r="C950" s="1330"/>
      <c r="D950" s="1330"/>
      <c r="E950" s="1330"/>
      <c r="F950" s="1330"/>
      <c r="G950" s="1330"/>
      <c r="H950" s="1330"/>
      <c r="I950" s="1330"/>
      <c r="J950" s="1330"/>
      <c r="K950" s="1330"/>
      <c r="L950" s="1476">
        <f>IF(ISNA(IF($BA$779="4%",(INDEX($BC$789:$BG$846,MATCH($BO$779,$BB$789:$BB$846,0),MATCH(B950,$BC$788:$BG$788,0))),(INDEX($BJ$789:$BN$846,MATCH($BO$779,$BI$789:$BI$846,0),MATCH(B950,$BJ$788:$BN$788,0))))),0,IF($BA$779="4%",(INDEX($BC$789:$BG$846,MATCH($BO$779,$BB$789:$BB$846,0),MATCH(B950,$BC$788:$BG$788,0))),(INDEX($BJ$789:$BN$846,MATCH($BO$779,$BI$789:$BI$846,0),MATCH(B950,$BJ$788:$BN$788,0)))))</f>
        <v>522240</v>
      </c>
      <c r="M950" s="1477"/>
      <c r="N950" s="1477"/>
      <c r="O950" s="1477"/>
      <c r="P950" s="1477"/>
      <c r="Q950" s="1477"/>
      <c r="R950" s="1477"/>
      <c r="S950" s="1477"/>
      <c r="T950" s="1477"/>
      <c r="U950" s="1478"/>
      <c r="V950" s="1240">
        <f>BP635</f>
        <v>66</v>
      </c>
      <c r="W950" s="1240"/>
      <c r="X950" s="1240"/>
      <c r="Y950" s="1240"/>
      <c r="Z950" s="1240"/>
      <c r="AA950" s="1240"/>
      <c r="AB950" s="1240"/>
      <c r="AC950" s="1240"/>
      <c r="AD950" s="1207">
        <f>IF(ISERROR((L950*V950)),0,(L950*V950))</f>
        <v>34467840</v>
      </c>
      <c r="AE950" s="1208"/>
      <c r="AF950" s="1208"/>
      <c r="AG950" s="1208"/>
      <c r="AH950" s="1208"/>
      <c r="AI950" s="1208"/>
      <c r="AJ950" s="1208"/>
      <c r="AK950" s="120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330" t="s">
        <v>506</v>
      </c>
      <c r="C951" s="1330"/>
      <c r="D951" s="1330"/>
      <c r="E951" s="1330"/>
      <c r="F951" s="1330"/>
      <c r="G951" s="1330"/>
      <c r="H951" s="1330"/>
      <c r="I951" s="1330"/>
      <c r="J951" s="1330"/>
      <c r="K951" s="1330"/>
      <c r="L951" s="1476">
        <f>IF(ISNA(IF($BA$779="4%",(INDEX($BC$789:$BG$846,MATCH($BO$779,$BB$789:$BB$846,0),MATCH(B951,$BC$788:$BG$788,0))),(INDEX($BJ$789:$BN$846,MATCH($BO$779,$BI$789:$BI$846,0),MATCH(B951,$BJ$788:$BN$788,0))))),0,IF($BA$779="4%",(INDEX($BC$789:$BG$846,MATCH($BO$779,$BB$789:$BB$846,0),MATCH(B951,$BC$788:$BG$788,0))),(INDEX($BJ$789:$BN$846,MATCH($BO$779,$BI$789:$BI$846,0),MATCH(B951,$BJ$788:$BN$788,0)))))</f>
        <v>581808</v>
      </c>
      <c r="M951" s="1477"/>
      <c r="N951" s="1477"/>
      <c r="O951" s="1477"/>
      <c r="P951" s="1477"/>
      <c r="Q951" s="1477"/>
      <c r="R951" s="1477"/>
      <c r="S951" s="1477"/>
      <c r="T951" s="1477"/>
      <c r="U951" s="1478"/>
      <c r="V951" s="1240">
        <f>BZ635+BU635</f>
        <v>24</v>
      </c>
      <c r="W951" s="1240"/>
      <c r="X951" s="1240"/>
      <c r="Y951" s="1240"/>
      <c r="Z951" s="1240"/>
      <c r="AA951" s="1240"/>
      <c r="AB951" s="1240"/>
      <c r="AC951" s="1240"/>
      <c r="AD951" s="1207">
        <f>IF(ISERROR((L951*V951)),0,(L951*V951))</f>
        <v>13963392</v>
      </c>
      <c r="AE951" s="1208"/>
      <c r="AF951" s="1208"/>
      <c r="AG951" s="1208"/>
      <c r="AH951" s="1208"/>
      <c r="AI951" s="1208"/>
      <c r="AJ951" s="1208"/>
      <c r="AK951" s="120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1" t="s">
        <v>872</v>
      </c>
      <c r="C952" s="1572"/>
      <c r="D952" s="1572"/>
      <c r="E952" s="1572"/>
      <c r="F952" s="1572"/>
      <c r="G952" s="1572"/>
      <c r="H952" s="1572"/>
      <c r="I952" s="1572"/>
      <c r="J952" s="1572"/>
      <c r="K952" s="1572"/>
      <c r="L952" s="1572"/>
      <c r="M952" s="1572"/>
      <c r="N952" s="1572"/>
      <c r="O952" s="1572"/>
      <c r="P952" s="1572"/>
      <c r="Q952" s="1572"/>
      <c r="R952" s="1572"/>
      <c r="S952" s="1572"/>
      <c r="T952" s="1572"/>
      <c r="U952" s="1573"/>
      <c r="V952" s="1519">
        <f>SUM(V947:AC951)</f>
        <v>264</v>
      </c>
      <c r="W952" s="1520"/>
      <c r="X952" s="1520"/>
      <c r="Y952" s="1520"/>
      <c r="Z952" s="1520"/>
      <c r="AA952" s="1520"/>
      <c r="AB952" s="1520"/>
      <c r="AC952" s="1521"/>
      <c r="AD952" s="1207"/>
      <c r="AE952" s="1208"/>
      <c r="AF952" s="1208"/>
      <c r="AG952" s="1208"/>
      <c r="AH952" s="1208"/>
      <c r="AI952" s="1208"/>
      <c r="AJ952" s="1208"/>
      <c r="AK952" s="120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473" t="s">
        <v>558</v>
      </c>
      <c r="C953" s="1474"/>
      <c r="D953" s="1474"/>
      <c r="E953" s="1474"/>
      <c r="F953" s="1474"/>
      <c r="G953" s="1474"/>
      <c r="H953" s="1474"/>
      <c r="I953" s="1474"/>
      <c r="J953" s="1474"/>
      <c r="K953" s="1474"/>
      <c r="L953" s="1474"/>
      <c r="M953" s="1474"/>
      <c r="N953" s="1474"/>
      <c r="O953" s="1474"/>
      <c r="P953" s="1474"/>
      <c r="Q953" s="1474"/>
      <c r="R953" s="1474"/>
      <c r="S953" s="1474"/>
      <c r="T953" s="1474"/>
      <c r="U953" s="1474"/>
      <c r="V953" s="1474"/>
      <c r="W953" s="1474"/>
      <c r="X953" s="1474"/>
      <c r="Y953" s="1474"/>
      <c r="Z953" s="1474"/>
      <c r="AA953" s="1474"/>
      <c r="AB953" s="1474"/>
      <c r="AC953" s="1475"/>
      <c r="AD953" s="1497">
        <f>SUM(AD947:AK951)</f>
        <v>113562720</v>
      </c>
      <c r="AE953" s="1498"/>
      <c r="AF953" s="1498"/>
      <c r="AG953" s="1498"/>
      <c r="AH953" s="1498"/>
      <c r="AI953" s="1498"/>
      <c r="AJ953" s="1498"/>
      <c r="AK953" s="149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37" t="s">
        <v>719</v>
      </c>
      <c r="AA954" s="1238"/>
      <c r="AB954" s="1238"/>
      <c r="AC954" s="1239"/>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721</v>
      </c>
      <c r="D955" s="1152" t="s">
        <v>1483</v>
      </c>
      <c r="E955" s="1153"/>
      <c r="F955" s="1153"/>
      <c r="G955" s="1153"/>
      <c r="H955" s="1153"/>
      <c r="I955" s="1153"/>
      <c r="J955" s="1153"/>
      <c r="K955" s="1153"/>
      <c r="L955" s="1153"/>
      <c r="M955" s="1153"/>
      <c r="N955" s="1153"/>
      <c r="O955" s="1153"/>
      <c r="P955" s="1153"/>
      <c r="Q955" s="1153"/>
      <c r="R955" s="1153"/>
      <c r="S955" s="1153"/>
      <c r="T955" s="1153"/>
      <c r="U955" s="1153"/>
      <c r="V955" s="1153"/>
      <c r="W955" s="1153"/>
      <c r="X955" s="1153"/>
      <c r="Y955" s="1154"/>
      <c r="Z955" s="115"/>
      <c r="AA955" s="1525" t="s">
        <v>722</v>
      </c>
      <c r="AB955" s="1526"/>
      <c r="AC955" s="128"/>
      <c r="AD955" s="1188">
        <f>ROUND(IF(AND(AA955="yes",D957&gt;0),AD953*0.2,0),0)</f>
        <v>0</v>
      </c>
      <c r="AE955" s="1188"/>
      <c r="AF955" s="1188"/>
      <c r="AG955" s="1188"/>
      <c r="AH955" s="1188"/>
      <c r="AI955" s="1188"/>
      <c r="AJ955" s="1188"/>
      <c r="AK955" s="1189"/>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225" t="s">
        <v>1484</v>
      </c>
      <c r="E956" s="1523"/>
      <c r="F956" s="1523"/>
      <c r="G956" s="1523"/>
      <c r="H956" s="1523"/>
      <c r="I956" s="1523"/>
      <c r="J956" s="1523"/>
      <c r="K956" s="1523"/>
      <c r="L956" s="1523"/>
      <c r="M956" s="1523"/>
      <c r="N956" s="1523"/>
      <c r="O956" s="1523"/>
      <c r="P956" s="1523"/>
      <c r="Q956" s="1523"/>
      <c r="R956" s="1523"/>
      <c r="S956" s="1523"/>
      <c r="T956" s="1523"/>
      <c r="U956" s="1523"/>
      <c r="V956" s="1523"/>
      <c r="W956" s="1523"/>
      <c r="X956" s="1523"/>
      <c r="Y956" s="1524"/>
      <c r="Z956" s="115"/>
      <c r="AA956" s="115"/>
      <c r="AB956" s="115"/>
      <c r="AC956" s="124"/>
      <c r="AD956" s="1190"/>
      <c r="AE956" s="1190"/>
      <c r="AF956" s="1190"/>
      <c r="AG956" s="1190"/>
      <c r="AH956" s="1190"/>
      <c r="AI956" s="1190"/>
      <c r="AJ956" s="1190"/>
      <c r="AK956" s="1191"/>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530"/>
      <c r="E957" s="1531"/>
      <c r="F957" s="1531"/>
      <c r="G957" s="1531"/>
      <c r="H957" s="1531"/>
      <c r="I957" s="1531"/>
      <c r="J957" s="1531"/>
      <c r="K957" s="1531"/>
      <c r="L957" s="1531"/>
      <c r="M957" s="1531"/>
      <c r="N957" s="1531"/>
      <c r="O957" s="1531"/>
      <c r="P957" s="1531"/>
      <c r="Q957" s="1531"/>
      <c r="R957" s="1531"/>
      <c r="S957" s="1531"/>
      <c r="T957" s="1531"/>
      <c r="U957" s="1531"/>
      <c r="V957" s="1531"/>
      <c r="W957" s="1531"/>
      <c r="X957" s="1531"/>
      <c r="Y957" s="1532"/>
      <c r="Z957" s="115"/>
      <c r="AA957" s="115"/>
      <c r="AB957" s="115"/>
      <c r="AC957" s="124"/>
      <c r="AD957" s="1190"/>
      <c r="AE957" s="1190"/>
      <c r="AF957" s="1190"/>
      <c r="AG957" s="1190"/>
      <c r="AH957" s="1190"/>
      <c r="AI957" s="1190"/>
      <c r="AJ957" s="1190"/>
      <c r="AK957" s="1191"/>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152" t="s">
        <v>1609</v>
      </c>
      <c r="E958" s="1153"/>
      <c r="F958" s="1153"/>
      <c r="G958" s="1153"/>
      <c r="H958" s="1153"/>
      <c r="I958" s="1153"/>
      <c r="J958" s="1153"/>
      <c r="K958" s="1153"/>
      <c r="L958" s="1153"/>
      <c r="M958" s="1153"/>
      <c r="N958" s="1153"/>
      <c r="O958" s="1153"/>
      <c r="P958" s="1153"/>
      <c r="Q958" s="1153"/>
      <c r="R958" s="1153"/>
      <c r="S958" s="1153"/>
      <c r="T958" s="1153"/>
      <c r="U958" s="1153"/>
      <c r="V958" s="1153"/>
      <c r="W958" s="1153"/>
      <c r="X958" s="1153"/>
      <c r="Y958" s="1154"/>
      <c r="Z958" s="127"/>
      <c r="AA958" s="1465" t="s">
        <v>722</v>
      </c>
      <c r="AB958" s="1466"/>
      <c r="AC958" s="128"/>
      <c r="AD958" s="1481">
        <f>ROUND(IF(AA958="yes",AD953*0.05,0),0)</f>
        <v>0</v>
      </c>
      <c r="AE958" s="1188"/>
      <c r="AF958" s="1188"/>
      <c r="AG958" s="1188"/>
      <c r="AH958" s="1188"/>
      <c r="AI958" s="1188"/>
      <c r="AJ958" s="1188"/>
      <c r="AK958" s="1189"/>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222" t="s">
        <v>1606</v>
      </c>
      <c r="E959" s="1223"/>
      <c r="F959" s="1223"/>
      <c r="G959" s="1223"/>
      <c r="H959" s="1223"/>
      <c r="I959" s="1223"/>
      <c r="J959" s="1223"/>
      <c r="K959" s="1223"/>
      <c r="L959" s="1223"/>
      <c r="M959" s="1223"/>
      <c r="N959" s="1223"/>
      <c r="O959" s="1223"/>
      <c r="P959" s="1223"/>
      <c r="Q959" s="1223"/>
      <c r="R959" s="1223"/>
      <c r="S959" s="1223"/>
      <c r="T959" s="1223"/>
      <c r="U959" s="1223"/>
      <c r="V959" s="1223"/>
      <c r="W959" s="1223"/>
      <c r="X959" s="1223"/>
      <c r="Y959" s="1224"/>
      <c r="Z959" s="115"/>
      <c r="AA959" s="115"/>
      <c r="AB959" s="115"/>
      <c r="AC959" s="124"/>
      <c r="AD959" s="1482"/>
      <c r="AE959" s="1190"/>
      <c r="AF959" s="1190"/>
      <c r="AG959" s="1190"/>
      <c r="AH959" s="1190"/>
      <c r="AI959" s="1190"/>
      <c r="AJ959" s="1190"/>
      <c r="AK959" s="1191"/>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222"/>
      <c r="E960" s="1223"/>
      <c r="F960" s="1223"/>
      <c r="G960" s="1223"/>
      <c r="H960" s="1223"/>
      <c r="I960" s="1223"/>
      <c r="J960" s="1223"/>
      <c r="K960" s="1223"/>
      <c r="L960" s="1223"/>
      <c r="M960" s="1223"/>
      <c r="N960" s="1223"/>
      <c r="O960" s="1223"/>
      <c r="P960" s="1223"/>
      <c r="Q960" s="1223"/>
      <c r="R960" s="1223"/>
      <c r="S960" s="1223"/>
      <c r="T960" s="1223"/>
      <c r="U960" s="1223"/>
      <c r="V960" s="1223"/>
      <c r="W960" s="1223"/>
      <c r="X960" s="1223"/>
      <c r="Y960" s="1224"/>
      <c r="Z960" s="115"/>
      <c r="AA960" s="115"/>
      <c r="AB960" s="115"/>
      <c r="AC960" s="124"/>
      <c r="AD960" s="1482"/>
      <c r="AE960" s="1190"/>
      <c r="AF960" s="1190"/>
      <c r="AG960" s="1190"/>
      <c r="AH960" s="1190"/>
      <c r="AI960" s="1190"/>
      <c r="AJ960" s="1190"/>
      <c r="AK960" s="1191"/>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222"/>
      <c r="E961" s="1223"/>
      <c r="F961" s="1223"/>
      <c r="G961" s="1223"/>
      <c r="H961" s="1223"/>
      <c r="I961" s="1223"/>
      <c r="J961" s="1223"/>
      <c r="K961" s="1223"/>
      <c r="L961" s="1223"/>
      <c r="M961" s="1223"/>
      <c r="N961" s="1223"/>
      <c r="O961" s="1223"/>
      <c r="P961" s="1223"/>
      <c r="Q961" s="1223"/>
      <c r="R961" s="1223"/>
      <c r="S961" s="1223"/>
      <c r="T961" s="1223"/>
      <c r="U961" s="1223"/>
      <c r="V961" s="1223"/>
      <c r="W961" s="1223"/>
      <c r="X961" s="1223"/>
      <c r="Y961" s="1224"/>
      <c r="Z961" s="115"/>
      <c r="AA961" s="115"/>
      <c r="AB961" s="115"/>
      <c r="AC961" s="124"/>
      <c r="AD961" s="1482"/>
      <c r="AE961" s="1190"/>
      <c r="AF961" s="1190"/>
      <c r="AG961" s="1190"/>
      <c r="AH961" s="1190"/>
      <c r="AI961" s="1190"/>
      <c r="AJ961" s="1190"/>
      <c r="AK961" s="1191"/>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222"/>
      <c r="E962" s="1223"/>
      <c r="F962" s="1223"/>
      <c r="G962" s="1223"/>
      <c r="H962" s="1223"/>
      <c r="I962" s="1223"/>
      <c r="J962" s="1223"/>
      <c r="K962" s="1223"/>
      <c r="L962" s="1223"/>
      <c r="M962" s="1223"/>
      <c r="N962" s="1223"/>
      <c r="O962" s="1223"/>
      <c r="P962" s="1223"/>
      <c r="Q962" s="1223"/>
      <c r="R962" s="1223"/>
      <c r="S962" s="1223"/>
      <c r="T962" s="1223"/>
      <c r="U962" s="1223"/>
      <c r="V962" s="1223"/>
      <c r="W962" s="1223"/>
      <c r="X962" s="1223"/>
      <c r="Y962" s="1224"/>
      <c r="Z962" s="115"/>
      <c r="AA962" s="115"/>
      <c r="AB962" s="115"/>
      <c r="AC962" s="124"/>
      <c r="AD962" s="1482"/>
      <c r="AE962" s="1190"/>
      <c r="AF962" s="1190"/>
      <c r="AG962" s="1190"/>
      <c r="AH962" s="1190"/>
      <c r="AI962" s="1190"/>
      <c r="AJ962" s="1190"/>
      <c r="AK962" s="1191"/>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222"/>
      <c r="E963" s="1223"/>
      <c r="F963" s="1223"/>
      <c r="G963" s="1223"/>
      <c r="H963" s="1223"/>
      <c r="I963" s="1223"/>
      <c r="J963" s="1223"/>
      <c r="K963" s="1223"/>
      <c r="L963" s="1223"/>
      <c r="M963" s="1223"/>
      <c r="N963" s="1223"/>
      <c r="O963" s="1223"/>
      <c r="P963" s="1223"/>
      <c r="Q963" s="1223"/>
      <c r="R963" s="1223"/>
      <c r="S963" s="1223"/>
      <c r="T963" s="1223"/>
      <c r="U963" s="1223"/>
      <c r="V963" s="1223"/>
      <c r="W963" s="1223"/>
      <c r="X963" s="1223"/>
      <c r="Y963" s="1224"/>
      <c r="Z963" s="115"/>
      <c r="AA963" s="115"/>
      <c r="AB963" s="115"/>
      <c r="AC963" s="124"/>
      <c r="AD963" s="1482"/>
      <c r="AE963" s="1190"/>
      <c r="AF963" s="1190"/>
      <c r="AG963" s="1190"/>
      <c r="AH963" s="1190"/>
      <c r="AI963" s="1190"/>
      <c r="AJ963" s="1190"/>
      <c r="AK963" s="1191"/>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225"/>
      <c r="E964" s="1226"/>
      <c r="F964" s="1226"/>
      <c r="G964" s="1226"/>
      <c r="H964" s="1226"/>
      <c r="I964" s="1226"/>
      <c r="J964" s="1226"/>
      <c r="K964" s="1226"/>
      <c r="L964" s="1226"/>
      <c r="M964" s="1226"/>
      <c r="N964" s="1226"/>
      <c r="O964" s="1226"/>
      <c r="P964" s="1226"/>
      <c r="Q964" s="1226"/>
      <c r="R964" s="1226"/>
      <c r="S964" s="1226"/>
      <c r="T964" s="1226"/>
      <c r="U964" s="1226"/>
      <c r="V964" s="1226"/>
      <c r="W964" s="1226"/>
      <c r="X964" s="1226"/>
      <c r="Y964" s="1227"/>
      <c r="Z964" s="11"/>
      <c r="AA964" s="11"/>
      <c r="AB964" s="11"/>
      <c r="AC964" s="119"/>
      <c r="AD964" s="1483"/>
      <c r="AE964" s="1479"/>
      <c r="AF964" s="1479"/>
      <c r="AG964" s="1479"/>
      <c r="AH964" s="1479"/>
      <c r="AI964" s="1479"/>
      <c r="AJ964" s="1479"/>
      <c r="AK964" s="1480"/>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725</v>
      </c>
      <c r="D965" s="1152" t="s">
        <v>1608</v>
      </c>
      <c r="E965" s="1153"/>
      <c r="F965" s="1153"/>
      <c r="G965" s="1153"/>
      <c r="H965" s="1153"/>
      <c r="I965" s="1153"/>
      <c r="J965" s="1153"/>
      <c r="K965" s="1153"/>
      <c r="L965" s="1153"/>
      <c r="M965" s="1153"/>
      <c r="N965" s="1153"/>
      <c r="O965" s="1153"/>
      <c r="P965" s="1153"/>
      <c r="Q965" s="1153"/>
      <c r="R965" s="1153"/>
      <c r="S965" s="1153"/>
      <c r="T965" s="1153"/>
      <c r="U965" s="1153"/>
      <c r="V965" s="1153"/>
      <c r="W965" s="1153"/>
      <c r="X965" s="1153"/>
      <c r="Y965" s="1154"/>
      <c r="Z965" s="127"/>
      <c r="AA965" s="1465" t="s">
        <v>722</v>
      </c>
      <c r="AB965" s="1466"/>
      <c r="AC965" s="128"/>
      <c r="AD965" s="1188">
        <f>ROUND(IF(AA965="yes",AD953*0.07,0),0)</f>
        <v>0</v>
      </c>
      <c r="AE965" s="1188"/>
      <c r="AF965" s="1188"/>
      <c r="AG965" s="1188"/>
      <c r="AH965" s="1188"/>
      <c r="AI965" s="1188"/>
      <c r="AJ965" s="1188"/>
      <c r="AK965" s="1189"/>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146" t="s">
        <v>1607</v>
      </c>
      <c r="E966" s="1147"/>
      <c r="F966" s="1147"/>
      <c r="G966" s="1147"/>
      <c r="H966" s="1147"/>
      <c r="I966" s="1147"/>
      <c r="J966" s="1147"/>
      <c r="K966" s="1147"/>
      <c r="L966" s="1147"/>
      <c r="M966" s="1147"/>
      <c r="N966" s="1147"/>
      <c r="O966" s="1147"/>
      <c r="P966" s="1147"/>
      <c r="Q966" s="1147"/>
      <c r="R966" s="1147"/>
      <c r="S966" s="1147"/>
      <c r="T966" s="1147"/>
      <c r="U966" s="1147"/>
      <c r="V966" s="1147"/>
      <c r="W966" s="1147"/>
      <c r="X966" s="1147"/>
      <c r="Y966" s="1148"/>
      <c r="Z966" s="115"/>
      <c r="AA966" s="25"/>
      <c r="AB966" s="25"/>
      <c r="AC966" s="124"/>
      <c r="AD966" s="1190"/>
      <c r="AE966" s="1190"/>
      <c r="AF966" s="1190"/>
      <c r="AG966" s="1190"/>
      <c r="AH966" s="1190"/>
      <c r="AI966" s="1190"/>
      <c r="AJ966" s="1190"/>
      <c r="AK966" s="1191"/>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146"/>
      <c r="E967" s="1147"/>
      <c r="F967" s="1147"/>
      <c r="G967" s="1147"/>
      <c r="H967" s="1147"/>
      <c r="I967" s="1147"/>
      <c r="J967" s="1147"/>
      <c r="K967" s="1147"/>
      <c r="L967" s="1147"/>
      <c r="M967" s="1147"/>
      <c r="N967" s="1147"/>
      <c r="O967" s="1147"/>
      <c r="P967" s="1147"/>
      <c r="Q967" s="1147"/>
      <c r="R967" s="1147"/>
      <c r="S967" s="1147"/>
      <c r="T967" s="1147"/>
      <c r="U967" s="1147"/>
      <c r="V967" s="1147"/>
      <c r="W967" s="1147"/>
      <c r="X967" s="1147"/>
      <c r="Y967" s="1148"/>
      <c r="Z967" s="115"/>
      <c r="AA967" s="115"/>
      <c r="AB967" s="115"/>
      <c r="AC967" s="124"/>
      <c r="AD967" s="1190"/>
      <c r="AE967" s="1190"/>
      <c r="AF967" s="1190"/>
      <c r="AG967" s="1190"/>
      <c r="AH967" s="1190"/>
      <c r="AI967" s="1190"/>
      <c r="AJ967" s="1190"/>
      <c r="AK967" s="1191"/>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149"/>
      <c r="E968" s="1150"/>
      <c r="F968" s="1150"/>
      <c r="G968" s="1150"/>
      <c r="H968" s="1150"/>
      <c r="I968" s="1150"/>
      <c r="J968" s="1150"/>
      <c r="K968" s="1150"/>
      <c r="L968" s="1150"/>
      <c r="M968" s="1150"/>
      <c r="N968" s="1150"/>
      <c r="O968" s="1150"/>
      <c r="P968" s="1150"/>
      <c r="Q968" s="1150"/>
      <c r="R968" s="1150"/>
      <c r="S968" s="1150"/>
      <c r="T968" s="1150"/>
      <c r="U968" s="1150"/>
      <c r="V968" s="1150"/>
      <c r="W968" s="1150"/>
      <c r="X968" s="1150"/>
      <c r="Y968" s="1151"/>
      <c r="Z968" s="11"/>
      <c r="AA968" s="11"/>
      <c r="AB968" s="11"/>
      <c r="AC968" s="119"/>
      <c r="AD968" s="1479"/>
      <c r="AE968" s="1479"/>
      <c r="AF968" s="1479"/>
      <c r="AG968" s="1479"/>
      <c r="AH968" s="1479"/>
      <c r="AI968" s="1479"/>
      <c r="AJ968" s="1479"/>
      <c r="AK968" s="1480"/>
      <c r="AL968" s="105"/>
      <c r="AO968" s="61"/>
      <c r="AP968" s="61"/>
      <c r="AQ968" s="61"/>
      <c r="AR968" s="61"/>
      <c r="AS968" s="61"/>
    </row>
    <row r="969" spans="1:96" ht="12.75" customHeight="1">
      <c r="A969" s="51"/>
      <c r="B969" s="120"/>
      <c r="C969" s="121" t="s">
        <v>227</v>
      </c>
      <c r="D969" s="1152" t="s">
        <v>1610</v>
      </c>
      <c r="E969" s="1153"/>
      <c r="F969" s="1153"/>
      <c r="G969" s="1153"/>
      <c r="H969" s="1153"/>
      <c r="I969" s="1153"/>
      <c r="J969" s="1153"/>
      <c r="K969" s="1153"/>
      <c r="L969" s="1153"/>
      <c r="M969" s="1153"/>
      <c r="N969" s="1153"/>
      <c r="O969" s="1153"/>
      <c r="P969" s="1153"/>
      <c r="Q969" s="1153"/>
      <c r="R969" s="1153"/>
      <c r="S969" s="1153"/>
      <c r="T969" s="1153"/>
      <c r="U969" s="1153"/>
      <c r="V969" s="1153"/>
      <c r="W969" s="1153"/>
      <c r="X969" s="1153"/>
      <c r="Y969" s="1154"/>
      <c r="Z969" s="113"/>
      <c r="AA969" s="1487" t="s">
        <v>722</v>
      </c>
      <c r="AB969" s="1488"/>
      <c r="AC969" s="51"/>
      <c r="AD969" s="1481">
        <f>ROUND(IF(AA969="yes",AD953*0.02,0),0)</f>
        <v>0</v>
      </c>
      <c r="AE969" s="1188"/>
      <c r="AF969" s="1188"/>
      <c r="AG969" s="1188"/>
      <c r="AH969" s="1188"/>
      <c r="AI969" s="1188"/>
      <c r="AJ969" s="1188"/>
      <c r="AK969" s="1189"/>
      <c r="AL969" s="105"/>
      <c r="AO969" s="32"/>
      <c r="AP969" s="32"/>
      <c r="AQ969" s="32"/>
      <c r="AR969" s="32"/>
      <c r="AS969" s="32"/>
    </row>
    <row r="970" spans="1:96" s="743" customFormat="1" ht="12.75" customHeight="1">
      <c r="A970" s="51"/>
      <c r="B970" s="113"/>
      <c r="C970" s="114"/>
      <c r="D970" s="1149" t="s">
        <v>1611</v>
      </c>
      <c r="E970" s="1150"/>
      <c r="F970" s="1150"/>
      <c r="G970" s="1150"/>
      <c r="H970" s="1150"/>
      <c r="I970" s="1150"/>
      <c r="J970" s="1150"/>
      <c r="K970" s="1150"/>
      <c r="L970" s="1150"/>
      <c r="M970" s="1150"/>
      <c r="N970" s="1150"/>
      <c r="O970" s="1150"/>
      <c r="P970" s="1150"/>
      <c r="Q970" s="1150"/>
      <c r="R970" s="1150"/>
      <c r="S970" s="1150"/>
      <c r="T970" s="1150"/>
      <c r="U970" s="1150"/>
      <c r="V970" s="1150"/>
      <c r="W970" s="1150"/>
      <c r="X970" s="1150"/>
      <c r="Y970" s="1151"/>
      <c r="Z970" s="113"/>
      <c r="AA970" s="51"/>
      <c r="AB970" s="51"/>
      <c r="AC970" s="51"/>
      <c r="AD970" s="1482"/>
      <c r="AE970" s="1190"/>
      <c r="AF970" s="1190"/>
      <c r="AG970" s="1190"/>
      <c r="AH970" s="1190"/>
      <c r="AI970" s="1190"/>
      <c r="AJ970" s="1190"/>
      <c r="AK970" s="1191"/>
      <c r="AL970" s="105"/>
      <c r="AO970" s="945"/>
      <c r="AP970" s="945"/>
      <c r="AQ970" s="945"/>
      <c r="AR970" s="945"/>
      <c r="AS970" s="945"/>
    </row>
    <row r="971" spans="1:96" ht="12.75" customHeight="1">
      <c r="A971" s="51"/>
      <c r="B971" s="120"/>
      <c r="C971" s="121" t="s">
        <v>230</v>
      </c>
      <c r="D971" s="1152" t="s">
        <v>1612</v>
      </c>
      <c r="E971" s="1153"/>
      <c r="F971" s="1153"/>
      <c r="G971" s="1153"/>
      <c r="H971" s="1153"/>
      <c r="I971" s="1153"/>
      <c r="J971" s="1153"/>
      <c r="K971" s="1153"/>
      <c r="L971" s="1153"/>
      <c r="M971" s="1153"/>
      <c r="N971" s="1153"/>
      <c r="O971" s="1153"/>
      <c r="P971" s="1153"/>
      <c r="Q971" s="1153"/>
      <c r="R971" s="1153"/>
      <c r="S971" s="1153"/>
      <c r="T971" s="1153"/>
      <c r="U971" s="1153"/>
      <c r="V971" s="1153"/>
      <c r="W971" s="1153"/>
      <c r="X971" s="1153"/>
      <c r="Y971" s="1154"/>
      <c r="Z971" s="120"/>
      <c r="AA971" s="1465" t="s">
        <v>722</v>
      </c>
      <c r="AB971" s="1466"/>
      <c r="AC971" s="120"/>
      <c r="AD971" s="1481">
        <f>ROUND(IF(AA971="yes",AD953*0.02,0),0)</f>
        <v>0</v>
      </c>
      <c r="AE971" s="1188"/>
      <c r="AF971" s="1188"/>
      <c r="AG971" s="1188"/>
      <c r="AH971" s="1188"/>
      <c r="AI971" s="1188"/>
      <c r="AJ971" s="1188"/>
      <c r="AK971" s="1189"/>
      <c r="AL971" s="105"/>
    </row>
    <row r="972" spans="1:96" s="743" customFormat="1" ht="12.75" customHeight="1">
      <c r="A972" s="51"/>
      <c r="B972" s="113"/>
      <c r="C972" s="114"/>
      <c r="D972" s="1146" t="s">
        <v>1613</v>
      </c>
      <c r="E972" s="1147"/>
      <c r="F972" s="1147"/>
      <c r="G972" s="1147"/>
      <c r="H972" s="1147"/>
      <c r="I972" s="1147"/>
      <c r="J972" s="1147"/>
      <c r="K972" s="1147"/>
      <c r="L972" s="1147"/>
      <c r="M972" s="1147"/>
      <c r="N972" s="1147"/>
      <c r="O972" s="1147"/>
      <c r="P972" s="1147"/>
      <c r="Q972" s="1147"/>
      <c r="R972" s="1147"/>
      <c r="S972" s="1147"/>
      <c r="T972" s="1147"/>
      <c r="U972" s="1147"/>
      <c r="V972" s="1147"/>
      <c r="W972" s="1147"/>
      <c r="X972" s="1147"/>
      <c r="Y972" s="1148"/>
      <c r="Z972" s="113"/>
      <c r="AA972" s="25"/>
      <c r="AB972" s="25"/>
      <c r="AC972" s="115"/>
      <c r="AD972" s="1482"/>
      <c r="AE972" s="1190"/>
      <c r="AF972" s="1190"/>
      <c r="AG972" s="1190"/>
      <c r="AH972" s="1190"/>
      <c r="AI972" s="1190"/>
      <c r="AJ972" s="1190"/>
      <c r="AK972" s="1191"/>
      <c r="AL972" s="105"/>
    </row>
    <row r="973" spans="1:96" ht="12.75" customHeight="1">
      <c r="A973" s="51"/>
      <c r="B973" s="116"/>
      <c r="C973" s="117"/>
      <c r="D973" s="1149"/>
      <c r="E973" s="1150"/>
      <c r="F973" s="1150"/>
      <c r="G973" s="1150"/>
      <c r="H973" s="1150"/>
      <c r="I973" s="1150"/>
      <c r="J973" s="1150"/>
      <c r="K973" s="1150"/>
      <c r="L973" s="1150"/>
      <c r="M973" s="1150"/>
      <c r="N973" s="1150"/>
      <c r="O973" s="1150"/>
      <c r="P973" s="1150"/>
      <c r="Q973" s="1150"/>
      <c r="R973" s="1150"/>
      <c r="S973" s="1150"/>
      <c r="T973" s="1150"/>
      <c r="U973" s="1150"/>
      <c r="V973" s="1150"/>
      <c r="W973" s="1150"/>
      <c r="X973" s="1150"/>
      <c r="Y973" s="1151"/>
      <c r="Z973" s="118"/>
      <c r="AA973" s="11"/>
      <c r="AB973" s="11"/>
      <c r="AC973" s="119"/>
      <c r="AD973" s="1483"/>
      <c r="AE973" s="1479"/>
      <c r="AF973" s="1479"/>
      <c r="AG973" s="1479"/>
      <c r="AH973" s="1479"/>
      <c r="AI973" s="1479"/>
      <c r="AJ973" s="1479"/>
      <c r="AK973" s="1480"/>
      <c r="AL973" s="105"/>
    </row>
    <row r="974" spans="1:96" ht="12.75" customHeight="1">
      <c r="A974" s="51"/>
      <c r="B974" s="120"/>
      <c r="C974" s="121" t="s">
        <v>233</v>
      </c>
      <c r="D974" s="1152" t="s">
        <v>1614</v>
      </c>
      <c r="E974" s="1153"/>
      <c r="F974" s="1153"/>
      <c r="G974" s="1153"/>
      <c r="H974" s="1153"/>
      <c r="I974" s="1153"/>
      <c r="J974" s="1153"/>
      <c r="K974" s="1153"/>
      <c r="L974" s="1153"/>
      <c r="M974" s="1153"/>
      <c r="N974" s="1153"/>
      <c r="O974" s="1153"/>
      <c r="P974" s="1153"/>
      <c r="Q974" s="1153"/>
      <c r="R974" s="1153"/>
      <c r="S974" s="1153"/>
      <c r="T974" s="1153"/>
      <c r="U974" s="1153"/>
      <c r="V974" s="1153"/>
      <c r="W974" s="1153"/>
      <c r="X974" s="1153"/>
      <c r="Y974" s="1154"/>
      <c r="Z974" s="120"/>
      <c r="AA974" s="1465" t="s">
        <v>722</v>
      </c>
      <c r="AB974" s="1466"/>
      <c r="AC974" s="128"/>
      <c r="AD974" s="1481">
        <f>IF(AA974="yes",AD953*AN891,0)</f>
        <v>0</v>
      </c>
      <c r="AE974" s="1188"/>
      <c r="AF974" s="1188"/>
      <c r="AG974" s="1188"/>
      <c r="AH974" s="1188"/>
      <c r="AI974" s="1188"/>
      <c r="AJ974" s="1188"/>
      <c r="AK974" s="1189"/>
      <c r="AL974" s="105"/>
    </row>
    <row r="975" spans="1:96" ht="15" customHeight="1">
      <c r="A975" s="51"/>
      <c r="B975" s="113"/>
      <c r="C975" s="114"/>
      <c r="D975" s="1146" t="s">
        <v>1615</v>
      </c>
      <c r="E975" s="1147"/>
      <c r="F975" s="1147"/>
      <c r="G975" s="1147"/>
      <c r="H975" s="1147"/>
      <c r="I975" s="1147"/>
      <c r="J975" s="1147"/>
      <c r="K975" s="1147"/>
      <c r="L975" s="1147"/>
      <c r="M975" s="1147"/>
      <c r="N975" s="1147"/>
      <c r="O975" s="1147"/>
      <c r="P975" s="1147"/>
      <c r="Q975" s="1147"/>
      <c r="R975" s="1147"/>
      <c r="S975" s="1147"/>
      <c r="T975" s="1147"/>
      <c r="U975" s="1147"/>
      <c r="V975" s="1147"/>
      <c r="W975" s="1147"/>
      <c r="X975" s="1147"/>
      <c r="Y975" s="1148"/>
      <c r="Z975" s="113"/>
      <c r="AA975" s="115"/>
      <c r="AB975" s="115"/>
      <c r="AC975" s="124"/>
      <c r="AD975" s="1482"/>
      <c r="AE975" s="1190"/>
      <c r="AF975" s="1190"/>
      <c r="AG975" s="1190"/>
      <c r="AH975" s="1190"/>
      <c r="AI975" s="1190"/>
      <c r="AJ975" s="1190"/>
      <c r="AK975" s="1191"/>
      <c r="AL975" s="105"/>
    </row>
    <row r="976" spans="1:96" s="743" customFormat="1" ht="15" customHeight="1">
      <c r="A976" s="51"/>
      <c r="B976" s="113"/>
      <c r="C976" s="114"/>
      <c r="D976" s="1146"/>
      <c r="E976" s="1147"/>
      <c r="F976" s="1147"/>
      <c r="G976" s="1147"/>
      <c r="H976" s="1147"/>
      <c r="I976" s="1147"/>
      <c r="J976" s="1147"/>
      <c r="K976" s="1147"/>
      <c r="L976" s="1147"/>
      <c r="M976" s="1147"/>
      <c r="N976" s="1147"/>
      <c r="O976" s="1147"/>
      <c r="P976" s="1147"/>
      <c r="Q976" s="1147"/>
      <c r="R976" s="1147"/>
      <c r="S976" s="1147"/>
      <c r="T976" s="1147"/>
      <c r="U976" s="1147"/>
      <c r="V976" s="1147"/>
      <c r="W976" s="1147"/>
      <c r="X976" s="1147"/>
      <c r="Y976" s="1148"/>
      <c r="Z976" s="113"/>
      <c r="AA976" s="115"/>
      <c r="AB976" s="115"/>
      <c r="AC976" s="124"/>
      <c r="AD976" s="1482"/>
      <c r="AE976" s="1190"/>
      <c r="AF976" s="1190"/>
      <c r="AG976" s="1190"/>
      <c r="AH976" s="1190"/>
      <c r="AI976" s="1190"/>
      <c r="AJ976" s="1190"/>
      <c r="AK976" s="1191"/>
      <c r="AL976" s="105"/>
    </row>
    <row r="977" spans="1:38" ht="12.75">
      <c r="A977" s="51"/>
      <c r="B977" s="122"/>
      <c r="C977" s="123"/>
      <c r="D977" s="1146"/>
      <c r="E977" s="1147"/>
      <c r="F977" s="1147"/>
      <c r="G977" s="1147"/>
      <c r="H977" s="1147"/>
      <c r="I977" s="1147"/>
      <c r="J977" s="1147"/>
      <c r="K977" s="1147"/>
      <c r="L977" s="1147"/>
      <c r="M977" s="1147"/>
      <c r="N977" s="1147"/>
      <c r="O977" s="1147"/>
      <c r="P977" s="1147"/>
      <c r="Q977" s="1147"/>
      <c r="R977" s="1147"/>
      <c r="S977" s="1147"/>
      <c r="T977" s="1147"/>
      <c r="U977" s="1147"/>
      <c r="V977" s="1147"/>
      <c r="W977" s="1147"/>
      <c r="X977" s="1147"/>
      <c r="Y977" s="1148"/>
      <c r="Z977" s="118"/>
      <c r="AA977" s="11"/>
      <c r="AB977" s="11"/>
      <c r="AC977" s="119"/>
      <c r="AD977" s="1483"/>
      <c r="AE977" s="1479"/>
      <c r="AF977" s="1479"/>
      <c r="AG977" s="1479"/>
      <c r="AH977" s="1479"/>
      <c r="AI977" s="1479"/>
      <c r="AJ977" s="1479"/>
      <c r="AK977" s="1480"/>
      <c r="AL977" s="105"/>
    </row>
    <row r="978" spans="1:38" ht="12.75" customHeight="1">
      <c r="A978" s="51"/>
      <c r="B978" s="120"/>
      <c r="C978" s="121" t="s">
        <v>238</v>
      </c>
      <c r="D978" s="1260" t="s">
        <v>1616</v>
      </c>
      <c r="E978" s="1261"/>
      <c r="F978" s="1261"/>
      <c r="G978" s="1261"/>
      <c r="H978" s="1261"/>
      <c r="I978" s="1261"/>
      <c r="J978" s="1261"/>
      <c r="K978" s="1261"/>
      <c r="L978" s="1261"/>
      <c r="M978" s="1261"/>
      <c r="N978" s="1261"/>
      <c r="O978" s="1261"/>
      <c r="P978" s="1261"/>
      <c r="Q978" s="1261"/>
      <c r="R978" s="1261"/>
      <c r="S978" s="1261"/>
      <c r="T978" s="1261"/>
      <c r="U978" s="1261"/>
      <c r="V978" s="1261"/>
      <c r="W978" s="1261"/>
      <c r="X978" s="1261"/>
      <c r="Y978" s="1262"/>
      <c r="Z978" s="115"/>
      <c r="AA978" s="1487" t="s">
        <v>722</v>
      </c>
      <c r="AB978" s="1488"/>
      <c r="AC978" s="51"/>
      <c r="AD978" s="1500"/>
      <c r="AE978" s="1501"/>
      <c r="AF978" s="1501"/>
      <c r="AG978" s="1501"/>
      <c r="AH978" s="1501"/>
      <c r="AI978" s="1501"/>
      <c r="AJ978" s="1501"/>
      <c r="AK978" s="1502"/>
      <c r="AL978" s="105"/>
    </row>
    <row r="979" spans="1:38" ht="12.75" customHeight="1">
      <c r="A979" s="51"/>
      <c r="B979" s="122"/>
      <c r="C979" s="125"/>
      <c r="D979" s="1263"/>
      <c r="E979" s="1264"/>
      <c r="F979" s="1264"/>
      <c r="G979" s="1264"/>
      <c r="H979" s="1264"/>
      <c r="I979" s="1264"/>
      <c r="J979" s="1264"/>
      <c r="K979" s="1264"/>
      <c r="L979" s="1264"/>
      <c r="M979" s="1264"/>
      <c r="N979" s="1264"/>
      <c r="O979" s="1264"/>
      <c r="P979" s="1264"/>
      <c r="Q979" s="1264"/>
      <c r="R979" s="1264"/>
      <c r="S979" s="1264"/>
      <c r="T979" s="1264"/>
      <c r="U979" s="1264"/>
      <c r="V979" s="1264"/>
      <c r="W979" s="1264"/>
      <c r="X979" s="1264"/>
      <c r="Y979" s="1265"/>
      <c r="Z979" s="1217">
        <f>IF(AA978="yes","Please Select Type and Enter Amount:",0)</f>
        <v>0</v>
      </c>
      <c r="AA979" s="1217"/>
      <c r="AB979" s="1217"/>
      <c r="AC979" s="1218"/>
      <c r="AD979" s="1503"/>
      <c r="AE979" s="1504"/>
      <c r="AF979" s="1504"/>
      <c r="AG979" s="1504"/>
      <c r="AH979" s="1504"/>
      <c r="AI979" s="1504"/>
      <c r="AJ979" s="1504"/>
      <c r="AK979" s="1505"/>
      <c r="AL979" s="105"/>
    </row>
    <row r="980" spans="1:38" ht="12.75" customHeight="1">
      <c r="A980" s="51"/>
      <c r="B980" s="122"/>
      <c r="C980" s="125"/>
      <c r="D980" s="1146" t="s">
        <v>1617</v>
      </c>
      <c r="E980" s="1147"/>
      <c r="F980" s="1147"/>
      <c r="G980" s="1147"/>
      <c r="H980" s="1147"/>
      <c r="I980" s="1147"/>
      <c r="J980" s="1147"/>
      <c r="K980" s="1147"/>
      <c r="L980" s="1147"/>
      <c r="M980" s="1147"/>
      <c r="N980" s="1147"/>
      <c r="O980" s="1147"/>
      <c r="P980" s="1147"/>
      <c r="Q980" s="1147"/>
      <c r="R980" s="1147"/>
      <c r="S980" s="1147"/>
      <c r="T980" s="1147"/>
      <c r="U980" s="1147"/>
      <c r="V980" s="1147"/>
      <c r="W980" s="1147"/>
      <c r="X980" s="1147"/>
      <c r="Y980" s="1148"/>
      <c r="Z980" s="1216"/>
      <c r="AA980" s="1217"/>
      <c r="AB980" s="1217"/>
      <c r="AC980" s="1218"/>
      <c r="AD980" s="1503"/>
      <c r="AE980" s="1504"/>
      <c r="AF980" s="1504"/>
      <c r="AG980" s="1504"/>
      <c r="AH980" s="1504"/>
      <c r="AI980" s="1504"/>
      <c r="AJ980" s="1504"/>
      <c r="AK980" s="1505"/>
      <c r="AL980" s="105"/>
    </row>
    <row r="981" spans="1:38" s="743" customFormat="1" ht="12.75">
      <c r="A981" s="51"/>
      <c r="B981" s="122"/>
      <c r="C981" s="125"/>
      <c r="D981" s="1146"/>
      <c r="E981" s="1147"/>
      <c r="F981" s="1147"/>
      <c r="G981" s="1147"/>
      <c r="H981" s="1147"/>
      <c r="I981" s="1147"/>
      <c r="J981" s="1147"/>
      <c r="K981" s="1147"/>
      <c r="L981" s="1147"/>
      <c r="M981" s="1147"/>
      <c r="N981" s="1147"/>
      <c r="O981" s="1147"/>
      <c r="P981" s="1147"/>
      <c r="Q981" s="1147"/>
      <c r="R981" s="1147"/>
      <c r="S981" s="1147"/>
      <c r="T981" s="1147"/>
      <c r="U981" s="1147"/>
      <c r="V981" s="1147"/>
      <c r="W981" s="1147"/>
      <c r="X981" s="1147"/>
      <c r="Y981" s="1148"/>
      <c r="Z981" s="1216"/>
      <c r="AA981" s="1217"/>
      <c r="AB981" s="1217"/>
      <c r="AC981" s="1218"/>
      <c r="AD981" s="1503"/>
      <c r="AE981" s="1504"/>
      <c r="AF981" s="1504"/>
      <c r="AG981" s="1504"/>
      <c r="AH981" s="1504"/>
      <c r="AI981" s="1504"/>
      <c r="AJ981" s="1504"/>
      <c r="AK981" s="1505"/>
      <c r="AL981" s="105"/>
    </row>
    <row r="982" spans="1:38" ht="12.75" customHeight="1">
      <c r="A982" s="51"/>
      <c r="B982" s="122"/>
      <c r="C982" s="125"/>
      <c r="D982" s="1146"/>
      <c r="E982" s="1147"/>
      <c r="F982" s="1147"/>
      <c r="G982" s="1147"/>
      <c r="H982" s="1147"/>
      <c r="I982" s="1147"/>
      <c r="J982" s="1147"/>
      <c r="K982" s="1147"/>
      <c r="L982" s="1147"/>
      <c r="M982" s="1147"/>
      <c r="N982" s="1147"/>
      <c r="O982" s="1147"/>
      <c r="P982" s="1147"/>
      <c r="Q982" s="1147"/>
      <c r="R982" s="1147"/>
      <c r="S982" s="1147"/>
      <c r="T982" s="1147"/>
      <c r="U982" s="1147"/>
      <c r="V982" s="1147"/>
      <c r="W982" s="1147"/>
      <c r="X982" s="1147"/>
      <c r="Y982" s="1148"/>
      <c r="Z982" s="1216"/>
      <c r="AA982" s="1217"/>
      <c r="AB982" s="1217"/>
      <c r="AC982" s="1218"/>
      <c r="AD982" s="1503"/>
      <c r="AE982" s="1504"/>
      <c r="AF982" s="1504"/>
      <c r="AG982" s="1504"/>
      <c r="AH982" s="1504"/>
      <c r="AI982" s="1504"/>
      <c r="AJ982" s="1504"/>
      <c r="AK982" s="1505"/>
      <c r="AL982" s="105"/>
    </row>
    <row r="983" spans="1:38" ht="12.75" customHeight="1">
      <c r="A983" s="51"/>
      <c r="B983" s="122"/>
      <c r="C983" s="125"/>
      <c r="D983" s="949" t="s">
        <v>383</v>
      </c>
      <c r="E983" s="136"/>
      <c r="F983" s="136"/>
      <c r="G983" s="163"/>
      <c r="H983" s="7"/>
      <c r="J983" s="1467" t="s">
        <v>641</v>
      </c>
      <c r="K983" s="1468"/>
      <c r="L983" s="1468"/>
      <c r="M983" s="1468"/>
      <c r="N983" s="1468"/>
      <c r="O983" s="1468"/>
      <c r="P983" s="1468"/>
      <c r="Q983" s="1469"/>
      <c r="R983" s="7"/>
      <c r="S983" s="7"/>
      <c r="T983" s="164"/>
      <c r="U983" s="7"/>
      <c r="V983" s="1484" t="str">
        <f>IF(AA978="yes",(AD953*0.15),"")</f>
        <v/>
      </c>
      <c r="W983" s="1484"/>
      <c r="X983" s="1484"/>
      <c r="Y983" s="1485"/>
      <c r="Z983" s="1219"/>
      <c r="AA983" s="1220"/>
      <c r="AB983" s="1220"/>
      <c r="AC983" s="1221"/>
      <c r="AD983" s="1506"/>
      <c r="AE983" s="1507"/>
      <c r="AF983" s="1507"/>
      <c r="AG983" s="1507"/>
      <c r="AH983" s="1507"/>
      <c r="AI983" s="1507"/>
      <c r="AJ983" s="1507"/>
      <c r="AK983" s="1508"/>
      <c r="AL983" s="105"/>
    </row>
    <row r="984" spans="1:38" ht="12.75" customHeight="1">
      <c r="A984" s="51"/>
      <c r="B984" s="120"/>
      <c r="C984" s="121" t="s">
        <v>244</v>
      </c>
      <c r="D984" s="1152" t="s">
        <v>1618</v>
      </c>
      <c r="E984" s="1153"/>
      <c r="F984" s="1153"/>
      <c r="G984" s="1153"/>
      <c r="H984" s="1153"/>
      <c r="I984" s="1153"/>
      <c r="J984" s="1153"/>
      <c r="K984" s="1153"/>
      <c r="L984" s="1153"/>
      <c r="M984" s="1153"/>
      <c r="N984" s="1153"/>
      <c r="O984" s="1153"/>
      <c r="P984" s="1153"/>
      <c r="Q984" s="1153"/>
      <c r="R984" s="1153"/>
      <c r="S984" s="1153"/>
      <c r="T984" s="1153"/>
      <c r="U984" s="1153"/>
      <c r="V984" s="1153"/>
      <c r="W984" s="1153"/>
      <c r="X984" s="1153"/>
      <c r="Y984" s="1154"/>
      <c r="Z984" s="113"/>
      <c r="AA984" s="1487" t="s">
        <v>591</v>
      </c>
      <c r="AB984" s="1488"/>
      <c r="AC984" s="51"/>
      <c r="AD984" s="1500">
        <f>'Sources and Uses Budget'!C82</f>
        <v>6084424</v>
      </c>
      <c r="AE984" s="1501"/>
      <c r="AF984" s="1501"/>
      <c r="AG984" s="1501"/>
      <c r="AH984" s="1501"/>
      <c r="AI984" s="1501"/>
      <c r="AJ984" s="1501"/>
      <c r="AK984" s="1502"/>
      <c r="AL984" s="105"/>
    </row>
    <row r="985" spans="1:38" ht="12.75" customHeight="1">
      <c r="A985" s="51"/>
      <c r="B985" s="113"/>
      <c r="C985" s="114"/>
      <c r="D985" s="1146" t="s">
        <v>1619</v>
      </c>
      <c r="E985" s="1147"/>
      <c r="F985" s="1147"/>
      <c r="G985" s="1147"/>
      <c r="H985" s="1147"/>
      <c r="I985" s="1147"/>
      <c r="J985" s="1147"/>
      <c r="K985" s="1147"/>
      <c r="L985" s="1147"/>
      <c r="M985" s="1147"/>
      <c r="N985" s="1147"/>
      <c r="O985" s="1147"/>
      <c r="P985" s="1147"/>
      <c r="Q985" s="1147"/>
      <c r="R985" s="1147"/>
      <c r="S985" s="1147"/>
      <c r="T985" s="1147"/>
      <c r="U985" s="1147"/>
      <c r="V985" s="1147"/>
      <c r="W985" s="1147"/>
      <c r="X985" s="1147"/>
      <c r="Y985" s="1148"/>
      <c r="Z985" s="1515" t="str">
        <f>IF(AA984="yes","Please Enter Amount:",0)</f>
        <v>Please Enter Amount:</v>
      </c>
      <c r="AA985" s="1516"/>
      <c r="AB985" s="1516"/>
      <c r="AC985" s="1516"/>
      <c r="AD985" s="1503"/>
      <c r="AE985" s="1504"/>
      <c r="AF985" s="1504"/>
      <c r="AG985" s="1504"/>
      <c r="AH985" s="1504"/>
      <c r="AI985" s="1504"/>
      <c r="AJ985" s="1504"/>
      <c r="AK985" s="1505"/>
      <c r="AL985" s="105"/>
    </row>
    <row r="986" spans="1:38" s="743" customFormat="1" ht="12.75" customHeight="1">
      <c r="A986" s="51"/>
      <c r="B986" s="113"/>
      <c r="C986" s="114"/>
      <c r="D986" s="1146"/>
      <c r="E986" s="1147"/>
      <c r="F986" s="1147"/>
      <c r="G986" s="1147"/>
      <c r="H986" s="1147"/>
      <c r="I986" s="1147"/>
      <c r="J986" s="1147"/>
      <c r="K986" s="1147"/>
      <c r="L986" s="1147"/>
      <c r="M986" s="1147"/>
      <c r="N986" s="1147"/>
      <c r="O986" s="1147"/>
      <c r="P986" s="1147"/>
      <c r="Q986" s="1147"/>
      <c r="R986" s="1147"/>
      <c r="S986" s="1147"/>
      <c r="T986" s="1147"/>
      <c r="U986" s="1147"/>
      <c r="V986" s="1147"/>
      <c r="W986" s="1147"/>
      <c r="X986" s="1147"/>
      <c r="Y986" s="1148"/>
      <c r="Z986" s="1515"/>
      <c r="AA986" s="1516"/>
      <c r="AB986" s="1516"/>
      <c r="AC986" s="1516"/>
      <c r="AD986" s="1503"/>
      <c r="AE986" s="1504"/>
      <c r="AF986" s="1504"/>
      <c r="AG986" s="1504"/>
      <c r="AH986" s="1504"/>
      <c r="AI986" s="1504"/>
      <c r="AJ986" s="1504"/>
      <c r="AK986" s="1505"/>
      <c r="AL986" s="105"/>
    </row>
    <row r="987" spans="1:38" ht="12.75" customHeight="1">
      <c r="A987" s="51"/>
      <c r="B987" s="126"/>
      <c r="C987" s="125"/>
      <c r="D987" s="1149"/>
      <c r="E987" s="1150"/>
      <c r="F987" s="1150"/>
      <c r="G987" s="1150"/>
      <c r="H987" s="1150"/>
      <c r="I987" s="1150"/>
      <c r="J987" s="1150"/>
      <c r="K987" s="1150"/>
      <c r="L987" s="1150"/>
      <c r="M987" s="1150"/>
      <c r="N987" s="1150"/>
      <c r="O987" s="1150"/>
      <c r="P987" s="1150"/>
      <c r="Q987" s="1150"/>
      <c r="R987" s="1150"/>
      <c r="S987" s="1150"/>
      <c r="T987" s="1150"/>
      <c r="U987" s="1150"/>
      <c r="V987" s="1150"/>
      <c r="W987" s="1150"/>
      <c r="X987" s="1150"/>
      <c r="Y987" s="1151"/>
      <c r="Z987" s="1515"/>
      <c r="AA987" s="1516"/>
      <c r="AB987" s="1516"/>
      <c r="AC987" s="1516"/>
      <c r="AD987" s="1506"/>
      <c r="AE987" s="1507"/>
      <c r="AF987" s="1507"/>
      <c r="AG987" s="1507"/>
      <c r="AH987" s="1507"/>
      <c r="AI987" s="1507"/>
      <c r="AJ987" s="1507"/>
      <c r="AK987" s="1508"/>
      <c r="AL987" s="105"/>
    </row>
    <row r="988" spans="1:38" ht="12.75" customHeight="1">
      <c r="A988" s="51"/>
      <c r="B988" s="120"/>
      <c r="C988" s="121" t="s">
        <v>249</v>
      </c>
      <c r="D988" s="1152" t="s">
        <v>1620</v>
      </c>
      <c r="E988" s="1153"/>
      <c r="F988" s="1153"/>
      <c r="G988" s="1153"/>
      <c r="H988" s="1153"/>
      <c r="I988" s="1153"/>
      <c r="J988" s="1153"/>
      <c r="K988" s="1153"/>
      <c r="L988" s="1153"/>
      <c r="M988" s="1153"/>
      <c r="N988" s="1153"/>
      <c r="O988" s="1153"/>
      <c r="P988" s="1153"/>
      <c r="Q988" s="1153"/>
      <c r="R988" s="1153"/>
      <c r="S988" s="1153"/>
      <c r="T988" s="1153"/>
      <c r="U988" s="1153"/>
      <c r="V988" s="1153"/>
      <c r="W988" s="1153"/>
      <c r="X988" s="1153"/>
      <c r="Y988" s="1154"/>
      <c r="Z988" s="120"/>
      <c r="AA988" s="1465" t="s">
        <v>722</v>
      </c>
      <c r="AB988" s="1466"/>
      <c r="AC988" s="127"/>
      <c r="AD988" s="1481">
        <f>ROUND(IF(AA988="yes",(AD953*0.1),0),0)</f>
        <v>0</v>
      </c>
      <c r="AE988" s="1188"/>
      <c r="AF988" s="1188"/>
      <c r="AG988" s="1188"/>
      <c r="AH988" s="1188"/>
      <c r="AI988" s="1188"/>
      <c r="AJ988" s="1188"/>
      <c r="AK988" s="1189"/>
      <c r="AL988" s="105"/>
    </row>
    <row r="989" spans="1:38" s="743" customFormat="1" ht="12.75" customHeight="1">
      <c r="A989" s="51"/>
      <c r="B989" s="113"/>
      <c r="C989" s="114"/>
      <c r="D989" s="1146" t="s">
        <v>1621</v>
      </c>
      <c r="E989" s="1147"/>
      <c r="F989" s="1147"/>
      <c r="G989" s="1147"/>
      <c r="H989" s="1147"/>
      <c r="I989" s="1147"/>
      <c r="J989" s="1147"/>
      <c r="K989" s="1147"/>
      <c r="L989" s="1147"/>
      <c r="M989" s="1147"/>
      <c r="N989" s="1147"/>
      <c r="O989" s="1147"/>
      <c r="P989" s="1147"/>
      <c r="Q989" s="1147"/>
      <c r="R989" s="1147"/>
      <c r="S989" s="1147"/>
      <c r="T989" s="1147"/>
      <c r="U989" s="1147"/>
      <c r="V989" s="1147"/>
      <c r="W989" s="1147"/>
      <c r="X989" s="1147"/>
      <c r="Y989" s="1148"/>
      <c r="Z989" s="113"/>
      <c r="AA989" s="115"/>
      <c r="AB989" s="115"/>
      <c r="AC989" s="115"/>
      <c r="AD989" s="1482"/>
      <c r="AE989" s="1190"/>
      <c r="AF989" s="1190"/>
      <c r="AG989" s="1190"/>
      <c r="AH989" s="1190"/>
      <c r="AI989" s="1190"/>
      <c r="AJ989" s="1190"/>
      <c r="AK989" s="1191"/>
      <c r="AL989" s="105"/>
    </row>
    <row r="990" spans="1:38" ht="12.75">
      <c r="A990" s="51"/>
      <c r="B990" s="113"/>
      <c r="C990" s="114"/>
      <c r="D990" s="1149"/>
      <c r="E990" s="1150"/>
      <c r="F990" s="1150"/>
      <c r="G990" s="1150"/>
      <c r="H990" s="1150"/>
      <c r="I990" s="1150"/>
      <c r="J990" s="1150"/>
      <c r="K990" s="1150"/>
      <c r="L990" s="1150"/>
      <c r="M990" s="1150"/>
      <c r="N990" s="1150"/>
      <c r="O990" s="1150"/>
      <c r="P990" s="1150"/>
      <c r="Q990" s="1150"/>
      <c r="R990" s="1150"/>
      <c r="S990" s="1150"/>
      <c r="T990" s="1150"/>
      <c r="U990" s="1150"/>
      <c r="V990" s="1150"/>
      <c r="W990" s="1150"/>
      <c r="X990" s="1150"/>
      <c r="Y990" s="1151"/>
      <c r="Z990" s="113"/>
      <c r="AA990" s="115"/>
      <c r="AB990" s="115"/>
      <c r="AC990" s="115"/>
      <c r="AD990" s="1482"/>
      <c r="AE990" s="1190"/>
      <c r="AF990" s="1190"/>
      <c r="AG990" s="1190"/>
      <c r="AH990" s="1190"/>
      <c r="AI990" s="1190"/>
      <c r="AJ990" s="1190"/>
      <c r="AK990" s="1191"/>
      <c r="AL990" s="105"/>
    </row>
    <row r="991" spans="1:38" ht="12.75" customHeight="1">
      <c r="A991" s="51"/>
      <c r="B991" s="120"/>
      <c r="C991" s="555" t="s">
        <v>741</v>
      </c>
      <c r="D991" s="1152" t="s">
        <v>1622</v>
      </c>
      <c r="E991" s="1153"/>
      <c r="F991" s="1153"/>
      <c r="G991" s="1153"/>
      <c r="H991" s="1153"/>
      <c r="I991" s="1153"/>
      <c r="J991" s="1153"/>
      <c r="K991" s="1153"/>
      <c r="L991" s="1153"/>
      <c r="M991" s="1153"/>
      <c r="N991" s="1153"/>
      <c r="O991" s="1153"/>
      <c r="P991" s="1153"/>
      <c r="Q991" s="1153"/>
      <c r="R991" s="1153"/>
      <c r="S991" s="1153"/>
      <c r="T991" s="1153"/>
      <c r="U991" s="1153"/>
      <c r="V991" s="1153"/>
      <c r="W991" s="1153"/>
      <c r="X991" s="1153"/>
      <c r="Y991" s="1154"/>
      <c r="Z991" s="120"/>
      <c r="AA991" s="1465" t="s">
        <v>722</v>
      </c>
      <c r="AB991" s="1466"/>
      <c r="AC991" s="127"/>
      <c r="AD991" s="1481">
        <f>ROUND(IF(AA991="yes",(AD953*0.1),0),0)</f>
        <v>0</v>
      </c>
      <c r="AE991" s="1188"/>
      <c r="AF991" s="1188"/>
      <c r="AG991" s="1188"/>
      <c r="AH991" s="1188"/>
      <c r="AI991" s="1188"/>
      <c r="AJ991" s="1188"/>
      <c r="AK991" s="1189"/>
      <c r="AL991" s="105"/>
    </row>
    <row r="992" spans="1:38" s="706" customFormat="1" ht="12.75" customHeight="1">
      <c r="A992" s="51"/>
      <c r="B992" s="113"/>
      <c r="C992" s="114"/>
      <c r="D992" s="1146" t="s">
        <v>1623</v>
      </c>
      <c r="E992" s="1147"/>
      <c r="F992" s="1147"/>
      <c r="G992" s="1147"/>
      <c r="H992" s="1147"/>
      <c r="I992" s="1147"/>
      <c r="J992" s="1147"/>
      <c r="K992" s="1147"/>
      <c r="L992" s="1147"/>
      <c r="M992" s="1147"/>
      <c r="N992" s="1147"/>
      <c r="O992" s="1147"/>
      <c r="P992" s="1147"/>
      <c r="Q992" s="1147"/>
      <c r="R992" s="1147"/>
      <c r="S992" s="1147"/>
      <c r="T992" s="1147"/>
      <c r="U992" s="1147"/>
      <c r="V992" s="1147"/>
      <c r="W992" s="1147"/>
      <c r="X992" s="1147"/>
      <c r="Y992" s="1148"/>
      <c r="Z992" s="113"/>
      <c r="AA992" s="115"/>
      <c r="AB992" s="115"/>
      <c r="AC992" s="115"/>
      <c r="AD992" s="1482"/>
      <c r="AE992" s="1190"/>
      <c r="AF992" s="1190"/>
      <c r="AG992" s="1190"/>
      <c r="AH992" s="1190"/>
      <c r="AI992" s="1190"/>
      <c r="AJ992" s="1190"/>
      <c r="AK992" s="1191"/>
      <c r="AL992" s="105"/>
    </row>
    <row r="993" spans="1:38" ht="12.75" customHeight="1">
      <c r="A993" s="51"/>
      <c r="B993" s="113"/>
      <c r="C993" s="114"/>
      <c r="D993" s="1146"/>
      <c r="E993" s="1147"/>
      <c r="F993" s="1147"/>
      <c r="G993" s="1147"/>
      <c r="H993" s="1147"/>
      <c r="I993" s="1147"/>
      <c r="J993" s="1147"/>
      <c r="K993" s="1147"/>
      <c r="L993" s="1147"/>
      <c r="M993" s="1147"/>
      <c r="N993" s="1147"/>
      <c r="O993" s="1147"/>
      <c r="P993" s="1147"/>
      <c r="Q993" s="1147"/>
      <c r="R993" s="1147"/>
      <c r="S993" s="1147"/>
      <c r="T993" s="1147"/>
      <c r="U993" s="1147"/>
      <c r="V993" s="1147"/>
      <c r="W993" s="1147"/>
      <c r="X993" s="1147"/>
      <c r="Y993" s="1148"/>
      <c r="Z993" s="113"/>
      <c r="AA993" s="115"/>
      <c r="AB993" s="115"/>
      <c r="AC993" s="115"/>
      <c r="AD993" s="552"/>
      <c r="AE993" s="553"/>
      <c r="AF993" s="553"/>
      <c r="AG993" s="553"/>
      <c r="AH993" s="553"/>
      <c r="AI993" s="553"/>
      <c r="AJ993" s="553"/>
      <c r="AK993" s="554"/>
      <c r="AL993" s="105"/>
    </row>
    <row r="994" spans="1:38" ht="12.75" customHeight="1">
      <c r="A994" s="51"/>
      <c r="B994" s="113"/>
      <c r="C994" s="114"/>
      <c r="D994" s="1146"/>
      <c r="E994" s="1147"/>
      <c r="F994" s="1147"/>
      <c r="G994" s="1147"/>
      <c r="H994" s="1147"/>
      <c r="I994" s="1147"/>
      <c r="J994" s="1147"/>
      <c r="K994" s="1147"/>
      <c r="L994" s="1147"/>
      <c r="M994" s="1147"/>
      <c r="N994" s="1147"/>
      <c r="O994" s="1147"/>
      <c r="P994" s="1147"/>
      <c r="Q994" s="1147"/>
      <c r="R994" s="1147"/>
      <c r="S994" s="1147"/>
      <c r="T994" s="1147"/>
      <c r="U994" s="1147"/>
      <c r="V994" s="1147"/>
      <c r="W994" s="1147"/>
      <c r="X994" s="1147"/>
      <c r="Y994" s="1148"/>
      <c r="Z994" s="113"/>
      <c r="AA994" s="115"/>
      <c r="AB994" s="115"/>
      <c r="AC994" s="115"/>
      <c r="AD994" s="552"/>
      <c r="AE994" s="553"/>
      <c r="AF994" s="553"/>
      <c r="AG994" s="553"/>
      <c r="AH994" s="553"/>
      <c r="AI994" s="553"/>
      <c r="AJ994" s="553"/>
      <c r="AK994" s="554"/>
      <c r="AL994" s="105"/>
    </row>
    <row r="995" spans="1:38" ht="12.75" customHeight="1">
      <c r="A995" s="51"/>
      <c r="B995" s="113"/>
      <c r="C995" s="114"/>
      <c r="D995" s="1149"/>
      <c r="E995" s="1150"/>
      <c r="F995" s="1150"/>
      <c r="G995" s="1150"/>
      <c r="H995" s="1150"/>
      <c r="I995" s="1150"/>
      <c r="J995" s="1150"/>
      <c r="K995" s="1150"/>
      <c r="L995" s="1150"/>
      <c r="M995" s="1150"/>
      <c r="N995" s="1150"/>
      <c r="O995" s="1150"/>
      <c r="P995" s="1150"/>
      <c r="Q995" s="1150"/>
      <c r="R995" s="1150"/>
      <c r="S995" s="1150"/>
      <c r="T995" s="1150"/>
      <c r="U995" s="1150"/>
      <c r="V995" s="1150"/>
      <c r="W995" s="1150"/>
      <c r="X995" s="1150"/>
      <c r="Y995" s="1151"/>
      <c r="Z995" s="113"/>
      <c r="AA995" s="115"/>
      <c r="AB995" s="115"/>
      <c r="AC995" s="115"/>
      <c r="AD995" s="552"/>
      <c r="AE995" s="553"/>
      <c r="AF995" s="553"/>
      <c r="AG995" s="553"/>
      <c r="AH995" s="553"/>
      <c r="AI995" s="553"/>
      <c r="AJ995" s="553"/>
      <c r="AK995" s="554"/>
      <c r="AL995" s="105"/>
    </row>
    <row r="996" spans="1:38" ht="12.75" customHeight="1">
      <c r="A996" s="51"/>
      <c r="B996" s="120"/>
      <c r="C996" s="206" t="s">
        <v>703</v>
      </c>
      <c r="D996" s="1152" t="s">
        <v>1627</v>
      </c>
      <c r="E996" s="1153"/>
      <c r="F996" s="1153"/>
      <c r="G996" s="1153"/>
      <c r="H996" s="1153"/>
      <c r="I996" s="1153"/>
      <c r="J996" s="1153"/>
      <c r="K996" s="1153"/>
      <c r="L996" s="1153"/>
      <c r="M996" s="1153"/>
      <c r="N996" s="1153"/>
      <c r="O996" s="1153"/>
      <c r="P996" s="1153"/>
      <c r="Q996" s="1153"/>
      <c r="R996" s="1153"/>
      <c r="S996" s="1153"/>
      <c r="T996" s="1153"/>
      <c r="U996" s="1153"/>
      <c r="V996" s="1153"/>
      <c r="W996" s="1153"/>
      <c r="X996" s="1153"/>
      <c r="Y996" s="1154"/>
      <c r="Z996" s="120"/>
      <c r="AA996" s="1284" t="str">
        <f>IF(X999&gt;0,"Yes","No")</f>
        <v>Yes</v>
      </c>
      <c r="AB996" s="1285"/>
      <c r="AC996" s="128"/>
      <c r="AD996" s="1228">
        <f>IF((X999=0),"",AO906*AD953)</f>
        <v>34068816</v>
      </c>
      <c r="AE996" s="1229"/>
      <c r="AF996" s="1229"/>
      <c r="AG996" s="1229"/>
      <c r="AH996" s="1229"/>
      <c r="AI996" s="1229"/>
      <c r="AJ996" s="1229"/>
      <c r="AK996" s="1230"/>
      <c r="AL996" s="105"/>
    </row>
    <row r="997" spans="1:38" s="743" customFormat="1" ht="12.75" customHeight="1">
      <c r="A997" s="51"/>
      <c r="B997" s="113"/>
      <c r="C997" s="726"/>
      <c r="D997" s="1146" t="s">
        <v>1626</v>
      </c>
      <c r="E997" s="1147"/>
      <c r="F997" s="1147"/>
      <c r="G997" s="1147"/>
      <c r="H997" s="1147"/>
      <c r="I997" s="1147"/>
      <c r="J997" s="1147"/>
      <c r="K997" s="1147"/>
      <c r="L997" s="1147"/>
      <c r="M997" s="1147"/>
      <c r="N997" s="1147"/>
      <c r="O997" s="1147"/>
      <c r="P997" s="1147"/>
      <c r="Q997" s="1147"/>
      <c r="R997" s="1147"/>
      <c r="S997" s="1147"/>
      <c r="T997" s="1147"/>
      <c r="U997" s="1147"/>
      <c r="V997" s="1147"/>
      <c r="W997" s="1147"/>
      <c r="X997" s="1147"/>
      <c r="Y997" s="1148"/>
      <c r="Z997" s="113"/>
      <c r="AA997" s="727"/>
      <c r="AB997" s="727"/>
      <c r="AC997" s="124"/>
      <c r="AD997" s="1231"/>
      <c r="AE997" s="1232"/>
      <c r="AF997" s="1232"/>
      <c r="AG997" s="1232"/>
      <c r="AH997" s="1232"/>
      <c r="AI997" s="1232"/>
      <c r="AJ997" s="1232"/>
      <c r="AK997" s="1233"/>
      <c r="AL997" s="105"/>
    </row>
    <row r="998" spans="1:38" ht="12.75" customHeight="1">
      <c r="A998" s="51"/>
      <c r="B998" s="113"/>
      <c r="C998" s="726"/>
      <c r="D998" s="1146"/>
      <c r="E998" s="1147"/>
      <c r="F998" s="1147"/>
      <c r="G998" s="1147"/>
      <c r="H998" s="1147"/>
      <c r="I998" s="1147"/>
      <c r="J998" s="1147"/>
      <c r="K998" s="1147"/>
      <c r="L998" s="1147"/>
      <c r="M998" s="1147"/>
      <c r="N998" s="1147"/>
      <c r="O998" s="1147"/>
      <c r="P998" s="1147"/>
      <c r="Q998" s="1147"/>
      <c r="R998" s="1147"/>
      <c r="S998" s="1147"/>
      <c r="T998" s="1147"/>
      <c r="U998" s="1147"/>
      <c r="V998" s="1147"/>
      <c r="W998" s="1147"/>
      <c r="X998" s="1147"/>
      <c r="Y998" s="1148"/>
      <c r="Z998" s="113"/>
      <c r="AA998" s="727"/>
      <c r="AB998" s="727"/>
      <c r="AC998" s="124"/>
      <c r="AD998" s="1231"/>
      <c r="AE998" s="1232"/>
      <c r="AF998" s="1232"/>
      <c r="AG998" s="1232"/>
      <c r="AH998" s="1232"/>
      <c r="AI998" s="1232"/>
      <c r="AJ998" s="1232"/>
      <c r="AK998" s="1233"/>
      <c r="AL998" s="105"/>
    </row>
    <row r="999" spans="1:38" ht="12.75" customHeight="1">
      <c r="A999" s="51"/>
      <c r="B999" s="118"/>
      <c r="C999" s="119"/>
      <c r="D999" s="207" t="s">
        <v>1081</v>
      </c>
      <c r="E999" s="208"/>
      <c r="F999" s="208"/>
      <c r="G999" s="208"/>
      <c r="H999" s="104"/>
      <c r="I999" s="1509">
        <f>AM905</f>
        <v>260</v>
      </c>
      <c r="J999" s="1510"/>
      <c r="K999" s="51"/>
      <c r="L999" s="104"/>
      <c r="M999" s="208"/>
      <c r="N999" s="208"/>
      <c r="O999" s="208"/>
      <c r="P999" s="208"/>
      <c r="Q999" s="208"/>
      <c r="R999" s="208"/>
      <c r="S999" s="208"/>
      <c r="T999" s="208"/>
      <c r="U999" s="208"/>
      <c r="V999" s="104"/>
      <c r="W999" s="209" t="s">
        <v>1082</v>
      </c>
      <c r="X999" s="1511">
        <f>AT614</f>
        <v>78</v>
      </c>
      <c r="Y999" s="1512"/>
      <c r="Z999" s="1219"/>
      <c r="AA999" s="1220"/>
      <c r="AB999" s="1220"/>
      <c r="AC999" s="1221"/>
      <c r="AD999" s="1234"/>
      <c r="AE999" s="1235"/>
      <c r="AF999" s="1235"/>
      <c r="AG999" s="1235"/>
      <c r="AH999" s="1235"/>
      <c r="AI999" s="1235"/>
      <c r="AJ999" s="1235"/>
      <c r="AK999" s="1236"/>
      <c r="AL999" s="105"/>
    </row>
    <row r="1000" spans="1:38" ht="12.75" customHeight="1">
      <c r="A1000" s="51"/>
      <c r="B1000" s="120"/>
      <c r="C1000" s="206" t="s">
        <v>1155</v>
      </c>
      <c r="D1000" s="1152" t="s">
        <v>1625</v>
      </c>
      <c r="E1000" s="1153"/>
      <c r="F1000" s="1153"/>
      <c r="G1000" s="1153"/>
      <c r="H1000" s="1153"/>
      <c r="I1000" s="1153"/>
      <c r="J1000" s="1153"/>
      <c r="K1000" s="1153"/>
      <c r="L1000" s="1153"/>
      <c r="M1000" s="1153"/>
      <c r="N1000" s="1153"/>
      <c r="O1000" s="1153"/>
      <c r="P1000" s="1153"/>
      <c r="Q1000" s="1153"/>
      <c r="R1000" s="1153"/>
      <c r="S1000" s="1153"/>
      <c r="T1000" s="1153"/>
      <c r="U1000" s="1153"/>
      <c r="V1000" s="1153"/>
      <c r="W1000" s="1153"/>
      <c r="X1000" s="1153"/>
      <c r="Y1000" s="1154"/>
      <c r="Z1000" s="113"/>
      <c r="AA1000" s="1284" t="str">
        <f>IF(X1003&gt;0,"Yes","No")</f>
        <v>No</v>
      </c>
      <c r="AB1000" s="1285"/>
      <c r="AC1000" s="124"/>
      <c r="AD1000" s="1228" t="str">
        <f>IF((X1003=0)," ",(2*AO907)*AD953)</f>
        <v xml:space="preserve"> </v>
      </c>
      <c r="AE1000" s="1229"/>
      <c r="AF1000" s="1229"/>
      <c r="AG1000" s="1229"/>
      <c r="AH1000" s="1229"/>
      <c r="AI1000" s="1229"/>
      <c r="AJ1000" s="1229"/>
      <c r="AK1000" s="1230"/>
      <c r="AL1000" s="105"/>
    </row>
    <row r="1001" spans="1:38" s="743" customFormat="1" ht="12.75" customHeight="1">
      <c r="A1001" s="51"/>
      <c r="B1001" s="113"/>
      <c r="C1001" s="726"/>
      <c r="D1001" s="1146" t="s">
        <v>1624</v>
      </c>
      <c r="E1001" s="1147"/>
      <c r="F1001" s="1147"/>
      <c r="G1001" s="1147"/>
      <c r="H1001" s="1147"/>
      <c r="I1001" s="1147"/>
      <c r="J1001" s="1147"/>
      <c r="K1001" s="1147"/>
      <c r="L1001" s="1147"/>
      <c r="M1001" s="1147"/>
      <c r="N1001" s="1147"/>
      <c r="O1001" s="1147"/>
      <c r="P1001" s="1147"/>
      <c r="Q1001" s="1147"/>
      <c r="R1001" s="1147"/>
      <c r="S1001" s="1147"/>
      <c r="T1001" s="1147"/>
      <c r="U1001" s="1147"/>
      <c r="V1001" s="1147"/>
      <c r="W1001" s="1147"/>
      <c r="X1001" s="1147"/>
      <c r="Y1001" s="1148"/>
      <c r="Z1001" s="113"/>
      <c r="AA1001" s="727"/>
      <c r="AB1001" s="727"/>
      <c r="AC1001" s="124"/>
      <c r="AD1001" s="1231"/>
      <c r="AE1001" s="1232"/>
      <c r="AF1001" s="1232"/>
      <c r="AG1001" s="1232"/>
      <c r="AH1001" s="1232"/>
      <c r="AI1001" s="1232"/>
      <c r="AJ1001" s="1232"/>
      <c r="AK1001" s="1233"/>
      <c r="AL1001" s="105"/>
    </row>
    <row r="1002" spans="1:38" ht="12.75" customHeight="1">
      <c r="A1002" s="51"/>
      <c r="B1002" s="113"/>
      <c r="C1002" s="124"/>
      <c r="D1002" s="1146"/>
      <c r="E1002" s="1147"/>
      <c r="F1002" s="1147"/>
      <c r="G1002" s="1147"/>
      <c r="H1002" s="1147"/>
      <c r="I1002" s="1147"/>
      <c r="J1002" s="1147"/>
      <c r="K1002" s="1147"/>
      <c r="L1002" s="1147"/>
      <c r="M1002" s="1147"/>
      <c r="N1002" s="1147"/>
      <c r="O1002" s="1147"/>
      <c r="P1002" s="1147"/>
      <c r="Q1002" s="1147"/>
      <c r="R1002" s="1147"/>
      <c r="S1002" s="1147"/>
      <c r="T1002" s="1147"/>
      <c r="U1002" s="1147"/>
      <c r="V1002" s="1147"/>
      <c r="W1002" s="1147"/>
      <c r="X1002" s="1147"/>
      <c r="Y1002" s="1148"/>
      <c r="Z1002" s="1216"/>
      <c r="AA1002" s="1217"/>
      <c r="AB1002" s="1217"/>
      <c r="AC1002" s="1218"/>
      <c r="AD1002" s="1231"/>
      <c r="AE1002" s="1232"/>
      <c r="AF1002" s="1232"/>
      <c r="AG1002" s="1232"/>
      <c r="AH1002" s="1232"/>
      <c r="AI1002" s="1232"/>
      <c r="AJ1002" s="1232"/>
      <c r="AK1002" s="1233"/>
      <c r="AL1002" s="105"/>
    </row>
    <row r="1003" spans="1:38" ht="12.75" customHeight="1">
      <c r="A1003" s="51"/>
      <c r="B1003" s="118"/>
      <c r="C1003" s="119"/>
      <c r="D1003" s="207" t="s">
        <v>1081</v>
      </c>
      <c r="E1003" s="208"/>
      <c r="F1003" s="208"/>
      <c r="G1003" s="208"/>
      <c r="H1003" s="208"/>
      <c r="I1003" s="1509">
        <f>AM905</f>
        <v>260</v>
      </c>
      <c r="J1003" s="1510"/>
      <c r="K1003" s="51"/>
      <c r="L1003" s="208"/>
      <c r="M1003" s="208"/>
      <c r="N1003" s="208"/>
      <c r="O1003" s="208"/>
      <c r="P1003" s="208"/>
      <c r="Q1003" s="208"/>
      <c r="R1003" s="208"/>
      <c r="S1003" s="208"/>
      <c r="T1003" s="208"/>
      <c r="U1003" s="208"/>
      <c r="V1003" s="208"/>
      <c r="W1003" s="209" t="s">
        <v>1083</v>
      </c>
      <c r="X1003" s="1511">
        <f>AX614</f>
        <v>0</v>
      </c>
      <c r="Y1003" s="1512"/>
      <c r="Z1003" s="1219"/>
      <c r="AA1003" s="1220"/>
      <c r="AB1003" s="1220"/>
      <c r="AC1003" s="1221"/>
      <c r="AD1003" s="1234"/>
      <c r="AE1003" s="1235"/>
      <c r="AF1003" s="1235"/>
      <c r="AG1003" s="1235"/>
      <c r="AH1003" s="1235"/>
      <c r="AI1003" s="1235"/>
      <c r="AJ1003" s="1235"/>
      <c r="AK1003" s="1236"/>
      <c r="AL1003" s="105"/>
    </row>
    <row r="1004" spans="1:38" ht="12.75" customHeight="1">
      <c r="A1004" s="51"/>
      <c r="B1004" s="161"/>
      <c r="C1004" s="162"/>
      <c r="D1004" s="1513" t="s">
        <v>559</v>
      </c>
      <c r="E1004" s="1513"/>
      <c r="F1004" s="1513"/>
      <c r="G1004" s="1513"/>
      <c r="H1004" s="1513"/>
      <c r="I1004" s="1513"/>
      <c r="J1004" s="1513"/>
      <c r="K1004" s="1513"/>
      <c r="L1004" s="1513"/>
      <c r="M1004" s="1513"/>
      <c r="N1004" s="1513"/>
      <c r="O1004" s="1513"/>
      <c r="P1004" s="1513"/>
      <c r="Q1004" s="1513"/>
      <c r="R1004" s="1513"/>
      <c r="S1004" s="1513"/>
      <c r="T1004" s="1513"/>
      <c r="U1004" s="1513"/>
      <c r="V1004" s="1513"/>
      <c r="W1004" s="1513"/>
      <c r="X1004" s="1513"/>
      <c r="Y1004" s="1513"/>
      <c r="Z1004" s="1513"/>
      <c r="AA1004" s="1513"/>
      <c r="AB1004" s="1513"/>
      <c r="AC1004" s="1514"/>
      <c r="AD1004" s="1497">
        <f>SUM(AD953:AK1003)</f>
        <v>153715960</v>
      </c>
      <c r="AE1004" s="1498"/>
      <c r="AF1004" s="1498"/>
      <c r="AG1004" s="1498"/>
      <c r="AH1004" s="1498"/>
      <c r="AI1004" s="1498"/>
      <c r="AJ1004" s="1498"/>
      <c r="AK1004" s="149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5"/>
      <c r="Y1007" s="1565"/>
      <c r="Z1007" s="1565"/>
      <c r="AA1007" s="1565"/>
      <c r="AB1007" s="1565"/>
      <c r="AC1007" s="1565"/>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6"/>
      <c r="Y1008" s="1566"/>
      <c r="Z1008" s="1566"/>
      <c r="AA1008" s="1566"/>
      <c r="AB1008" s="1566"/>
      <c r="AC1008" s="1566"/>
      <c r="AD1008" s="345"/>
      <c r="AE1008" s="345"/>
      <c r="AF1008" s="345"/>
      <c r="AG1008" s="345"/>
      <c r="AH1008" s="345"/>
      <c r="AI1008" s="345"/>
      <c r="AJ1008" s="345"/>
      <c r="AK1008" s="345"/>
      <c r="AL1008" s="105"/>
    </row>
    <row r="1009" spans="1:38" ht="12.75" customHeight="1">
      <c r="A1009" s="51"/>
      <c r="B1009" s="115"/>
      <c r="C1009" s="348"/>
      <c r="D1009" s="1184"/>
      <c r="E1009" s="1184"/>
      <c r="F1009" s="1184"/>
      <c r="G1009" s="1184"/>
      <c r="H1009" s="1184"/>
      <c r="I1009" s="1184"/>
      <c r="J1009" s="1184"/>
      <c r="K1009" s="1184"/>
      <c r="L1009" s="1184"/>
      <c r="M1009" s="1184"/>
      <c r="N1009" s="1184"/>
      <c r="O1009" s="1184"/>
      <c r="P1009" s="1184"/>
      <c r="Q1009" s="1184"/>
      <c r="R1009" s="1184"/>
      <c r="S1009" s="1184"/>
      <c r="T1009" s="1184"/>
      <c r="U1009" s="1184"/>
      <c r="V1009" s="1184"/>
      <c r="W1009" s="1184"/>
      <c r="X1009" s="1184"/>
      <c r="Y1009" s="1184"/>
      <c r="Z1009" s="1184"/>
      <c r="AA1009" s="1184"/>
      <c r="AB1009" s="1184"/>
      <c r="AC1009" s="1184"/>
      <c r="AD1009" s="1184"/>
      <c r="AE1009" s="1184"/>
      <c r="AF1009" s="1184"/>
      <c r="AG1009" s="1184"/>
      <c r="AH1009" s="1184"/>
      <c r="AI1009" s="1184"/>
      <c r="AJ1009" s="1184"/>
      <c r="AK1009" s="1184"/>
      <c r="AL1009" s="105"/>
    </row>
    <row r="1010" spans="1:38" ht="12.75" customHeight="1">
      <c r="A1010" s="51"/>
      <c r="B1010" s="115"/>
      <c r="C1010" s="348"/>
      <c r="D1010" s="1184"/>
      <c r="E1010" s="1184"/>
      <c r="F1010" s="1184"/>
      <c r="G1010" s="1184"/>
      <c r="H1010" s="1184"/>
      <c r="I1010" s="1184"/>
      <c r="J1010" s="1184"/>
      <c r="K1010" s="1184"/>
      <c r="L1010" s="1184"/>
      <c r="M1010" s="1184"/>
      <c r="N1010" s="1184"/>
      <c r="O1010" s="1184"/>
      <c r="P1010" s="1184"/>
      <c r="Q1010" s="1184"/>
      <c r="R1010" s="1184"/>
      <c r="S1010" s="1184"/>
      <c r="T1010" s="1184"/>
      <c r="U1010" s="1184"/>
      <c r="V1010" s="1184"/>
      <c r="W1010" s="1184"/>
      <c r="X1010" s="1184"/>
      <c r="Y1010" s="1184"/>
      <c r="Z1010" s="1184"/>
      <c r="AA1010" s="1184"/>
      <c r="AB1010" s="1184"/>
      <c r="AC1010" s="1184"/>
      <c r="AD1010" s="1184"/>
      <c r="AE1010" s="1184"/>
      <c r="AF1010" s="1184"/>
      <c r="AG1010" s="1184"/>
      <c r="AH1010" s="1184"/>
      <c r="AI1010" s="1184"/>
      <c r="AJ1010" s="1184"/>
      <c r="AK1010" s="1184"/>
      <c r="AL1010" s="105"/>
    </row>
    <row r="1011" spans="1:38" ht="12.75" customHeight="1">
      <c r="A1011" s="51"/>
      <c r="B1011" s="115"/>
      <c r="C1011" s="348"/>
      <c r="D1011" s="1184"/>
      <c r="E1011" s="1184"/>
      <c r="F1011" s="1184"/>
      <c r="G1011" s="1184"/>
      <c r="H1011" s="1184"/>
      <c r="I1011" s="1184"/>
      <c r="J1011" s="1184"/>
      <c r="K1011" s="1184"/>
      <c r="L1011" s="1184"/>
      <c r="M1011" s="1184"/>
      <c r="N1011" s="1184"/>
      <c r="O1011" s="1184"/>
      <c r="P1011" s="1184"/>
      <c r="Q1011" s="1184"/>
      <c r="R1011" s="1184"/>
      <c r="S1011" s="1184"/>
      <c r="T1011" s="1184"/>
      <c r="U1011" s="1184"/>
      <c r="V1011" s="1184"/>
      <c r="W1011" s="1184"/>
      <c r="X1011" s="1184"/>
      <c r="Y1011" s="1184"/>
      <c r="Z1011" s="1184"/>
      <c r="AA1011" s="1184"/>
      <c r="AB1011" s="1184"/>
      <c r="AC1011" s="1184"/>
      <c r="AD1011" s="1184"/>
      <c r="AE1011" s="1184"/>
      <c r="AF1011" s="1184"/>
      <c r="AG1011" s="1184"/>
      <c r="AH1011" s="1184"/>
      <c r="AI1011" s="1184"/>
      <c r="AJ1011" s="1184"/>
      <c r="AK1011" s="1184"/>
      <c r="AL1011" s="105"/>
    </row>
    <row r="1012" spans="1:38" ht="12.6" customHeight="1">
      <c r="A1012" s="51"/>
      <c r="B1012" s="1575"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5"/>
      <c r="D1012" s="1575"/>
      <c r="E1012" s="1575"/>
      <c r="F1012" s="1575"/>
      <c r="G1012" s="1575"/>
      <c r="H1012" s="1575"/>
      <c r="I1012" s="1575"/>
      <c r="J1012" s="1575"/>
      <c r="K1012" s="1575"/>
      <c r="L1012" s="1575"/>
      <c r="M1012" s="1575"/>
      <c r="N1012" s="1575"/>
      <c r="O1012" s="1575"/>
      <c r="P1012" s="1575"/>
      <c r="Q1012" s="1575"/>
      <c r="R1012" s="1575"/>
      <c r="S1012" s="1575"/>
      <c r="T1012" s="1575"/>
      <c r="U1012" s="1575"/>
      <c r="V1012" s="1575"/>
      <c r="W1012" s="1575"/>
      <c r="X1012" s="1575"/>
      <c r="Y1012" s="1575"/>
      <c r="Z1012" s="1575"/>
      <c r="AA1012" s="1575"/>
      <c r="AB1012" s="1575"/>
      <c r="AC1012" s="1575"/>
      <c r="AD1012" s="1575"/>
      <c r="AE1012" s="1575"/>
      <c r="AF1012" s="1575"/>
      <c r="AG1012" s="1575"/>
      <c r="AH1012" s="1575"/>
      <c r="AI1012" s="1575"/>
      <c r="AJ1012" s="1575"/>
      <c r="AK1012" s="1575"/>
      <c r="AL1012" s="105"/>
    </row>
    <row r="1013" spans="1:38" ht="12.6" customHeight="1">
      <c r="A1013" s="131"/>
      <c r="B1013" s="1575"/>
      <c r="C1013" s="1575"/>
      <c r="D1013" s="1575"/>
      <c r="E1013" s="1575"/>
      <c r="F1013" s="1575"/>
      <c r="G1013" s="1575"/>
      <c r="H1013" s="1575"/>
      <c r="I1013" s="1575"/>
      <c r="J1013" s="1575"/>
      <c r="K1013" s="1575"/>
      <c r="L1013" s="1575"/>
      <c r="M1013" s="1575"/>
      <c r="N1013" s="1575"/>
      <c r="O1013" s="1575"/>
      <c r="P1013" s="1575"/>
      <c r="Q1013" s="1575"/>
      <c r="R1013" s="1575"/>
      <c r="S1013" s="1575"/>
      <c r="T1013" s="1575"/>
      <c r="U1013" s="1575"/>
      <c r="V1013" s="1575"/>
      <c r="W1013" s="1575"/>
      <c r="X1013" s="1575"/>
      <c r="Y1013" s="1575"/>
      <c r="Z1013" s="1575"/>
      <c r="AA1013" s="1575"/>
      <c r="AB1013" s="1575"/>
      <c r="AC1013" s="1575"/>
      <c r="AD1013" s="1575"/>
      <c r="AE1013" s="1575"/>
      <c r="AF1013" s="1575"/>
      <c r="AG1013" s="1575"/>
      <c r="AH1013" s="1575"/>
      <c r="AI1013" s="1575"/>
      <c r="AJ1013" s="1575"/>
      <c r="AK1013" s="1575"/>
      <c r="AL1013" s="105"/>
    </row>
    <row r="1014" spans="1:38" ht="12.6" customHeight="1">
      <c r="A1014" s="131"/>
      <c r="B1014" s="1574">
        <f>IF(ISNA(IF((AD978&gt;(AD953*0.15)),"(f) cannot be greater than 15% of unadjusted eligible basis.",0)),"",(IF((AD978&gt;(AD953*0.15)),"(f) cannot be greater than 15% of unadjusted eligible basis.",0)))</f>
        <v>0</v>
      </c>
      <c r="C1014" s="1574"/>
      <c r="D1014" s="1574"/>
      <c r="E1014" s="1574"/>
      <c r="F1014" s="1574"/>
      <c r="G1014" s="1574"/>
      <c r="H1014" s="1574"/>
      <c r="I1014" s="1574"/>
      <c r="J1014" s="1574"/>
      <c r="K1014" s="1574"/>
      <c r="L1014" s="1574"/>
      <c r="M1014" s="1574"/>
      <c r="N1014" s="1574"/>
      <c r="O1014" s="1574"/>
      <c r="P1014" s="1574"/>
      <c r="Q1014" s="1574"/>
      <c r="R1014" s="1574"/>
      <c r="S1014" s="1574"/>
      <c r="T1014" s="1574"/>
      <c r="U1014" s="1574"/>
      <c r="V1014" s="1574"/>
      <c r="W1014" s="1574"/>
      <c r="X1014" s="1574"/>
      <c r="Y1014" s="1574"/>
      <c r="Z1014" s="1574"/>
      <c r="AA1014" s="1574"/>
      <c r="AB1014" s="1574"/>
      <c r="AC1014" s="1574"/>
      <c r="AD1014" s="1574"/>
      <c r="AE1014" s="1574"/>
      <c r="AF1014" s="1574"/>
      <c r="AG1014" s="1574"/>
      <c r="AH1014" s="1574"/>
      <c r="AI1014" s="1574"/>
      <c r="AJ1014" s="1574"/>
      <c r="AK1014" s="1574"/>
      <c r="AL1014" s="105"/>
    </row>
    <row r="1015" spans="1:38" ht="12.6" customHeight="1" thickBot="1">
      <c r="A1015" s="1496" t="s">
        <v>875</v>
      </c>
      <c r="B1015" s="1496"/>
      <c r="C1015" s="1496"/>
      <c r="D1015" s="1496"/>
      <c r="E1015" s="1496"/>
      <c r="F1015" s="1496"/>
      <c r="G1015" s="1496"/>
      <c r="H1015" s="1496"/>
      <c r="I1015" s="1496"/>
      <c r="J1015" s="1496"/>
      <c r="K1015" s="1496"/>
      <c r="L1015" s="1496"/>
      <c r="M1015" s="1496"/>
      <c r="N1015" s="1496"/>
      <c r="O1015" s="1496"/>
      <c r="P1015" s="1496"/>
      <c r="Q1015" s="1496"/>
      <c r="R1015" s="1496"/>
      <c r="S1015" s="1496"/>
      <c r="T1015" s="1496"/>
      <c r="U1015" s="1496"/>
      <c r="V1015" s="1496"/>
      <c r="W1015" s="1496"/>
      <c r="X1015" s="1496"/>
      <c r="Y1015" s="1496"/>
      <c r="Z1015" s="1496"/>
      <c r="AA1015" s="1496"/>
      <c r="AB1015" s="1496"/>
      <c r="AC1015" s="1496"/>
      <c r="AD1015" s="1496"/>
      <c r="AE1015" s="1496"/>
      <c r="AF1015" s="1496"/>
      <c r="AG1015" s="1496"/>
      <c r="AH1015" s="1496"/>
      <c r="AI1015" s="1496"/>
      <c r="AJ1015" s="1496"/>
      <c r="AK1015" s="1496"/>
      <c r="AL1015" s="149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876</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877</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088" t="s">
        <v>641</v>
      </c>
      <c r="B1019" s="1088"/>
      <c r="C1019" s="13">
        <v>1</v>
      </c>
      <c r="D1019" s="979" t="s">
        <v>1263</v>
      </c>
      <c r="E1019" s="979"/>
      <c r="F1019" s="979"/>
      <c r="G1019" s="979"/>
      <c r="H1019" s="979"/>
      <c r="I1019" s="979"/>
      <c r="J1019" s="979"/>
      <c r="K1019" s="979"/>
      <c r="L1019" s="979"/>
      <c r="M1019" s="979"/>
      <c r="N1019" s="979"/>
      <c r="O1019" s="979"/>
      <c r="P1019" s="979"/>
      <c r="Q1019" s="979"/>
      <c r="R1019" s="979"/>
      <c r="S1019" s="979"/>
      <c r="T1019" s="979"/>
      <c r="U1019" s="979"/>
      <c r="V1019" s="979"/>
      <c r="W1019" s="979"/>
      <c r="X1019" s="979"/>
      <c r="Y1019" s="979"/>
      <c r="Z1019" s="979"/>
      <c r="AA1019" s="979"/>
      <c r="AB1019" s="979"/>
      <c r="AC1019" s="979"/>
      <c r="AD1019" s="979"/>
      <c r="AE1019" s="979"/>
      <c r="AF1019" s="979"/>
      <c r="AG1019" s="979"/>
      <c r="AH1019" s="979"/>
      <c r="AI1019" s="979"/>
      <c r="AJ1019" s="979"/>
      <c r="AK1019" s="979"/>
      <c r="AL1019" s="134"/>
    </row>
    <row r="1020" spans="1:38" ht="12.6" customHeight="1">
      <c r="A1020" s="243"/>
      <c r="B1020" s="243"/>
      <c r="C1020" s="13"/>
      <c r="D1020" s="979"/>
      <c r="E1020" s="979"/>
      <c r="F1020" s="979"/>
      <c r="G1020" s="979"/>
      <c r="H1020" s="979"/>
      <c r="I1020" s="979"/>
      <c r="J1020" s="979"/>
      <c r="K1020" s="979"/>
      <c r="L1020" s="979"/>
      <c r="M1020" s="979"/>
      <c r="N1020" s="979"/>
      <c r="O1020" s="979"/>
      <c r="P1020" s="979"/>
      <c r="Q1020" s="979"/>
      <c r="R1020" s="979"/>
      <c r="S1020" s="979"/>
      <c r="T1020" s="979"/>
      <c r="U1020" s="979"/>
      <c r="V1020" s="979"/>
      <c r="W1020" s="979"/>
      <c r="X1020" s="979"/>
      <c r="Y1020" s="979"/>
      <c r="Z1020" s="979"/>
      <c r="AA1020" s="979"/>
      <c r="AB1020" s="979"/>
      <c r="AC1020" s="979"/>
      <c r="AD1020" s="979"/>
      <c r="AE1020" s="979"/>
      <c r="AF1020" s="979"/>
      <c r="AG1020" s="979"/>
      <c r="AH1020" s="979"/>
      <c r="AI1020" s="979"/>
      <c r="AJ1020" s="979"/>
      <c r="AK1020" s="979"/>
      <c r="AL1020" s="134"/>
    </row>
    <row r="1021" spans="1:38" ht="12.6" customHeight="1">
      <c r="A1021" s="243"/>
      <c r="B1021" s="243"/>
      <c r="C1021" s="13"/>
      <c r="D1021" s="979"/>
      <c r="E1021" s="979"/>
      <c r="F1021" s="979"/>
      <c r="G1021" s="979"/>
      <c r="H1021" s="979"/>
      <c r="I1021" s="979"/>
      <c r="J1021" s="979"/>
      <c r="K1021" s="979"/>
      <c r="L1021" s="979"/>
      <c r="M1021" s="979"/>
      <c r="N1021" s="979"/>
      <c r="O1021" s="979"/>
      <c r="P1021" s="979"/>
      <c r="Q1021" s="979"/>
      <c r="R1021" s="979"/>
      <c r="S1021" s="979"/>
      <c r="T1021" s="979"/>
      <c r="U1021" s="979"/>
      <c r="V1021" s="979"/>
      <c r="W1021" s="979"/>
      <c r="X1021" s="979"/>
      <c r="Y1021" s="979"/>
      <c r="Z1021" s="979"/>
      <c r="AA1021" s="979"/>
      <c r="AB1021" s="979"/>
      <c r="AC1021" s="979"/>
      <c r="AD1021" s="979"/>
      <c r="AE1021" s="979"/>
      <c r="AF1021" s="979"/>
      <c r="AG1021" s="979"/>
      <c r="AH1021" s="979"/>
      <c r="AI1021" s="979"/>
      <c r="AJ1021" s="979"/>
      <c r="AK1021" s="979"/>
      <c r="AL1021" s="105"/>
    </row>
    <row r="1022" spans="1:38" ht="12.6" customHeight="1">
      <c r="A1022" s="243"/>
      <c r="B1022" s="243"/>
      <c r="C1022" s="13"/>
      <c r="D1022" s="979"/>
      <c r="E1022" s="979"/>
      <c r="F1022" s="979"/>
      <c r="G1022" s="979"/>
      <c r="H1022" s="979"/>
      <c r="I1022" s="979"/>
      <c r="J1022" s="979"/>
      <c r="K1022" s="979"/>
      <c r="L1022" s="979"/>
      <c r="M1022" s="979"/>
      <c r="N1022" s="979"/>
      <c r="O1022" s="979"/>
      <c r="P1022" s="979"/>
      <c r="Q1022" s="979"/>
      <c r="R1022" s="979"/>
      <c r="S1022" s="979"/>
      <c r="T1022" s="979"/>
      <c r="U1022" s="979"/>
      <c r="V1022" s="979"/>
      <c r="W1022" s="979"/>
      <c r="X1022" s="979"/>
      <c r="Y1022" s="979"/>
      <c r="Z1022" s="979"/>
      <c r="AA1022" s="979"/>
      <c r="AB1022" s="979"/>
      <c r="AC1022" s="979"/>
      <c r="AD1022" s="979"/>
      <c r="AE1022" s="979"/>
      <c r="AF1022" s="979"/>
      <c r="AG1022" s="979"/>
      <c r="AH1022" s="979"/>
      <c r="AI1022" s="979"/>
      <c r="AJ1022" s="979"/>
      <c r="AK1022" s="979"/>
      <c r="AL1022" s="105"/>
    </row>
    <row r="1023" spans="1:38" ht="12.6" customHeight="1">
      <c r="A1023" s="243"/>
      <c r="B1023" s="243"/>
      <c r="C1023" s="13"/>
      <c r="D1023" s="979"/>
      <c r="E1023" s="979"/>
      <c r="F1023" s="979"/>
      <c r="G1023" s="979"/>
      <c r="H1023" s="979"/>
      <c r="I1023" s="979"/>
      <c r="J1023" s="979"/>
      <c r="K1023" s="979"/>
      <c r="L1023" s="979"/>
      <c r="M1023" s="979"/>
      <c r="N1023" s="979"/>
      <c r="O1023" s="979"/>
      <c r="P1023" s="979"/>
      <c r="Q1023" s="979"/>
      <c r="R1023" s="979"/>
      <c r="S1023" s="979"/>
      <c r="T1023" s="979"/>
      <c r="U1023" s="979"/>
      <c r="V1023" s="979"/>
      <c r="W1023" s="979"/>
      <c r="X1023" s="979"/>
      <c r="Y1023" s="979"/>
      <c r="Z1023" s="979"/>
      <c r="AA1023" s="979"/>
      <c r="AB1023" s="979"/>
      <c r="AC1023" s="979"/>
      <c r="AD1023" s="979"/>
      <c r="AE1023" s="979"/>
      <c r="AF1023" s="979"/>
      <c r="AG1023" s="979"/>
      <c r="AH1023" s="979"/>
      <c r="AI1023" s="979"/>
      <c r="AJ1023" s="979"/>
      <c r="AK1023" s="979"/>
      <c r="AL1023" s="105"/>
    </row>
    <row r="1024" spans="1:38" ht="12.6" customHeight="1">
      <c r="A1024" s="37"/>
      <c r="B1024" s="66"/>
      <c r="C1024" s="13"/>
      <c r="D1024" s="979"/>
      <c r="E1024" s="979"/>
      <c r="F1024" s="979"/>
      <c r="G1024" s="979"/>
      <c r="H1024" s="979"/>
      <c r="I1024" s="979"/>
      <c r="J1024" s="979"/>
      <c r="K1024" s="979"/>
      <c r="L1024" s="979"/>
      <c r="M1024" s="979"/>
      <c r="N1024" s="979"/>
      <c r="O1024" s="979"/>
      <c r="P1024" s="979"/>
      <c r="Q1024" s="979"/>
      <c r="R1024" s="979"/>
      <c r="S1024" s="979"/>
      <c r="T1024" s="979"/>
      <c r="U1024" s="979"/>
      <c r="V1024" s="979"/>
      <c r="W1024" s="979"/>
      <c r="X1024" s="979"/>
      <c r="Y1024" s="979"/>
      <c r="Z1024" s="979"/>
      <c r="AA1024" s="979"/>
      <c r="AB1024" s="979"/>
      <c r="AC1024" s="979"/>
      <c r="AD1024" s="979"/>
      <c r="AE1024" s="979"/>
      <c r="AF1024" s="979"/>
      <c r="AG1024" s="979"/>
      <c r="AH1024" s="979"/>
      <c r="AI1024" s="979"/>
      <c r="AJ1024" s="979"/>
      <c r="AK1024" s="979"/>
      <c r="AL1024" s="105"/>
    </row>
    <row r="1025" spans="1:38" ht="12.6" customHeight="1">
      <c r="A1025" s="1088" t="s">
        <v>641</v>
      </c>
      <c r="B1025" s="1088"/>
      <c r="C1025" s="13">
        <v>2</v>
      </c>
      <c r="D1025" s="979" t="s">
        <v>1262</v>
      </c>
      <c r="E1025" s="979"/>
      <c r="F1025" s="979"/>
      <c r="G1025" s="979"/>
      <c r="H1025" s="979"/>
      <c r="I1025" s="979"/>
      <c r="J1025" s="979"/>
      <c r="K1025" s="979"/>
      <c r="L1025" s="979"/>
      <c r="M1025" s="979"/>
      <c r="N1025" s="979"/>
      <c r="O1025" s="979"/>
      <c r="P1025" s="979"/>
      <c r="Q1025" s="979"/>
      <c r="R1025" s="979"/>
      <c r="S1025" s="979"/>
      <c r="T1025" s="979"/>
      <c r="U1025" s="979"/>
      <c r="V1025" s="979"/>
      <c r="W1025" s="979"/>
      <c r="X1025" s="979"/>
      <c r="Y1025" s="979"/>
      <c r="Z1025" s="979"/>
      <c r="AA1025" s="979"/>
      <c r="AB1025" s="979"/>
      <c r="AC1025" s="979"/>
      <c r="AD1025" s="979"/>
      <c r="AE1025" s="979"/>
      <c r="AF1025" s="979"/>
      <c r="AG1025" s="979"/>
      <c r="AH1025" s="979"/>
      <c r="AI1025" s="979"/>
      <c r="AJ1025" s="979"/>
      <c r="AK1025" s="979"/>
      <c r="AL1025" s="105"/>
    </row>
    <row r="1026" spans="1:38" ht="12.6" customHeight="1">
      <c r="A1026" s="243"/>
      <c r="B1026" s="243"/>
      <c r="C1026" s="13"/>
      <c r="D1026" s="979"/>
      <c r="E1026" s="979"/>
      <c r="F1026" s="979"/>
      <c r="G1026" s="979"/>
      <c r="H1026" s="979"/>
      <c r="I1026" s="979"/>
      <c r="J1026" s="979"/>
      <c r="K1026" s="979"/>
      <c r="L1026" s="979"/>
      <c r="M1026" s="979"/>
      <c r="N1026" s="979"/>
      <c r="O1026" s="979"/>
      <c r="P1026" s="979"/>
      <c r="Q1026" s="979"/>
      <c r="R1026" s="979"/>
      <c r="S1026" s="979"/>
      <c r="T1026" s="979"/>
      <c r="U1026" s="979"/>
      <c r="V1026" s="979"/>
      <c r="W1026" s="979"/>
      <c r="X1026" s="979"/>
      <c r="Y1026" s="979"/>
      <c r="Z1026" s="979"/>
      <c r="AA1026" s="979"/>
      <c r="AB1026" s="979"/>
      <c r="AC1026" s="979"/>
      <c r="AD1026" s="979"/>
      <c r="AE1026" s="979"/>
      <c r="AF1026" s="979"/>
      <c r="AG1026" s="979"/>
      <c r="AH1026" s="979"/>
      <c r="AI1026" s="979"/>
      <c r="AJ1026" s="979"/>
      <c r="AK1026" s="979"/>
      <c r="AL1026" s="105"/>
    </row>
    <row r="1027" spans="1:38" ht="12.6" customHeight="1">
      <c r="A1027" s="243"/>
      <c r="B1027" s="243"/>
      <c r="C1027" s="13"/>
      <c r="D1027" s="979"/>
      <c r="E1027" s="979"/>
      <c r="F1027" s="979"/>
      <c r="G1027" s="979"/>
      <c r="H1027" s="979"/>
      <c r="I1027" s="979"/>
      <c r="J1027" s="979"/>
      <c r="K1027" s="979"/>
      <c r="L1027" s="979"/>
      <c r="M1027" s="979"/>
      <c r="N1027" s="979"/>
      <c r="O1027" s="979"/>
      <c r="P1027" s="979"/>
      <c r="Q1027" s="979"/>
      <c r="R1027" s="979"/>
      <c r="S1027" s="979"/>
      <c r="T1027" s="979"/>
      <c r="U1027" s="979"/>
      <c r="V1027" s="979"/>
      <c r="W1027" s="979"/>
      <c r="X1027" s="979"/>
      <c r="Y1027" s="979"/>
      <c r="Z1027" s="979"/>
      <c r="AA1027" s="979"/>
      <c r="AB1027" s="979"/>
      <c r="AC1027" s="979"/>
      <c r="AD1027" s="979"/>
      <c r="AE1027" s="979"/>
      <c r="AF1027" s="979"/>
      <c r="AG1027" s="979"/>
      <c r="AH1027" s="979"/>
      <c r="AI1027" s="979"/>
      <c r="AJ1027" s="979"/>
      <c r="AK1027" s="979"/>
      <c r="AL1027" s="105"/>
    </row>
    <row r="1028" spans="1:38" ht="12.6" customHeight="1">
      <c r="A1028" s="243"/>
      <c r="B1028" s="243"/>
      <c r="C1028" s="13"/>
      <c r="D1028" s="979"/>
      <c r="E1028" s="979"/>
      <c r="F1028" s="979"/>
      <c r="G1028" s="979"/>
      <c r="H1028" s="979"/>
      <c r="I1028" s="979"/>
      <c r="J1028" s="979"/>
      <c r="K1028" s="979"/>
      <c r="L1028" s="979"/>
      <c r="M1028" s="979"/>
      <c r="N1028" s="979"/>
      <c r="O1028" s="979"/>
      <c r="P1028" s="979"/>
      <c r="Q1028" s="979"/>
      <c r="R1028" s="979"/>
      <c r="S1028" s="979"/>
      <c r="T1028" s="979"/>
      <c r="U1028" s="979"/>
      <c r="V1028" s="979"/>
      <c r="W1028" s="979"/>
      <c r="X1028" s="979"/>
      <c r="Y1028" s="979"/>
      <c r="Z1028" s="979"/>
      <c r="AA1028" s="979"/>
      <c r="AB1028" s="979"/>
      <c r="AC1028" s="979"/>
      <c r="AD1028" s="979"/>
      <c r="AE1028" s="979"/>
      <c r="AF1028" s="979"/>
      <c r="AG1028" s="979"/>
      <c r="AH1028" s="979"/>
      <c r="AI1028" s="979"/>
      <c r="AJ1028" s="979"/>
      <c r="AK1028" s="979"/>
      <c r="AL1028" s="105"/>
    </row>
    <row r="1029" spans="1:38" ht="12.6" customHeight="1">
      <c r="A1029" s="243"/>
      <c r="B1029" s="243"/>
      <c r="C1029" s="13"/>
      <c r="D1029" s="979"/>
      <c r="E1029" s="979"/>
      <c r="F1029" s="979"/>
      <c r="G1029" s="979"/>
      <c r="H1029" s="979"/>
      <c r="I1029" s="979"/>
      <c r="J1029" s="979"/>
      <c r="K1029" s="979"/>
      <c r="L1029" s="979"/>
      <c r="M1029" s="979"/>
      <c r="N1029" s="979"/>
      <c r="O1029" s="979"/>
      <c r="P1029" s="979"/>
      <c r="Q1029" s="979"/>
      <c r="R1029" s="979"/>
      <c r="S1029" s="979"/>
      <c r="T1029" s="979"/>
      <c r="U1029" s="979"/>
      <c r="V1029" s="979"/>
      <c r="W1029" s="979"/>
      <c r="X1029" s="979"/>
      <c r="Y1029" s="979"/>
      <c r="Z1029" s="979"/>
      <c r="AA1029" s="979"/>
      <c r="AB1029" s="979"/>
      <c r="AC1029" s="979"/>
      <c r="AD1029" s="979"/>
      <c r="AE1029" s="979"/>
      <c r="AF1029" s="979"/>
      <c r="AG1029" s="979"/>
      <c r="AH1029" s="979"/>
      <c r="AI1029" s="979"/>
      <c r="AJ1029" s="979"/>
      <c r="AK1029" s="979"/>
      <c r="AL1029" s="105"/>
    </row>
    <row r="1030" spans="1:38" ht="12.6" customHeight="1">
      <c r="A1030" s="243"/>
      <c r="B1030" s="243"/>
      <c r="C1030" s="13"/>
      <c r="D1030" s="979"/>
      <c r="E1030" s="979"/>
      <c r="F1030" s="979"/>
      <c r="G1030" s="979"/>
      <c r="H1030" s="979"/>
      <c r="I1030" s="979"/>
      <c r="J1030" s="979"/>
      <c r="K1030" s="979"/>
      <c r="L1030" s="979"/>
      <c r="M1030" s="979"/>
      <c r="N1030" s="979"/>
      <c r="O1030" s="979"/>
      <c r="P1030" s="979"/>
      <c r="Q1030" s="979"/>
      <c r="R1030" s="979"/>
      <c r="S1030" s="979"/>
      <c r="T1030" s="979"/>
      <c r="U1030" s="979"/>
      <c r="V1030" s="979"/>
      <c r="W1030" s="979"/>
      <c r="X1030" s="979"/>
      <c r="Y1030" s="979"/>
      <c r="Z1030" s="979"/>
      <c r="AA1030" s="979"/>
      <c r="AB1030" s="979"/>
      <c r="AC1030" s="979"/>
      <c r="AD1030" s="979"/>
      <c r="AE1030" s="979"/>
      <c r="AF1030" s="979"/>
      <c r="AG1030" s="979"/>
      <c r="AH1030" s="979"/>
      <c r="AI1030" s="979"/>
      <c r="AJ1030" s="979"/>
      <c r="AK1030" s="979"/>
    </row>
    <row r="1031" spans="1:38" ht="12.6" customHeight="1">
      <c r="A1031" s="1088" t="s">
        <v>641</v>
      </c>
      <c r="B1031" s="1088"/>
      <c r="C1031" s="13">
        <v>3</v>
      </c>
      <c r="D1031" s="979" t="s">
        <v>1605</v>
      </c>
      <c r="E1031" s="979"/>
      <c r="F1031" s="979"/>
      <c r="G1031" s="979"/>
      <c r="H1031" s="979"/>
      <c r="I1031" s="979"/>
      <c r="J1031" s="979"/>
      <c r="K1031" s="979"/>
      <c r="L1031" s="979"/>
      <c r="M1031" s="979"/>
      <c r="N1031" s="979"/>
      <c r="O1031" s="979"/>
      <c r="P1031" s="979"/>
      <c r="Q1031" s="979"/>
      <c r="R1031" s="979"/>
      <c r="S1031" s="979"/>
      <c r="T1031" s="979"/>
      <c r="U1031" s="979"/>
      <c r="V1031" s="979"/>
      <c r="W1031" s="979"/>
      <c r="X1031" s="979"/>
      <c r="Y1031" s="979"/>
      <c r="Z1031" s="979"/>
      <c r="AA1031" s="979"/>
      <c r="AB1031" s="979"/>
      <c r="AC1031" s="979"/>
      <c r="AD1031" s="979"/>
      <c r="AE1031" s="979"/>
      <c r="AF1031" s="979"/>
      <c r="AG1031" s="979"/>
      <c r="AH1031" s="979"/>
      <c r="AI1031" s="979"/>
      <c r="AJ1031" s="979"/>
      <c r="AK1031" s="979"/>
    </row>
    <row r="1032" spans="1:38" s="743" customFormat="1" ht="12.6" customHeight="1">
      <c r="A1032" s="133"/>
      <c r="B1032" s="133"/>
      <c r="C1032" s="13"/>
      <c r="D1032" s="979"/>
      <c r="E1032" s="979"/>
      <c r="F1032" s="979"/>
      <c r="G1032" s="979"/>
      <c r="H1032" s="979"/>
      <c r="I1032" s="979"/>
      <c r="J1032" s="979"/>
      <c r="K1032" s="979"/>
      <c r="L1032" s="979"/>
      <c r="M1032" s="979"/>
      <c r="N1032" s="979"/>
      <c r="O1032" s="979"/>
      <c r="P1032" s="979"/>
      <c r="Q1032" s="979"/>
      <c r="R1032" s="979"/>
      <c r="S1032" s="979"/>
      <c r="T1032" s="979"/>
      <c r="U1032" s="979"/>
      <c r="V1032" s="979"/>
      <c r="W1032" s="979"/>
      <c r="X1032" s="979"/>
      <c r="Y1032" s="979"/>
      <c r="Z1032" s="979"/>
      <c r="AA1032" s="979"/>
      <c r="AB1032" s="979"/>
      <c r="AC1032" s="979"/>
      <c r="AD1032" s="979"/>
      <c r="AE1032" s="979"/>
      <c r="AF1032" s="979"/>
      <c r="AG1032" s="979"/>
      <c r="AH1032" s="979"/>
      <c r="AI1032" s="979"/>
      <c r="AJ1032" s="979"/>
      <c r="AK1032" s="979"/>
    </row>
    <row r="1033" spans="1:38" ht="12.6" customHeight="1">
      <c r="A1033" s="133"/>
      <c r="B1033" s="133"/>
      <c r="C1033" s="13"/>
      <c r="D1033" s="979"/>
      <c r="E1033" s="979"/>
      <c r="F1033" s="979"/>
      <c r="G1033" s="979"/>
      <c r="H1033" s="979"/>
      <c r="I1033" s="979"/>
      <c r="J1033" s="979"/>
      <c r="K1033" s="979"/>
      <c r="L1033" s="979"/>
      <c r="M1033" s="979"/>
      <c r="N1033" s="979"/>
      <c r="O1033" s="979"/>
      <c r="P1033" s="979"/>
      <c r="Q1033" s="979"/>
      <c r="R1033" s="979"/>
      <c r="S1033" s="979"/>
      <c r="T1033" s="979"/>
      <c r="U1033" s="979"/>
      <c r="V1033" s="979"/>
      <c r="W1033" s="979"/>
      <c r="X1033" s="979"/>
      <c r="Y1033" s="979"/>
      <c r="Z1033" s="979"/>
      <c r="AA1033" s="979"/>
      <c r="AB1033" s="979"/>
      <c r="AC1033" s="979"/>
      <c r="AD1033" s="979"/>
      <c r="AE1033" s="979"/>
      <c r="AF1033" s="979"/>
      <c r="AG1033" s="979"/>
      <c r="AH1033" s="979"/>
      <c r="AI1033" s="979"/>
      <c r="AJ1033" s="979"/>
      <c r="AK1033" s="979"/>
    </row>
    <row r="1034" spans="1:38" ht="12.6" customHeight="1">
      <c r="A1034" s="62"/>
      <c r="B1034" s="66"/>
      <c r="C1034" s="13"/>
      <c r="D1034" s="979"/>
      <c r="E1034" s="979"/>
      <c r="F1034" s="979"/>
      <c r="G1034" s="979"/>
      <c r="H1034" s="979"/>
      <c r="I1034" s="979"/>
      <c r="J1034" s="979"/>
      <c r="K1034" s="979"/>
      <c r="L1034" s="979"/>
      <c r="M1034" s="979"/>
      <c r="N1034" s="979"/>
      <c r="O1034" s="979"/>
      <c r="P1034" s="979"/>
      <c r="Q1034" s="979"/>
      <c r="R1034" s="979"/>
      <c r="S1034" s="979"/>
      <c r="T1034" s="979"/>
      <c r="U1034" s="979"/>
      <c r="V1034" s="979"/>
      <c r="W1034" s="979"/>
      <c r="X1034" s="979"/>
      <c r="Y1034" s="979"/>
      <c r="Z1034" s="979"/>
      <c r="AA1034" s="979"/>
      <c r="AB1034" s="979"/>
      <c r="AC1034" s="979"/>
      <c r="AD1034" s="979"/>
      <c r="AE1034" s="979"/>
      <c r="AF1034" s="979"/>
      <c r="AG1034" s="979"/>
      <c r="AH1034" s="979"/>
      <c r="AI1034" s="979"/>
      <c r="AJ1034" s="979"/>
      <c r="AK1034" s="979"/>
    </row>
    <row r="1035" spans="1:38" ht="12.6" customHeight="1">
      <c r="A1035" s="62"/>
      <c r="B1035" s="66"/>
      <c r="C1035" s="13"/>
      <c r="D1035" s="979"/>
      <c r="E1035" s="979"/>
      <c r="F1035" s="979"/>
      <c r="G1035" s="979"/>
      <c r="H1035" s="979"/>
      <c r="I1035" s="979"/>
      <c r="J1035" s="979"/>
      <c r="K1035" s="979"/>
      <c r="L1035" s="979"/>
      <c r="M1035" s="979"/>
      <c r="N1035" s="979"/>
      <c r="O1035" s="979"/>
      <c r="P1035" s="979"/>
      <c r="Q1035" s="979"/>
      <c r="R1035" s="979"/>
      <c r="S1035" s="979"/>
      <c r="T1035" s="979"/>
      <c r="U1035" s="979"/>
      <c r="V1035" s="979"/>
      <c r="W1035" s="979"/>
      <c r="X1035" s="979"/>
      <c r="Y1035" s="979"/>
      <c r="Z1035" s="979"/>
      <c r="AA1035" s="979"/>
      <c r="AB1035" s="979"/>
      <c r="AC1035" s="979"/>
      <c r="AD1035" s="979"/>
      <c r="AE1035" s="979"/>
      <c r="AF1035" s="979"/>
      <c r="AG1035" s="979"/>
      <c r="AH1035" s="979"/>
      <c r="AI1035" s="979"/>
      <c r="AJ1035" s="979"/>
      <c r="AK1035" s="979"/>
    </row>
    <row r="1036" spans="1:38" ht="12.6" customHeight="1">
      <c r="A1036" s="62"/>
      <c r="B1036" s="66"/>
      <c r="C1036" s="13"/>
      <c r="D1036" s="979"/>
      <c r="E1036" s="979"/>
      <c r="F1036" s="979"/>
      <c r="G1036" s="979"/>
      <c r="H1036" s="979"/>
      <c r="I1036" s="979"/>
      <c r="J1036" s="979"/>
      <c r="K1036" s="979"/>
      <c r="L1036" s="979"/>
      <c r="M1036" s="979"/>
      <c r="N1036" s="979"/>
      <c r="O1036" s="979"/>
      <c r="P1036" s="979"/>
      <c r="Q1036" s="979"/>
      <c r="R1036" s="979"/>
      <c r="S1036" s="979"/>
      <c r="T1036" s="979"/>
      <c r="U1036" s="979"/>
      <c r="V1036" s="979"/>
      <c r="W1036" s="979"/>
      <c r="X1036" s="979"/>
      <c r="Y1036" s="979"/>
      <c r="Z1036" s="979"/>
      <c r="AA1036" s="979"/>
      <c r="AB1036" s="979"/>
      <c r="AC1036" s="979"/>
      <c r="AD1036" s="979"/>
      <c r="AE1036" s="979"/>
      <c r="AF1036" s="979"/>
      <c r="AG1036" s="979"/>
      <c r="AH1036" s="979"/>
      <c r="AI1036" s="979"/>
      <c r="AJ1036" s="979"/>
      <c r="AK1036" s="979"/>
    </row>
    <row r="1037" spans="1:38" ht="12.6" customHeight="1">
      <c r="A1037" s="62"/>
      <c r="B1037" s="66"/>
      <c r="C1037" s="13"/>
      <c r="D1037" s="979"/>
      <c r="E1037" s="979"/>
      <c r="F1037" s="979"/>
      <c r="G1037" s="979"/>
      <c r="H1037" s="979"/>
      <c r="I1037" s="979"/>
      <c r="J1037" s="979"/>
      <c r="K1037" s="979"/>
      <c r="L1037" s="979"/>
      <c r="M1037" s="979"/>
      <c r="N1037" s="979"/>
      <c r="O1037" s="979"/>
      <c r="P1037" s="979"/>
      <c r="Q1037" s="979"/>
      <c r="R1037" s="979"/>
      <c r="S1037" s="979"/>
      <c r="T1037" s="979"/>
      <c r="U1037" s="979"/>
      <c r="V1037" s="979"/>
      <c r="W1037" s="979"/>
      <c r="X1037" s="979"/>
      <c r="Y1037" s="979"/>
      <c r="Z1037" s="979"/>
      <c r="AA1037" s="979"/>
      <c r="AB1037" s="979"/>
      <c r="AC1037" s="979"/>
      <c r="AD1037" s="979"/>
      <c r="AE1037" s="979"/>
      <c r="AF1037" s="979"/>
      <c r="AG1037" s="979"/>
      <c r="AH1037" s="979"/>
      <c r="AI1037" s="979"/>
      <c r="AJ1037" s="979"/>
      <c r="AK1037" s="979"/>
    </row>
    <row r="1038" spans="1:38" ht="12.6" customHeight="1">
      <c r="A1038" s="1088" t="s">
        <v>641</v>
      </c>
      <c r="B1038" s="1088"/>
      <c r="C1038" s="13">
        <v>4</v>
      </c>
      <c r="D1038" s="979" t="s">
        <v>1248</v>
      </c>
      <c r="E1038" s="979"/>
      <c r="F1038" s="979"/>
      <c r="G1038" s="979"/>
      <c r="H1038" s="979"/>
      <c r="I1038" s="979"/>
      <c r="J1038" s="979"/>
      <c r="K1038" s="979"/>
      <c r="L1038" s="979"/>
      <c r="M1038" s="979"/>
      <c r="N1038" s="979"/>
      <c r="O1038" s="979"/>
      <c r="P1038" s="979"/>
      <c r="Q1038" s="979"/>
      <c r="R1038" s="979"/>
      <c r="S1038" s="979"/>
      <c r="T1038" s="979"/>
      <c r="U1038" s="979"/>
      <c r="V1038" s="979"/>
      <c r="W1038" s="979"/>
      <c r="X1038" s="979"/>
      <c r="Y1038" s="979"/>
      <c r="Z1038" s="979"/>
      <c r="AA1038" s="979"/>
      <c r="AB1038" s="979"/>
      <c r="AC1038" s="979"/>
      <c r="AD1038" s="979"/>
      <c r="AE1038" s="979"/>
      <c r="AF1038" s="979"/>
      <c r="AG1038" s="979"/>
      <c r="AH1038" s="979"/>
      <c r="AI1038" s="979"/>
      <c r="AJ1038" s="979"/>
      <c r="AK1038" s="979"/>
    </row>
    <row r="1039" spans="1:38" s="706" customFormat="1" ht="12.6" customHeight="1">
      <c r="A1039" s="243"/>
      <c r="B1039" s="243"/>
      <c r="C1039" s="13"/>
      <c r="D1039" s="979"/>
      <c r="E1039" s="979"/>
      <c r="F1039" s="979"/>
      <c r="G1039" s="979"/>
      <c r="H1039" s="979"/>
      <c r="I1039" s="979"/>
      <c r="J1039" s="979"/>
      <c r="K1039" s="979"/>
      <c r="L1039" s="979"/>
      <c r="M1039" s="979"/>
      <c r="N1039" s="979"/>
      <c r="O1039" s="979"/>
      <c r="P1039" s="979"/>
      <c r="Q1039" s="979"/>
      <c r="R1039" s="979"/>
      <c r="S1039" s="979"/>
      <c r="T1039" s="979"/>
      <c r="U1039" s="979"/>
      <c r="V1039" s="979"/>
      <c r="W1039" s="979"/>
      <c r="X1039" s="979"/>
      <c r="Y1039" s="979"/>
      <c r="Z1039" s="979"/>
      <c r="AA1039" s="979"/>
      <c r="AB1039" s="979"/>
      <c r="AC1039" s="979"/>
      <c r="AD1039" s="979"/>
      <c r="AE1039" s="979"/>
      <c r="AF1039" s="979"/>
      <c r="AG1039" s="979"/>
      <c r="AH1039" s="979"/>
      <c r="AI1039" s="979"/>
      <c r="AJ1039" s="979"/>
      <c r="AK1039" s="979"/>
      <c r="AL1039" s="12"/>
    </row>
    <row r="1040" spans="1:38" ht="12.6" customHeight="1">
      <c r="A1040" s="62"/>
      <c r="B1040" s="66"/>
      <c r="C1040" s="13"/>
      <c r="D1040" s="979"/>
      <c r="E1040" s="979"/>
      <c r="F1040" s="979"/>
      <c r="G1040" s="979"/>
      <c r="H1040" s="979"/>
      <c r="I1040" s="979"/>
      <c r="J1040" s="979"/>
      <c r="K1040" s="979"/>
      <c r="L1040" s="979"/>
      <c r="M1040" s="979"/>
      <c r="N1040" s="979"/>
      <c r="O1040" s="979"/>
      <c r="P1040" s="979"/>
      <c r="Q1040" s="979"/>
      <c r="R1040" s="979"/>
      <c r="S1040" s="979"/>
      <c r="T1040" s="979"/>
      <c r="U1040" s="979"/>
      <c r="V1040" s="979"/>
      <c r="W1040" s="979"/>
      <c r="X1040" s="979"/>
      <c r="Y1040" s="979"/>
      <c r="Z1040" s="979"/>
      <c r="AA1040" s="979"/>
      <c r="AB1040" s="979"/>
      <c r="AC1040" s="979"/>
      <c r="AD1040" s="979"/>
      <c r="AE1040" s="979"/>
      <c r="AF1040" s="979"/>
      <c r="AG1040" s="979"/>
      <c r="AH1040" s="979"/>
      <c r="AI1040" s="979"/>
      <c r="AJ1040" s="979"/>
      <c r="AK1040" s="979"/>
    </row>
    <row r="1041" spans="1:38" ht="12.6" customHeight="1">
      <c r="A1041" s="1088" t="s">
        <v>641</v>
      </c>
      <c r="B1041" s="1088"/>
      <c r="C1041" s="13">
        <v>5</v>
      </c>
      <c r="D1041" s="979" t="s">
        <v>1466</v>
      </c>
      <c r="E1041" s="979"/>
      <c r="F1041" s="979"/>
      <c r="G1041" s="979"/>
      <c r="H1041" s="979"/>
      <c r="I1041" s="979"/>
      <c r="J1041" s="979"/>
      <c r="K1041" s="979"/>
      <c r="L1041" s="979"/>
      <c r="M1041" s="979"/>
      <c r="N1041" s="979"/>
      <c r="O1041" s="979"/>
      <c r="P1041" s="979"/>
      <c r="Q1041" s="979"/>
      <c r="R1041" s="979"/>
      <c r="S1041" s="979"/>
      <c r="T1041" s="979"/>
      <c r="U1041" s="979"/>
      <c r="V1041" s="979"/>
      <c r="W1041" s="979"/>
      <c r="X1041" s="979"/>
      <c r="Y1041" s="979"/>
      <c r="Z1041" s="979"/>
      <c r="AA1041" s="979"/>
      <c r="AB1041" s="979"/>
      <c r="AC1041" s="979"/>
      <c r="AD1041" s="979"/>
      <c r="AE1041" s="979"/>
      <c r="AF1041" s="979"/>
      <c r="AG1041" s="979"/>
      <c r="AH1041" s="979"/>
      <c r="AI1041" s="979"/>
      <c r="AJ1041" s="979"/>
      <c r="AK1041" s="979"/>
    </row>
    <row r="1042" spans="1:38" ht="12.6" customHeight="1">
      <c r="A1042" s="243"/>
      <c r="B1042" s="243"/>
      <c r="C1042" s="13"/>
      <c r="D1042" s="979"/>
      <c r="E1042" s="979"/>
      <c r="F1042" s="979"/>
      <c r="G1042" s="979"/>
      <c r="H1042" s="979"/>
      <c r="I1042" s="979"/>
      <c r="J1042" s="979"/>
      <c r="K1042" s="979"/>
      <c r="L1042" s="979"/>
      <c r="M1042" s="979"/>
      <c r="N1042" s="979"/>
      <c r="O1042" s="979"/>
      <c r="P1042" s="979"/>
      <c r="Q1042" s="979"/>
      <c r="R1042" s="979"/>
      <c r="S1042" s="979"/>
      <c r="T1042" s="979"/>
      <c r="U1042" s="979"/>
      <c r="V1042" s="979"/>
      <c r="W1042" s="979"/>
      <c r="X1042" s="979"/>
      <c r="Y1042" s="979"/>
      <c r="Z1042" s="979"/>
      <c r="AA1042" s="979"/>
      <c r="AB1042" s="979"/>
      <c r="AC1042" s="979"/>
      <c r="AD1042" s="979"/>
      <c r="AE1042" s="979"/>
      <c r="AF1042" s="979"/>
      <c r="AG1042" s="979"/>
      <c r="AH1042" s="979"/>
      <c r="AI1042" s="979"/>
      <c r="AJ1042" s="979"/>
      <c r="AK1042" s="979"/>
    </row>
    <row r="1043" spans="1:38" ht="12.6" customHeight="1">
      <c r="A1043" s="243"/>
      <c r="B1043" s="243"/>
      <c r="C1043" s="13"/>
      <c r="D1043" s="979"/>
      <c r="E1043" s="979"/>
      <c r="F1043" s="979"/>
      <c r="G1043" s="979"/>
      <c r="H1043" s="979"/>
      <c r="I1043" s="979"/>
      <c r="J1043" s="979"/>
      <c r="K1043" s="979"/>
      <c r="L1043" s="979"/>
      <c r="M1043" s="979"/>
      <c r="N1043" s="979"/>
      <c r="O1043" s="979"/>
      <c r="P1043" s="979"/>
      <c r="Q1043" s="979"/>
      <c r="R1043" s="979"/>
      <c r="S1043" s="979"/>
      <c r="T1043" s="979"/>
      <c r="U1043" s="979"/>
      <c r="V1043" s="979"/>
      <c r="W1043" s="979"/>
      <c r="X1043" s="979"/>
      <c r="Y1043" s="979"/>
      <c r="Z1043" s="979"/>
      <c r="AA1043" s="979"/>
      <c r="AB1043" s="979"/>
      <c r="AC1043" s="979"/>
      <c r="AD1043" s="979"/>
      <c r="AE1043" s="979"/>
      <c r="AF1043" s="979"/>
      <c r="AG1043" s="979"/>
      <c r="AH1043" s="979"/>
      <c r="AI1043" s="979"/>
      <c r="AJ1043" s="979"/>
      <c r="AK1043" s="979"/>
    </row>
    <row r="1044" spans="1:38" ht="12.6" customHeight="1">
      <c r="A1044" s="243"/>
      <c r="B1044" s="243"/>
      <c r="C1044" s="13"/>
      <c r="D1044" s="979"/>
      <c r="E1044" s="979"/>
      <c r="F1044" s="979"/>
      <c r="G1044" s="979"/>
      <c r="H1044" s="979"/>
      <c r="I1044" s="979"/>
      <c r="J1044" s="979"/>
      <c r="K1044" s="979"/>
      <c r="L1044" s="979"/>
      <c r="M1044" s="979"/>
      <c r="N1044" s="979"/>
      <c r="O1044" s="979"/>
      <c r="P1044" s="979"/>
      <c r="Q1044" s="979"/>
      <c r="R1044" s="979"/>
      <c r="S1044" s="979"/>
      <c r="T1044" s="979"/>
      <c r="U1044" s="979"/>
      <c r="V1044" s="979"/>
      <c r="W1044" s="979"/>
      <c r="X1044" s="979"/>
      <c r="Y1044" s="979"/>
      <c r="Z1044" s="979"/>
      <c r="AA1044" s="979"/>
      <c r="AB1044" s="979"/>
      <c r="AC1044" s="979"/>
      <c r="AD1044" s="979"/>
      <c r="AE1044" s="979"/>
      <c r="AF1044" s="979"/>
      <c r="AG1044" s="979"/>
      <c r="AH1044" s="979"/>
      <c r="AI1044" s="979"/>
      <c r="AJ1044" s="979"/>
      <c r="AK1044" s="979"/>
      <c r="AL1044" s="706"/>
    </row>
    <row r="1045" spans="1:38" ht="12.6" customHeight="1">
      <c r="A1045" s="62"/>
      <c r="B1045" s="66"/>
      <c r="C1045" s="13"/>
      <c r="D1045" s="979"/>
      <c r="E1045" s="979"/>
      <c r="F1045" s="979"/>
      <c r="G1045" s="979"/>
      <c r="H1045" s="979"/>
      <c r="I1045" s="979"/>
      <c r="J1045" s="979"/>
      <c r="K1045" s="979"/>
      <c r="L1045" s="979"/>
      <c r="M1045" s="979"/>
      <c r="N1045" s="979"/>
      <c r="O1045" s="979"/>
      <c r="P1045" s="979"/>
      <c r="Q1045" s="979"/>
      <c r="R1045" s="979"/>
      <c r="S1045" s="979"/>
      <c r="T1045" s="979"/>
      <c r="U1045" s="979"/>
      <c r="V1045" s="979"/>
      <c r="W1045" s="979"/>
      <c r="X1045" s="979"/>
      <c r="Y1045" s="979"/>
      <c r="Z1045" s="979"/>
      <c r="AA1045" s="979"/>
      <c r="AB1045" s="979"/>
      <c r="AC1045" s="979"/>
      <c r="AD1045" s="979"/>
      <c r="AE1045" s="979"/>
      <c r="AF1045" s="979"/>
      <c r="AG1045" s="979"/>
      <c r="AH1045" s="979"/>
      <c r="AI1045" s="979"/>
      <c r="AJ1045" s="979"/>
      <c r="AK1045" s="979"/>
    </row>
    <row r="1046" spans="1:38" ht="12.6" customHeight="1">
      <c r="A1046" s="1088" t="s">
        <v>641</v>
      </c>
      <c r="B1046" s="1088"/>
      <c r="C1046" s="13">
        <v>6</v>
      </c>
      <c r="D1046" s="979" t="s">
        <v>1249</v>
      </c>
      <c r="E1046" s="979"/>
      <c r="F1046" s="979"/>
      <c r="G1046" s="979"/>
      <c r="H1046" s="979"/>
      <c r="I1046" s="979"/>
      <c r="J1046" s="979"/>
      <c r="K1046" s="979"/>
      <c r="L1046" s="979"/>
      <c r="M1046" s="979"/>
      <c r="N1046" s="979"/>
      <c r="O1046" s="979"/>
      <c r="P1046" s="979"/>
      <c r="Q1046" s="979"/>
      <c r="R1046" s="979"/>
      <c r="S1046" s="979"/>
      <c r="T1046" s="979"/>
      <c r="U1046" s="979"/>
      <c r="V1046" s="979"/>
      <c r="W1046" s="979"/>
      <c r="X1046" s="979"/>
      <c r="Y1046" s="979"/>
      <c r="Z1046" s="979"/>
      <c r="AA1046" s="979"/>
      <c r="AB1046" s="979"/>
      <c r="AC1046" s="979"/>
      <c r="AD1046" s="979"/>
      <c r="AE1046" s="979"/>
      <c r="AF1046" s="979"/>
      <c r="AG1046" s="979"/>
      <c r="AH1046" s="979"/>
      <c r="AI1046" s="979"/>
      <c r="AJ1046" s="979"/>
      <c r="AK1046" s="979"/>
    </row>
    <row r="1047" spans="1:38" ht="12.6" customHeight="1">
      <c r="A1047" s="62"/>
      <c r="B1047" s="327"/>
      <c r="C1047" s="13"/>
      <c r="D1047" s="979"/>
      <c r="E1047" s="979"/>
      <c r="F1047" s="979"/>
      <c r="G1047" s="979"/>
      <c r="H1047" s="979"/>
      <c r="I1047" s="979"/>
      <c r="J1047" s="979"/>
      <c r="K1047" s="979"/>
      <c r="L1047" s="979"/>
      <c r="M1047" s="979"/>
      <c r="N1047" s="979"/>
      <c r="O1047" s="979"/>
      <c r="P1047" s="979"/>
      <c r="Q1047" s="979"/>
      <c r="R1047" s="979"/>
      <c r="S1047" s="979"/>
      <c r="T1047" s="979"/>
      <c r="U1047" s="979"/>
      <c r="V1047" s="979"/>
      <c r="W1047" s="979"/>
      <c r="X1047" s="979"/>
      <c r="Y1047" s="979"/>
      <c r="Z1047" s="979"/>
      <c r="AA1047" s="979"/>
      <c r="AB1047" s="979"/>
      <c r="AC1047" s="979"/>
      <c r="AD1047" s="979"/>
      <c r="AE1047" s="979"/>
      <c r="AF1047" s="979"/>
      <c r="AG1047" s="979"/>
      <c r="AH1047" s="979"/>
      <c r="AI1047" s="979"/>
      <c r="AJ1047" s="979"/>
      <c r="AK1047" s="979"/>
    </row>
    <row r="1048" spans="1:38" ht="12.6" customHeight="1">
      <c r="A1048" s="62"/>
      <c r="B1048" s="66"/>
      <c r="C1048" s="13"/>
      <c r="D1048" s="979"/>
      <c r="E1048" s="979"/>
      <c r="F1048" s="979"/>
      <c r="G1048" s="979"/>
      <c r="H1048" s="979"/>
      <c r="I1048" s="979"/>
      <c r="J1048" s="979"/>
      <c r="K1048" s="979"/>
      <c r="L1048" s="979"/>
      <c r="M1048" s="979"/>
      <c r="N1048" s="979"/>
      <c r="O1048" s="979"/>
      <c r="P1048" s="979"/>
      <c r="Q1048" s="979"/>
      <c r="R1048" s="979"/>
      <c r="S1048" s="979"/>
      <c r="T1048" s="979"/>
      <c r="U1048" s="979"/>
      <c r="V1048" s="979"/>
      <c r="W1048" s="979"/>
      <c r="X1048" s="979"/>
      <c r="Y1048" s="979"/>
      <c r="Z1048" s="979"/>
      <c r="AA1048" s="979"/>
      <c r="AB1048" s="979"/>
      <c r="AC1048" s="979"/>
      <c r="AD1048" s="979"/>
      <c r="AE1048" s="979"/>
      <c r="AF1048" s="979"/>
      <c r="AG1048" s="979"/>
      <c r="AH1048" s="979"/>
      <c r="AI1048" s="979"/>
      <c r="AJ1048" s="979"/>
      <c r="AK1048" s="979"/>
    </row>
    <row r="1049" spans="1:38" ht="12.6" customHeight="1">
      <c r="A1049" s="1088" t="s">
        <v>641</v>
      </c>
      <c r="B1049" s="1088"/>
      <c r="C1049" s="328">
        <v>7</v>
      </c>
      <c r="D1049" s="979" t="s">
        <v>1251</v>
      </c>
      <c r="E1049" s="979"/>
      <c r="F1049" s="979"/>
      <c r="G1049" s="979"/>
      <c r="H1049" s="979"/>
      <c r="I1049" s="979"/>
      <c r="J1049" s="979"/>
      <c r="K1049" s="979"/>
      <c r="L1049" s="979"/>
      <c r="M1049" s="979"/>
      <c r="N1049" s="979"/>
      <c r="O1049" s="979"/>
      <c r="P1049" s="979"/>
      <c r="Q1049" s="979"/>
      <c r="R1049" s="979"/>
      <c r="S1049" s="979"/>
      <c r="T1049" s="979"/>
      <c r="U1049" s="979"/>
      <c r="V1049" s="979"/>
      <c r="W1049" s="979"/>
      <c r="X1049" s="979"/>
      <c r="Y1049" s="979"/>
      <c r="Z1049" s="979"/>
      <c r="AA1049" s="979"/>
      <c r="AB1049" s="979"/>
      <c r="AC1049" s="979"/>
      <c r="AD1049" s="979"/>
      <c r="AE1049" s="979"/>
      <c r="AF1049" s="979"/>
      <c r="AG1049" s="979"/>
      <c r="AH1049" s="979"/>
      <c r="AI1049" s="979"/>
      <c r="AJ1049" s="979"/>
      <c r="AK1049" s="979"/>
      <c r="AL1049" s="32"/>
    </row>
    <row r="1050" spans="1:38" s="706" customFormat="1" ht="12.6" customHeight="1">
      <c r="A1050" s="243"/>
      <c r="B1050" s="243"/>
      <c r="C1050" s="329"/>
      <c r="D1050" s="979"/>
      <c r="E1050" s="979"/>
      <c r="F1050" s="979"/>
      <c r="G1050" s="979"/>
      <c r="H1050" s="979"/>
      <c r="I1050" s="979"/>
      <c r="J1050" s="979"/>
      <c r="K1050" s="979"/>
      <c r="L1050" s="979"/>
      <c r="M1050" s="979"/>
      <c r="N1050" s="979"/>
      <c r="O1050" s="979"/>
      <c r="P1050" s="979"/>
      <c r="Q1050" s="979"/>
      <c r="R1050" s="979"/>
      <c r="S1050" s="979"/>
      <c r="T1050" s="979"/>
      <c r="U1050" s="979"/>
      <c r="V1050" s="979"/>
      <c r="W1050" s="979"/>
      <c r="X1050" s="979"/>
      <c r="Y1050" s="979"/>
      <c r="Z1050" s="979"/>
      <c r="AA1050" s="979"/>
      <c r="AB1050" s="979"/>
      <c r="AC1050" s="979"/>
      <c r="AD1050" s="979"/>
      <c r="AE1050" s="979"/>
      <c r="AF1050" s="979"/>
      <c r="AG1050" s="979"/>
      <c r="AH1050" s="979"/>
      <c r="AI1050" s="979"/>
      <c r="AJ1050" s="979"/>
      <c r="AK1050" s="979"/>
      <c r="AL1050" s="12"/>
    </row>
    <row r="1051" spans="1:38" ht="12.6" customHeight="1">
      <c r="A1051" s="243"/>
      <c r="B1051" s="243"/>
      <c r="C1051" s="329"/>
      <c r="D1051" s="979"/>
      <c r="E1051" s="979"/>
      <c r="F1051" s="979"/>
      <c r="G1051" s="979"/>
      <c r="H1051" s="979"/>
      <c r="I1051" s="979"/>
      <c r="J1051" s="979"/>
      <c r="K1051" s="979"/>
      <c r="L1051" s="979"/>
      <c r="M1051" s="979"/>
      <c r="N1051" s="979"/>
      <c r="O1051" s="979"/>
      <c r="P1051" s="979"/>
      <c r="Q1051" s="979"/>
      <c r="R1051" s="979"/>
      <c r="S1051" s="979"/>
      <c r="T1051" s="979"/>
      <c r="U1051" s="979"/>
      <c r="V1051" s="979"/>
      <c r="W1051" s="979"/>
      <c r="X1051" s="979"/>
      <c r="Y1051" s="979"/>
      <c r="Z1051" s="979"/>
      <c r="AA1051" s="979"/>
      <c r="AB1051" s="979"/>
      <c r="AC1051" s="979"/>
      <c r="AD1051" s="979"/>
      <c r="AE1051" s="979"/>
      <c r="AF1051" s="979"/>
      <c r="AG1051" s="979"/>
      <c r="AH1051" s="979"/>
      <c r="AI1051" s="979"/>
      <c r="AJ1051" s="979"/>
      <c r="AK1051" s="979"/>
    </row>
    <row r="1052" spans="1:38" ht="12.6" customHeight="1">
      <c r="A1052" s="62"/>
      <c r="B1052" s="66"/>
      <c r="C1052" s="328"/>
      <c r="D1052" s="979"/>
      <c r="E1052" s="979"/>
      <c r="F1052" s="979"/>
      <c r="G1052" s="979"/>
      <c r="H1052" s="979"/>
      <c r="I1052" s="979"/>
      <c r="J1052" s="979"/>
      <c r="K1052" s="979"/>
      <c r="L1052" s="979"/>
      <c r="M1052" s="979"/>
      <c r="N1052" s="979"/>
      <c r="O1052" s="979"/>
      <c r="P1052" s="979"/>
      <c r="Q1052" s="979"/>
      <c r="R1052" s="979"/>
      <c r="S1052" s="979"/>
      <c r="T1052" s="979"/>
      <c r="U1052" s="979"/>
      <c r="V1052" s="979"/>
      <c r="W1052" s="979"/>
      <c r="X1052" s="979"/>
      <c r="Y1052" s="979"/>
      <c r="Z1052" s="979"/>
      <c r="AA1052" s="979"/>
      <c r="AB1052" s="979"/>
      <c r="AC1052" s="979"/>
      <c r="AD1052" s="979"/>
      <c r="AE1052" s="979"/>
      <c r="AF1052" s="979"/>
      <c r="AG1052" s="979"/>
      <c r="AH1052" s="979"/>
      <c r="AI1052" s="979"/>
      <c r="AJ1052" s="979"/>
      <c r="AK1052" s="979"/>
    </row>
    <row r="1053" spans="1:38" ht="12.6" customHeight="1">
      <c r="A1053" s="1088" t="s">
        <v>641</v>
      </c>
      <c r="B1053" s="1088"/>
      <c r="C1053" s="328">
        <v>8</v>
      </c>
      <c r="D1053" s="979" t="s">
        <v>1478</v>
      </c>
      <c r="E1053" s="979"/>
      <c r="F1053" s="979"/>
      <c r="G1053" s="979"/>
      <c r="H1053" s="979"/>
      <c r="I1053" s="979"/>
      <c r="J1053" s="979"/>
      <c r="K1053" s="979"/>
      <c r="L1053" s="979"/>
      <c r="M1053" s="979"/>
      <c r="N1053" s="979"/>
      <c r="O1053" s="979"/>
      <c r="P1053" s="979"/>
      <c r="Q1053" s="979"/>
      <c r="R1053" s="979"/>
      <c r="S1053" s="979"/>
      <c r="T1053" s="979"/>
      <c r="U1053" s="979"/>
      <c r="V1053" s="979"/>
      <c r="W1053" s="979"/>
      <c r="X1053" s="979"/>
      <c r="Y1053" s="979"/>
      <c r="Z1053" s="979"/>
      <c r="AA1053" s="979"/>
      <c r="AB1053" s="979"/>
      <c r="AC1053" s="979"/>
      <c r="AD1053" s="979"/>
      <c r="AE1053" s="979"/>
      <c r="AF1053" s="979"/>
      <c r="AG1053" s="979"/>
      <c r="AH1053" s="979"/>
      <c r="AI1053" s="979"/>
      <c r="AJ1053" s="979"/>
      <c r="AK1053" s="979"/>
    </row>
    <row r="1054" spans="1:38" ht="12.6" customHeight="1">
      <c r="A1054" s="243"/>
      <c r="B1054" s="243"/>
      <c r="C1054" s="328"/>
      <c r="D1054" s="979"/>
      <c r="E1054" s="979"/>
      <c r="F1054" s="979"/>
      <c r="G1054" s="979"/>
      <c r="H1054" s="979"/>
      <c r="I1054" s="979"/>
      <c r="J1054" s="979"/>
      <c r="K1054" s="979"/>
      <c r="L1054" s="979"/>
      <c r="M1054" s="979"/>
      <c r="N1054" s="979"/>
      <c r="O1054" s="979"/>
      <c r="P1054" s="979"/>
      <c r="Q1054" s="979"/>
      <c r="R1054" s="979"/>
      <c r="S1054" s="979"/>
      <c r="T1054" s="979"/>
      <c r="U1054" s="979"/>
      <c r="V1054" s="979"/>
      <c r="W1054" s="979"/>
      <c r="X1054" s="979"/>
      <c r="Y1054" s="979"/>
      <c r="Z1054" s="979"/>
      <c r="AA1054" s="979"/>
      <c r="AB1054" s="979"/>
      <c r="AC1054" s="979"/>
      <c r="AD1054" s="979"/>
      <c r="AE1054" s="979"/>
      <c r="AF1054" s="979"/>
      <c r="AG1054" s="979"/>
      <c r="AH1054" s="979"/>
      <c r="AI1054" s="979"/>
      <c r="AJ1054" s="979"/>
      <c r="AK1054" s="979"/>
    </row>
    <row r="1055" spans="1:38" ht="12.6" customHeight="1">
      <c r="A1055" s="243"/>
      <c r="B1055" s="243"/>
      <c r="C1055" s="328"/>
      <c r="D1055" s="979"/>
      <c r="E1055" s="979"/>
      <c r="F1055" s="979"/>
      <c r="G1055" s="979"/>
      <c r="H1055" s="979"/>
      <c r="I1055" s="979"/>
      <c r="J1055" s="979"/>
      <c r="K1055" s="979"/>
      <c r="L1055" s="979"/>
      <c r="M1055" s="979"/>
      <c r="N1055" s="979"/>
      <c r="O1055" s="979"/>
      <c r="P1055" s="979"/>
      <c r="Q1055" s="979"/>
      <c r="R1055" s="979"/>
      <c r="S1055" s="979"/>
      <c r="T1055" s="979"/>
      <c r="U1055" s="979"/>
      <c r="V1055" s="979"/>
      <c r="W1055" s="979"/>
      <c r="X1055" s="979"/>
      <c r="Y1055" s="979"/>
      <c r="Z1055" s="979"/>
      <c r="AA1055" s="979"/>
      <c r="AB1055" s="979"/>
      <c r="AC1055" s="979"/>
      <c r="AD1055" s="979"/>
      <c r="AE1055" s="979"/>
      <c r="AF1055" s="979"/>
      <c r="AG1055" s="979"/>
      <c r="AH1055" s="979"/>
      <c r="AI1055" s="979"/>
      <c r="AJ1055" s="979"/>
      <c r="AK1055" s="979"/>
      <c r="AL1055" s="706"/>
    </row>
    <row r="1056" spans="1:38" ht="15" customHeight="1">
      <c r="A1056" s="62"/>
      <c r="B1056" s="66"/>
      <c r="C1056" s="328"/>
      <c r="D1056" s="979"/>
      <c r="E1056" s="979"/>
      <c r="F1056" s="979"/>
      <c r="G1056" s="979"/>
      <c r="H1056" s="979"/>
      <c r="I1056" s="979"/>
      <c r="J1056" s="979"/>
      <c r="K1056" s="979"/>
      <c r="L1056" s="979"/>
      <c r="M1056" s="979"/>
      <c r="N1056" s="979"/>
      <c r="O1056" s="979"/>
      <c r="P1056" s="979"/>
      <c r="Q1056" s="979"/>
      <c r="R1056" s="979"/>
      <c r="S1056" s="979"/>
      <c r="T1056" s="979"/>
      <c r="U1056" s="979"/>
      <c r="V1056" s="979"/>
      <c r="W1056" s="979"/>
      <c r="X1056" s="979"/>
      <c r="Y1056" s="979"/>
      <c r="Z1056" s="979"/>
      <c r="AA1056" s="979"/>
      <c r="AB1056" s="979"/>
      <c r="AC1056" s="979"/>
      <c r="AD1056" s="979"/>
      <c r="AE1056" s="979"/>
      <c r="AF1056" s="979"/>
      <c r="AG1056" s="979"/>
      <c r="AH1056" s="979"/>
      <c r="AI1056" s="979"/>
      <c r="AJ1056" s="979"/>
      <c r="AK1056" s="979"/>
    </row>
    <row r="1057" spans="1:37" ht="15" customHeight="1">
      <c r="A1057" s="1088" t="s">
        <v>641</v>
      </c>
      <c r="B1057" s="1088"/>
      <c r="C1057" s="328">
        <v>9</v>
      </c>
      <c r="D1057" s="979" t="s">
        <v>1250</v>
      </c>
      <c r="E1057" s="979"/>
      <c r="F1057" s="979"/>
      <c r="G1057" s="979"/>
      <c r="H1057" s="979"/>
      <c r="I1057" s="979"/>
      <c r="J1057" s="979"/>
      <c r="K1057" s="979"/>
      <c r="L1057" s="979"/>
      <c r="M1057" s="979"/>
      <c r="N1057" s="979"/>
      <c r="O1057" s="979"/>
      <c r="P1057" s="979"/>
      <c r="Q1057" s="979"/>
      <c r="R1057" s="979"/>
      <c r="S1057" s="979"/>
      <c r="T1057" s="979"/>
      <c r="U1057" s="979"/>
      <c r="V1057" s="979"/>
      <c r="W1057" s="979"/>
      <c r="X1057" s="979"/>
      <c r="Y1057" s="979"/>
      <c r="Z1057" s="979"/>
      <c r="AA1057" s="979"/>
      <c r="AB1057" s="979"/>
      <c r="AC1057" s="979"/>
      <c r="AD1057" s="979"/>
      <c r="AE1057" s="979"/>
      <c r="AF1057" s="979"/>
      <c r="AG1057" s="979"/>
      <c r="AH1057" s="979"/>
      <c r="AI1057" s="979"/>
      <c r="AJ1057" s="979"/>
      <c r="AK1057" s="979"/>
    </row>
    <row r="1058" spans="1:37" ht="15" customHeight="1">
      <c r="A1058" s="62"/>
      <c r="B1058" s="66"/>
      <c r="C1058" s="328"/>
      <c r="D1058" s="979"/>
      <c r="E1058" s="979"/>
      <c r="F1058" s="979"/>
      <c r="G1058" s="979"/>
      <c r="H1058" s="979"/>
      <c r="I1058" s="979"/>
      <c r="J1058" s="979"/>
      <c r="K1058" s="979"/>
      <c r="L1058" s="979"/>
      <c r="M1058" s="979"/>
      <c r="N1058" s="979"/>
      <c r="O1058" s="979"/>
      <c r="P1058" s="979"/>
      <c r="Q1058" s="979"/>
      <c r="R1058" s="979"/>
      <c r="S1058" s="979"/>
      <c r="T1058" s="979"/>
      <c r="U1058" s="979"/>
      <c r="V1058" s="979"/>
      <c r="W1058" s="979"/>
      <c r="X1058" s="979"/>
      <c r="Y1058" s="979"/>
      <c r="Z1058" s="979"/>
      <c r="AA1058" s="979"/>
      <c r="AB1058" s="979"/>
      <c r="AC1058" s="979"/>
      <c r="AD1058" s="979"/>
      <c r="AE1058" s="979"/>
      <c r="AF1058" s="979"/>
      <c r="AG1058" s="979"/>
      <c r="AH1058" s="979"/>
      <c r="AI1058" s="979"/>
      <c r="AJ1058" s="979"/>
      <c r="AK1058" s="979"/>
    </row>
    <row r="1059" spans="1:37" ht="15" hidden="1" customHeight="1">
      <c r="D1059" s="979"/>
      <c r="E1059" s="979"/>
      <c r="F1059" s="979"/>
      <c r="G1059" s="979"/>
      <c r="H1059" s="979"/>
      <c r="I1059" s="979"/>
      <c r="J1059" s="979"/>
      <c r="K1059" s="979"/>
      <c r="L1059" s="979"/>
      <c r="M1059" s="979"/>
      <c r="N1059" s="979"/>
      <c r="O1059" s="979"/>
      <c r="P1059" s="979"/>
      <c r="Q1059" s="979"/>
      <c r="R1059" s="979"/>
      <c r="S1059" s="979"/>
      <c r="T1059" s="979"/>
      <c r="U1059" s="979"/>
      <c r="V1059" s="979"/>
      <c r="W1059" s="979"/>
      <c r="X1059" s="979"/>
      <c r="Y1059" s="979"/>
      <c r="Z1059" s="979"/>
      <c r="AA1059" s="979"/>
      <c r="AB1059" s="979"/>
      <c r="AC1059" s="979"/>
      <c r="AD1059" s="979"/>
      <c r="AE1059" s="979"/>
      <c r="AF1059" s="979"/>
      <c r="AG1059" s="979"/>
      <c r="AH1059" s="979"/>
      <c r="AI1059" s="979"/>
      <c r="AJ1059" s="979"/>
      <c r="AK1059" s="979"/>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8:AL8"/>
    <mergeCell ref="A11:AL11"/>
    <mergeCell ref="S490:AK491"/>
    <mergeCell ref="I393:AE393"/>
    <mergeCell ref="AF178:AG178"/>
    <mergeCell ref="D1019:AK1024"/>
    <mergeCell ref="D1025:AK1030"/>
    <mergeCell ref="D1031:AK1037"/>
    <mergeCell ref="D1038:AK1040"/>
    <mergeCell ref="D1041:AK1045"/>
    <mergeCell ref="AD705:AH708"/>
    <mergeCell ref="Y718:AC718"/>
    <mergeCell ref="G674:R674"/>
    <mergeCell ref="AI709:AK709"/>
    <mergeCell ref="AI713:AK713"/>
    <mergeCell ref="AI724:AK724"/>
    <mergeCell ref="AI725:AK725"/>
    <mergeCell ref="AI726:AK726"/>
    <mergeCell ref="AI721:AK721"/>
    <mergeCell ref="J771:N771"/>
    <mergeCell ref="B716:F716"/>
    <mergeCell ref="B722:F722"/>
    <mergeCell ref="AA902:AF902"/>
    <mergeCell ref="AC806:AF806"/>
    <mergeCell ref="Y812:AB812"/>
    <mergeCell ref="P712:T712"/>
    <mergeCell ref="Y775:AC775"/>
    <mergeCell ref="T773:X773"/>
    <mergeCell ref="J770:N770"/>
    <mergeCell ref="O770:S770"/>
    <mergeCell ref="T770:X770"/>
    <mergeCell ref="Z798:AE798"/>
    <mergeCell ref="AT831:AY831"/>
    <mergeCell ref="AV824:AY824"/>
    <mergeCell ref="AC803:AF804"/>
    <mergeCell ref="Z796:AE796"/>
    <mergeCell ref="AD710:AH710"/>
    <mergeCell ref="AQ881:AR881"/>
    <mergeCell ref="P796:Y796"/>
    <mergeCell ref="AI712:AK712"/>
    <mergeCell ref="P709:T709"/>
    <mergeCell ref="Y719:AC719"/>
    <mergeCell ref="AD719:AH719"/>
    <mergeCell ref="AD730:AH730"/>
    <mergeCell ref="AD724:AH724"/>
    <mergeCell ref="Y770:AC770"/>
    <mergeCell ref="O771:S771"/>
    <mergeCell ref="T771:X771"/>
    <mergeCell ref="Y771:AC771"/>
    <mergeCell ref="K715:O715"/>
    <mergeCell ref="Y811:AB811"/>
    <mergeCell ref="Y724:AC724"/>
    <mergeCell ref="Y781:AC781"/>
    <mergeCell ref="AC805:AF805"/>
    <mergeCell ref="M810:P810"/>
    <mergeCell ref="T774:X774"/>
    <mergeCell ref="Y774:AC774"/>
    <mergeCell ref="J775:N775"/>
    <mergeCell ref="J757:N757"/>
    <mergeCell ref="K723:O723"/>
    <mergeCell ref="Y725:AC725"/>
    <mergeCell ref="P724:T724"/>
    <mergeCell ref="G709:J709"/>
    <mergeCell ref="G711:J711"/>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O773:S773"/>
    <mergeCell ref="AI723:AK723"/>
    <mergeCell ref="AI728:AK728"/>
    <mergeCell ref="AI729:AK729"/>
    <mergeCell ref="AI727:AK727"/>
    <mergeCell ref="Z794:AE794"/>
    <mergeCell ref="Y728:AC728"/>
    <mergeCell ref="P719:T719"/>
    <mergeCell ref="K733:O733"/>
    <mergeCell ref="Y734:AC734"/>
    <mergeCell ref="A1046:B1046"/>
    <mergeCell ref="D1046:AK1048"/>
    <mergeCell ref="B721:F721"/>
    <mergeCell ref="M849:V849"/>
    <mergeCell ref="Y772:AC772"/>
    <mergeCell ref="T754:X754"/>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Z674:AK674"/>
    <mergeCell ref="Z678:AE678"/>
    <mergeCell ref="B632:AF632"/>
    <mergeCell ref="BA625:BE625"/>
    <mergeCell ref="BA624:BE624"/>
    <mergeCell ref="BK631:BO631"/>
    <mergeCell ref="BK629:BO629"/>
    <mergeCell ref="BF630:BJ630"/>
    <mergeCell ref="BP621:BT621"/>
    <mergeCell ref="BF629:BJ629"/>
    <mergeCell ref="N664:O664"/>
    <mergeCell ref="BF632:BJ632"/>
    <mergeCell ref="N640:O640"/>
    <mergeCell ref="AE693:AF693"/>
    <mergeCell ref="AB892:AE892"/>
    <mergeCell ref="J773:N773"/>
    <mergeCell ref="G721:J721"/>
    <mergeCell ref="Y810:AB810"/>
    <mergeCell ref="U810:X810"/>
    <mergeCell ref="M803:P804"/>
    <mergeCell ref="Q803:T804"/>
    <mergeCell ref="Z797:AE797"/>
    <mergeCell ref="AC810:AF810"/>
    <mergeCell ref="U733:X733"/>
    <mergeCell ref="Y733:AC733"/>
    <mergeCell ref="Z786:AE786"/>
    <mergeCell ref="Z787:AE787"/>
    <mergeCell ref="U719:X719"/>
    <mergeCell ref="O757:S757"/>
    <mergeCell ref="T757:X757"/>
    <mergeCell ref="G725:J725"/>
    <mergeCell ref="G726:J726"/>
    <mergeCell ref="G727:J727"/>
    <mergeCell ref="T750:X753"/>
    <mergeCell ref="J750:N753"/>
    <mergeCell ref="P722:T722"/>
    <mergeCell ref="J758:N758"/>
    <mergeCell ref="O758:S758"/>
    <mergeCell ref="T758:X758"/>
    <mergeCell ref="Y758:AC758"/>
    <mergeCell ref="J755:N755"/>
    <mergeCell ref="O755:S755"/>
    <mergeCell ref="T755:X755"/>
    <mergeCell ref="W823:AC823"/>
    <mergeCell ref="P726:T726"/>
    <mergeCell ref="P720:T720"/>
    <mergeCell ref="W857:AC857"/>
    <mergeCell ref="B712:F712"/>
    <mergeCell ref="Y712:AC712"/>
    <mergeCell ref="CO613:CS613"/>
    <mergeCell ref="CY613:DC613"/>
    <mergeCell ref="BU631:BY631"/>
    <mergeCell ref="BF631:BJ631"/>
    <mergeCell ref="BF618:BJ618"/>
    <mergeCell ref="BZ623:CD623"/>
    <mergeCell ref="BZ625:CD625"/>
    <mergeCell ref="BZ624:CD624"/>
    <mergeCell ref="BZ626:CD626"/>
    <mergeCell ref="BF624:BJ624"/>
    <mergeCell ref="BK628:BO628"/>
    <mergeCell ref="BF619:BJ619"/>
    <mergeCell ref="BP627:BT627"/>
    <mergeCell ref="BF623:BJ623"/>
    <mergeCell ref="BK625:BO625"/>
    <mergeCell ref="BA618:BE618"/>
    <mergeCell ref="BA623:BE623"/>
    <mergeCell ref="G658:R658"/>
    <mergeCell ref="BF633:BJ633"/>
    <mergeCell ref="BK618:BO618"/>
    <mergeCell ref="BF628:BJ628"/>
    <mergeCell ref="BZ618:CD618"/>
    <mergeCell ref="BU618:BY618"/>
    <mergeCell ref="BP630:BT630"/>
    <mergeCell ref="BO779:BU779"/>
    <mergeCell ref="BA779:BB779"/>
    <mergeCell ref="Y726:AC726"/>
    <mergeCell ref="J754:N754"/>
    <mergeCell ref="O754:S754"/>
    <mergeCell ref="CE613:CI613"/>
    <mergeCell ref="BA621:BE621"/>
    <mergeCell ref="BA619:BE619"/>
    <mergeCell ref="CT613:CX613"/>
    <mergeCell ref="CE610:CI610"/>
    <mergeCell ref="CJ610:CN610"/>
    <mergeCell ref="CO610:CS610"/>
    <mergeCell ref="CT610:CX610"/>
    <mergeCell ref="CY612:DC612"/>
    <mergeCell ref="DD612:DH612"/>
    <mergeCell ref="CE611:CI611"/>
    <mergeCell ref="DD613:DH613"/>
    <mergeCell ref="CT612:CX612"/>
    <mergeCell ref="CY610:DC610"/>
    <mergeCell ref="CJ613:CN613"/>
    <mergeCell ref="DD614:DH614"/>
    <mergeCell ref="CE614:CI614"/>
    <mergeCell ref="CJ614:CN614"/>
    <mergeCell ref="CO614:CS614"/>
    <mergeCell ref="CT614:CX614"/>
    <mergeCell ref="CY614:DC614"/>
    <mergeCell ref="DD610:DH610"/>
    <mergeCell ref="CY611:DC611"/>
    <mergeCell ref="DD611:DH611"/>
    <mergeCell ref="CE612:CI612"/>
    <mergeCell ref="CJ612:CN612"/>
    <mergeCell ref="BF610:BJ610"/>
    <mergeCell ref="BU630:BY630"/>
    <mergeCell ref="BP631:BT631"/>
    <mergeCell ref="CO605:CS605"/>
    <mergeCell ref="CJ607:CN607"/>
    <mergeCell ref="CO607:CS607"/>
    <mergeCell ref="CJ606:CN606"/>
    <mergeCell ref="CO606:CS606"/>
    <mergeCell ref="CT606:CX606"/>
    <mergeCell ref="CY606:DC606"/>
    <mergeCell ref="CE606:CI606"/>
    <mergeCell ref="CT605:CX605"/>
    <mergeCell ref="CY609:DC609"/>
    <mergeCell ref="CO604:CS604"/>
    <mergeCell ref="CT604:CX604"/>
    <mergeCell ref="DD604:DH604"/>
    <mergeCell ref="DD609:DH609"/>
    <mergeCell ref="DD608:DH608"/>
    <mergeCell ref="CE609:CI609"/>
    <mergeCell ref="CJ609:CN609"/>
    <mergeCell ref="CO609:CS609"/>
    <mergeCell ref="CT609:CX609"/>
    <mergeCell ref="CY608:DC608"/>
    <mergeCell ref="CE608:CI608"/>
    <mergeCell ref="CJ608:CN608"/>
    <mergeCell ref="BP606:BT606"/>
    <mergeCell ref="BU604:BY604"/>
    <mergeCell ref="BZ604:CD604"/>
    <mergeCell ref="BZ605:CD605"/>
    <mergeCell ref="BZ606:CD606"/>
    <mergeCell ref="BZ607:CD607"/>
    <mergeCell ref="BU614:BY614"/>
    <mergeCell ref="BU613:BY613"/>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CO588:CS588"/>
    <mergeCell ref="CJ590:CN590"/>
    <mergeCell ref="CO590:CS590"/>
    <mergeCell ref="CE590:CI590"/>
    <mergeCell ref="CT588:CX588"/>
    <mergeCell ref="BA588:BE588"/>
    <mergeCell ref="P326:R326"/>
    <mergeCell ref="H328:R328"/>
    <mergeCell ref="H325:R325"/>
    <mergeCell ref="BA626:BE626"/>
    <mergeCell ref="BA620:BE620"/>
    <mergeCell ref="BA592:BE592"/>
    <mergeCell ref="BA594:BE594"/>
    <mergeCell ref="AA334:AF334"/>
    <mergeCell ref="H326:M326"/>
    <mergeCell ref="H336:R336"/>
    <mergeCell ref="AG375:AH375"/>
    <mergeCell ref="N373:P373"/>
    <mergeCell ref="BU619:BY619"/>
    <mergeCell ref="BU620:BY620"/>
    <mergeCell ref="W456:Y456"/>
    <mergeCell ref="H315:R315"/>
    <mergeCell ref="BF626:BJ626"/>
    <mergeCell ref="V377:W377"/>
    <mergeCell ref="S625:U625"/>
    <mergeCell ref="BU626:BY626"/>
    <mergeCell ref="BF625:BJ625"/>
    <mergeCell ref="BP624:BT624"/>
    <mergeCell ref="BK623:BO623"/>
    <mergeCell ref="BU624:BY624"/>
    <mergeCell ref="S623:U623"/>
    <mergeCell ref="AG622:AK622"/>
    <mergeCell ref="C618:O618"/>
    <mergeCell ref="C622:O622"/>
    <mergeCell ref="P622:R622"/>
    <mergeCell ref="C623:O623"/>
    <mergeCell ref="C619:O619"/>
    <mergeCell ref="BF635:BJ635"/>
    <mergeCell ref="B705:F708"/>
    <mergeCell ref="P711:T711"/>
    <mergeCell ref="G635:R635"/>
    <mergeCell ref="Z636:AK636"/>
    <mergeCell ref="Z638:AE638"/>
    <mergeCell ref="Y714:AC714"/>
    <mergeCell ref="AD714:AH714"/>
    <mergeCell ref="AI711:AK711"/>
    <mergeCell ref="G712:J712"/>
    <mergeCell ref="G713:J713"/>
    <mergeCell ref="Z652:AK652"/>
    <mergeCell ref="G669:R669"/>
    <mergeCell ref="G660:R660"/>
    <mergeCell ref="AA679:AK679"/>
    <mergeCell ref="Y705:AC708"/>
    <mergeCell ref="G659:R659"/>
    <mergeCell ref="P662:R662"/>
    <mergeCell ref="Z645:AK645"/>
    <mergeCell ref="Z643:AK643"/>
    <mergeCell ref="AI678:AK678"/>
    <mergeCell ref="H647:R647"/>
    <mergeCell ref="B709:F709"/>
    <mergeCell ref="G705:J708"/>
    <mergeCell ref="P705:T708"/>
    <mergeCell ref="A700:AL701"/>
    <mergeCell ref="Z646:AE646"/>
    <mergeCell ref="AA647:AK647"/>
    <mergeCell ref="Z654:AE654"/>
    <mergeCell ref="AG664:AH664"/>
    <mergeCell ref="H655:R655"/>
    <mergeCell ref="AG656:AH656"/>
    <mergeCell ref="G734:J734"/>
    <mergeCell ref="P731:T731"/>
    <mergeCell ref="B717:F717"/>
    <mergeCell ref="K725:O725"/>
    <mergeCell ref="G733:J733"/>
    <mergeCell ref="U730:X730"/>
    <mergeCell ref="U731:X731"/>
    <mergeCell ref="G732:J732"/>
    <mergeCell ref="K731:O731"/>
    <mergeCell ref="U723:X723"/>
    <mergeCell ref="K722:O722"/>
    <mergeCell ref="U711:X711"/>
    <mergeCell ref="G710:J710"/>
    <mergeCell ref="G715:J715"/>
    <mergeCell ref="AD718:AH718"/>
    <mergeCell ref="Y715:AC715"/>
    <mergeCell ref="AD727:AH727"/>
    <mergeCell ref="P723:T723"/>
    <mergeCell ref="AD716:AH716"/>
    <mergeCell ref="G720:J720"/>
    <mergeCell ref="K720:O720"/>
    <mergeCell ref="Y721:AC721"/>
    <mergeCell ref="B714:F714"/>
    <mergeCell ref="K714:O714"/>
    <mergeCell ref="P714:T714"/>
    <mergeCell ref="K710:O710"/>
    <mergeCell ref="Y710:AC710"/>
    <mergeCell ref="G723:J723"/>
    <mergeCell ref="B720:F720"/>
    <mergeCell ref="P721:T721"/>
    <mergeCell ref="G728:J728"/>
    <mergeCell ref="B715:F715"/>
    <mergeCell ref="E698:AK698"/>
    <mergeCell ref="Y716:AC716"/>
    <mergeCell ref="U716:X716"/>
    <mergeCell ref="Y717:AC717"/>
    <mergeCell ref="U717:X717"/>
    <mergeCell ref="B713:F713"/>
    <mergeCell ref="B711:F711"/>
    <mergeCell ref="G677:R677"/>
    <mergeCell ref="N680:O680"/>
    <mergeCell ref="J696:O696"/>
    <mergeCell ref="H679:R679"/>
    <mergeCell ref="K709:O709"/>
    <mergeCell ref="B719:F719"/>
    <mergeCell ref="B710:F710"/>
    <mergeCell ref="K705:O708"/>
    <mergeCell ref="G729:J729"/>
    <mergeCell ref="B734:F734"/>
    <mergeCell ref="K729:O729"/>
    <mergeCell ref="P729:T729"/>
    <mergeCell ref="B733:F733"/>
    <mergeCell ref="U720:X720"/>
    <mergeCell ref="K716:O716"/>
    <mergeCell ref="AD717:AH717"/>
    <mergeCell ref="Y713:AC713"/>
    <mergeCell ref="AG672:AH672"/>
    <mergeCell ref="P718:T718"/>
    <mergeCell ref="K712:O712"/>
    <mergeCell ref="P713:T713"/>
    <mergeCell ref="K711:O711"/>
    <mergeCell ref="B723:F723"/>
    <mergeCell ref="AI705:AK708"/>
    <mergeCell ref="Y709:AC709"/>
    <mergeCell ref="U712:X712"/>
    <mergeCell ref="B732:F732"/>
    <mergeCell ref="P733:T733"/>
    <mergeCell ref="R696:T696"/>
    <mergeCell ref="W694:AK694"/>
    <mergeCell ref="W697:AK697"/>
    <mergeCell ref="Z677:AK677"/>
    <mergeCell ref="Z676:AK676"/>
    <mergeCell ref="Z675:AK675"/>
    <mergeCell ref="U710:X710"/>
    <mergeCell ref="U709:X709"/>
    <mergeCell ref="AI715:AK715"/>
    <mergeCell ref="K718:O718"/>
    <mergeCell ref="AI719:AK719"/>
    <mergeCell ref="AI714:AK714"/>
    <mergeCell ref="AI710:AK710"/>
    <mergeCell ref="L949:U949"/>
    <mergeCell ref="AA965:AB965"/>
    <mergeCell ref="F937:L937"/>
    <mergeCell ref="V950:AC950"/>
    <mergeCell ref="AA897:AF897"/>
    <mergeCell ref="AC870:AH870"/>
    <mergeCell ref="U899:Z899"/>
    <mergeCell ref="AA898:AF898"/>
    <mergeCell ref="AA895:AF895"/>
    <mergeCell ref="K721:O721"/>
    <mergeCell ref="Y723:AC723"/>
    <mergeCell ref="U897:Z897"/>
    <mergeCell ref="AA899:AF899"/>
    <mergeCell ref="A885:AL886"/>
    <mergeCell ref="K727:O727"/>
    <mergeCell ref="G724:J724"/>
    <mergeCell ref="U715:X715"/>
    <mergeCell ref="U724:X724"/>
    <mergeCell ref="Y727:AC727"/>
    <mergeCell ref="K728:O728"/>
    <mergeCell ref="K726:O726"/>
    <mergeCell ref="O772:S772"/>
    <mergeCell ref="M918:S918"/>
    <mergeCell ref="B949:K949"/>
    <mergeCell ref="D957:Y957"/>
    <mergeCell ref="M935:S935"/>
    <mergeCell ref="M934:S934"/>
    <mergeCell ref="M931:S931"/>
    <mergeCell ref="M930:S930"/>
    <mergeCell ref="M921:S921"/>
    <mergeCell ref="M811:P811"/>
    <mergeCell ref="AG803:AJ804"/>
    <mergeCell ref="AA903:AF903"/>
    <mergeCell ref="U896:Z896"/>
    <mergeCell ref="W827:AC827"/>
    <mergeCell ref="C805:H805"/>
    <mergeCell ref="C806:H806"/>
    <mergeCell ref="AG808:AJ808"/>
    <mergeCell ref="U812:X812"/>
    <mergeCell ref="Y809:AB809"/>
    <mergeCell ref="Y805:AB805"/>
    <mergeCell ref="D984:Y984"/>
    <mergeCell ref="D985:Y987"/>
    <mergeCell ref="AD950:AK950"/>
    <mergeCell ref="AD952:AK952"/>
    <mergeCell ref="V952:AC952"/>
    <mergeCell ref="AD953:AK953"/>
    <mergeCell ref="AD951:AK951"/>
    <mergeCell ref="AD969:AK970"/>
    <mergeCell ref="AA974:AB974"/>
    <mergeCell ref="L946:U946"/>
    <mergeCell ref="L947:U947"/>
    <mergeCell ref="M933:S933"/>
    <mergeCell ref="D955:Y955"/>
    <mergeCell ref="D956:Y956"/>
    <mergeCell ref="B946:K946"/>
    <mergeCell ref="AD971:AK973"/>
    <mergeCell ref="L951:U951"/>
    <mergeCell ref="B948:K948"/>
    <mergeCell ref="L948:U948"/>
    <mergeCell ref="B950:K950"/>
    <mergeCell ref="AA955:AB955"/>
    <mergeCell ref="AD946:AK946"/>
    <mergeCell ref="V946:AC946"/>
    <mergeCell ref="AQ880:AR880"/>
    <mergeCell ref="AA908:AF908"/>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I1003:J1003"/>
    <mergeCell ref="X1003:Y1003"/>
    <mergeCell ref="D1004:AC1004"/>
    <mergeCell ref="I999:J999"/>
    <mergeCell ref="Z985:AC987"/>
    <mergeCell ref="AD984:AK987"/>
    <mergeCell ref="X999:Y999"/>
    <mergeCell ref="AA988:AB988"/>
    <mergeCell ref="V948:AC948"/>
    <mergeCell ref="U906:Z906"/>
    <mergeCell ref="AA906:AF906"/>
    <mergeCell ref="U907:Z907"/>
    <mergeCell ref="U890:Z892"/>
    <mergeCell ref="AA971:AB971"/>
    <mergeCell ref="J983:Q983"/>
    <mergeCell ref="Z979:AC983"/>
    <mergeCell ref="I910:T910"/>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U902:Z902"/>
    <mergeCell ref="AE917:AK917"/>
    <mergeCell ref="AA929:AG929"/>
    <mergeCell ref="M923:S923"/>
    <mergeCell ref="AA969:AB969"/>
    <mergeCell ref="M937:S937"/>
    <mergeCell ref="M920:S920"/>
    <mergeCell ref="AE921:AK921"/>
    <mergeCell ref="U908:Z908"/>
    <mergeCell ref="AA978:AB978"/>
    <mergeCell ref="AD974:AK977"/>
    <mergeCell ref="D980:Y982"/>
    <mergeCell ref="J919:S919"/>
    <mergeCell ref="AB919:AK919"/>
    <mergeCell ref="V947:AC947"/>
    <mergeCell ref="AA931:AG931"/>
    <mergeCell ref="T934:Z934"/>
    <mergeCell ref="AT941:AY941"/>
    <mergeCell ref="AA912:AF912"/>
    <mergeCell ref="AE918:AK918"/>
    <mergeCell ref="AA909:AF909"/>
    <mergeCell ref="AC808:AF808"/>
    <mergeCell ref="Y807:AB807"/>
    <mergeCell ref="AQ885:AR885"/>
    <mergeCell ref="AQ886:AR886"/>
    <mergeCell ref="U909:Z909"/>
    <mergeCell ref="U894:Z894"/>
    <mergeCell ref="AA937:AG937"/>
    <mergeCell ref="AM905:AN905"/>
    <mergeCell ref="AA934:AG934"/>
    <mergeCell ref="W936:AG936"/>
    <mergeCell ref="AA933:AG933"/>
    <mergeCell ref="AE924:AK924"/>
    <mergeCell ref="AA900:AF900"/>
    <mergeCell ref="AO907:AR907"/>
    <mergeCell ref="AE920:AK920"/>
    <mergeCell ref="AA930:AG930"/>
    <mergeCell ref="AA911:AF911"/>
    <mergeCell ref="U911:Z911"/>
    <mergeCell ref="AQ888:AR888"/>
    <mergeCell ref="AQ883:AS883"/>
    <mergeCell ref="E863:AB863"/>
    <mergeCell ref="W829:AC829"/>
    <mergeCell ref="C812:L812"/>
    <mergeCell ref="AQ882:AR882"/>
    <mergeCell ref="U809:X809"/>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M856:V856"/>
    <mergeCell ref="U898:Z898"/>
    <mergeCell ref="AQ879:AR879"/>
    <mergeCell ref="AC861:AH861"/>
    <mergeCell ref="U910:Z910"/>
    <mergeCell ref="U904:Z904"/>
    <mergeCell ref="AA904:AF904"/>
    <mergeCell ref="AA893:AF893"/>
    <mergeCell ref="AC866:AH866"/>
    <mergeCell ref="W847:AC847"/>
    <mergeCell ref="E869:AB869"/>
    <mergeCell ref="AQ884:AS884"/>
    <mergeCell ref="AA935:AG935"/>
    <mergeCell ref="W845:AC845"/>
    <mergeCell ref="U903:Z903"/>
    <mergeCell ref="AA901:AF901"/>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Q812:T812"/>
    <mergeCell ref="M812:P812"/>
    <mergeCell ref="Q811:T811"/>
    <mergeCell ref="AC811:AF811"/>
    <mergeCell ref="W854:AC854"/>
    <mergeCell ref="M854:V854"/>
    <mergeCell ref="W825:AC825"/>
    <mergeCell ref="W843:AC843"/>
    <mergeCell ref="AG810:AJ810"/>
    <mergeCell ref="Q805:T805"/>
    <mergeCell ref="Z795:AE795"/>
    <mergeCell ref="Z788:AE788"/>
    <mergeCell ref="M809:P809"/>
    <mergeCell ref="Q810:T810"/>
    <mergeCell ref="M805:P805"/>
    <mergeCell ref="W822:AC822"/>
    <mergeCell ref="Q807:T807"/>
    <mergeCell ref="U807:X807"/>
    <mergeCell ref="M806:P806"/>
    <mergeCell ref="C817:AJ817"/>
    <mergeCell ref="Z789:AE789"/>
    <mergeCell ref="Z793:AE793"/>
    <mergeCell ref="AG807:AJ807"/>
    <mergeCell ref="AC809:AF809"/>
    <mergeCell ref="AG809:AJ809"/>
    <mergeCell ref="Q806:T806"/>
    <mergeCell ref="Y803:AB804"/>
    <mergeCell ref="U808:X808"/>
    <mergeCell ref="Y808:AB808"/>
    <mergeCell ref="Q809:T809"/>
    <mergeCell ref="U803:X804"/>
    <mergeCell ref="AC807:AF807"/>
    <mergeCell ref="C810:H810"/>
    <mergeCell ref="AG805:AJ805"/>
    <mergeCell ref="Y806:AB806"/>
    <mergeCell ref="Y754:AC754"/>
    <mergeCell ref="J756:N756"/>
    <mergeCell ref="O756:S756"/>
    <mergeCell ref="T756:X756"/>
    <mergeCell ref="P728:T728"/>
    <mergeCell ref="O776:S776"/>
    <mergeCell ref="T776:X776"/>
    <mergeCell ref="Y776:AC776"/>
    <mergeCell ref="J777:N777"/>
    <mergeCell ref="O777:S777"/>
    <mergeCell ref="T777:X777"/>
    <mergeCell ref="Y777:AC777"/>
    <mergeCell ref="Y778:AC778"/>
    <mergeCell ref="O778:S778"/>
    <mergeCell ref="T778:X778"/>
    <mergeCell ref="J772:N772"/>
    <mergeCell ref="Y773:AC773"/>
    <mergeCell ref="T772:X772"/>
    <mergeCell ref="Y757:AC757"/>
    <mergeCell ref="P732:T732"/>
    <mergeCell ref="U729:X729"/>
    <mergeCell ref="U732:X732"/>
    <mergeCell ref="K734:O734"/>
    <mergeCell ref="Y750:AC753"/>
    <mergeCell ref="Y730:AC730"/>
    <mergeCell ref="Y731:AC731"/>
    <mergeCell ref="U728:X728"/>
    <mergeCell ref="P734:T734"/>
    <mergeCell ref="O750:S753"/>
    <mergeCell ref="G730:J730"/>
    <mergeCell ref="P730:T730"/>
    <mergeCell ref="K732:O732"/>
    <mergeCell ref="Y755:AC755"/>
    <mergeCell ref="T775:X775"/>
    <mergeCell ref="Y780:AC780"/>
    <mergeCell ref="O775:S775"/>
    <mergeCell ref="U805:X805"/>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64:N767"/>
    <mergeCell ref="O764:S767"/>
    <mergeCell ref="K730:O730"/>
    <mergeCell ref="B725:F725"/>
    <mergeCell ref="B727:F727"/>
    <mergeCell ref="Y711:AC711"/>
    <mergeCell ref="U722:X722"/>
    <mergeCell ref="B726:F726"/>
    <mergeCell ref="B730:F730"/>
    <mergeCell ref="B731:F731"/>
    <mergeCell ref="B729:F729"/>
    <mergeCell ref="G731:J731"/>
    <mergeCell ref="P727:T727"/>
    <mergeCell ref="U727:X727"/>
    <mergeCell ref="P678:R678"/>
    <mergeCell ref="G675:R675"/>
    <mergeCell ref="Z667:AK667"/>
    <mergeCell ref="N672:O672"/>
    <mergeCell ref="N656:O656"/>
    <mergeCell ref="K724:O724"/>
    <mergeCell ref="J695:X695"/>
    <mergeCell ref="P710:T710"/>
    <mergeCell ref="B724:F724"/>
    <mergeCell ref="U713:X713"/>
    <mergeCell ref="P725:T725"/>
    <mergeCell ref="U725:X725"/>
    <mergeCell ref="U726:X726"/>
    <mergeCell ref="B728:F728"/>
    <mergeCell ref="W691:AK691"/>
    <mergeCell ref="AD713:AH713"/>
    <mergeCell ref="AD722:AH722"/>
    <mergeCell ref="AD721:AH721"/>
    <mergeCell ref="H671:R671"/>
    <mergeCell ref="Z661:AK661"/>
    <mergeCell ref="G651:R651"/>
    <mergeCell ref="AA663:AK663"/>
    <mergeCell ref="AA655:AK655"/>
    <mergeCell ref="AI662:AK662"/>
    <mergeCell ref="Z642:AK642"/>
    <mergeCell ref="AG648:AH648"/>
    <mergeCell ref="AG640:AH640"/>
    <mergeCell ref="B630:AF630"/>
    <mergeCell ref="AG631:AK631"/>
    <mergeCell ref="Z650:AK650"/>
    <mergeCell ref="N648:O648"/>
    <mergeCell ref="Z651:AK651"/>
    <mergeCell ref="G646:L646"/>
    <mergeCell ref="Z666:AK666"/>
    <mergeCell ref="P670:R670"/>
    <mergeCell ref="G653:R653"/>
    <mergeCell ref="P646:R646"/>
    <mergeCell ref="G644:R644"/>
    <mergeCell ref="G654:L654"/>
    <mergeCell ref="G650:R650"/>
    <mergeCell ref="AI654:AK654"/>
    <mergeCell ref="P604:R604"/>
    <mergeCell ref="Z603:AK603"/>
    <mergeCell ref="AG620:AK620"/>
    <mergeCell ref="N590:O590"/>
    <mergeCell ref="V623:AA623"/>
    <mergeCell ref="S619:U619"/>
    <mergeCell ref="AG623:AK623"/>
    <mergeCell ref="K719:O719"/>
    <mergeCell ref="AD711:AH711"/>
    <mergeCell ref="AD712:AH712"/>
    <mergeCell ref="AD709:AH709"/>
    <mergeCell ref="P715:T715"/>
    <mergeCell ref="K713:O713"/>
    <mergeCell ref="AD715:AH715"/>
    <mergeCell ref="P717:T717"/>
    <mergeCell ref="Z669:AK669"/>
    <mergeCell ref="Z635:AK635"/>
    <mergeCell ref="B631:AF631"/>
    <mergeCell ref="G678:L678"/>
    <mergeCell ref="G634:R634"/>
    <mergeCell ref="AA639:AK639"/>
    <mergeCell ref="H639:R639"/>
    <mergeCell ref="G638:L638"/>
    <mergeCell ref="B718:F718"/>
    <mergeCell ref="Z644:AK644"/>
    <mergeCell ref="U714:X714"/>
    <mergeCell ref="G714:J714"/>
    <mergeCell ref="G719:J719"/>
    <mergeCell ref="V628:AA628"/>
    <mergeCell ref="AG632:AK632"/>
    <mergeCell ref="G670:L670"/>
    <mergeCell ref="Z670:AE670"/>
    <mergeCell ref="P625:R625"/>
    <mergeCell ref="V626:AA626"/>
    <mergeCell ref="AG626:AK626"/>
    <mergeCell ref="AB628:AF628"/>
    <mergeCell ref="G652:R652"/>
    <mergeCell ref="G661:R661"/>
    <mergeCell ref="G676:R676"/>
    <mergeCell ref="G662:L662"/>
    <mergeCell ref="AA671:AK671"/>
    <mergeCell ref="P654:R654"/>
    <mergeCell ref="G645:R645"/>
    <mergeCell ref="G643:R643"/>
    <mergeCell ref="AG619:AK619"/>
    <mergeCell ref="P623:R623"/>
    <mergeCell ref="AI646:AK646"/>
    <mergeCell ref="AG627:AK627"/>
    <mergeCell ref="S627:U627"/>
    <mergeCell ref="S629:U629"/>
    <mergeCell ref="V621:AA621"/>
    <mergeCell ref="V624:AA624"/>
    <mergeCell ref="P626:R626"/>
    <mergeCell ref="P627:R627"/>
    <mergeCell ref="C625:O625"/>
    <mergeCell ref="S624:U624"/>
    <mergeCell ref="P621:R621"/>
    <mergeCell ref="C620:O620"/>
    <mergeCell ref="Z658:AK658"/>
    <mergeCell ref="G668:R668"/>
    <mergeCell ref="H663:R663"/>
    <mergeCell ref="G667:R667"/>
    <mergeCell ref="Z662:AE662"/>
    <mergeCell ref="Z653:AK653"/>
    <mergeCell ref="M231:R231"/>
    <mergeCell ref="A10:AL10"/>
    <mergeCell ref="J174:Z174"/>
    <mergeCell ref="U705:X708"/>
    <mergeCell ref="H299:R299"/>
    <mergeCell ref="O525:AA525"/>
    <mergeCell ref="A277:AL278"/>
    <mergeCell ref="AG436:AJ436"/>
    <mergeCell ref="D452:V452"/>
    <mergeCell ref="W452:Y452"/>
    <mergeCell ref="T474:X474"/>
    <mergeCell ref="Y478:AC478"/>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S628:U628"/>
    <mergeCell ref="AG629:AK629"/>
    <mergeCell ref="AB629:AF629"/>
    <mergeCell ref="AG630:AK630"/>
    <mergeCell ref="AC512:AF512"/>
    <mergeCell ref="AC514:AF514"/>
    <mergeCell ref="B510:H512"/>
    <mergeCell ref="AC500:AF500"/>
    <mergeCell ref="A9:AL9"/>
    <mergeCell ref="D203:M203"/>
    <mergeCell ref="P203:U203"/>
    <mergeCell ref="A20:AL20"/>
    <mergeCell ref="U176:V176"/>
    <mergeCell ref="Y126:AK126"/>
    <mergeCell ref="AC248:AE248"/>
    <mergeCell ref="M244:T244"/>
    <mergeCell ref="W248:X248"/>
    <mergeCell ref="AA244:AK244"/>
    <mergeCell ref="M242:R242"/>
    <mergeCell ref="T191:AE191"/>
    <mergeCell ref="T195:U195"/>
    <mergeCell ref="E189:AE190"/>
    <mergeCell ref="I191:P191"/>
    <mergeCell ref="Y198:Z198"/>
    <mergeCell ref="T197:U197"/>
    <mergeCell ref="AI221:AJ221"/>
    <mergeCell ref="T192:AE192"/>
    <mergeCell ref="J173:S173"/>
    <mergeCell ref="AI224:AJ224"/>
    <mergeCell ref="A13:AL14"/>
    <mergeCell ref="M27:Q27"/>
    <mergeCell ref="A12:AL12"/>
    <mergeCell ref="X176:Y176"/>
    <mergeCell ref="X180:Y180"/>
    <mergeCell ref="O155:AH155"/>
    <mergeCell ref="O154:AH154"/>
    <mergeCell ref="A169:AL170"/>
    <mergeCell ref="U175:V175"/>
    <mergeCell ref="T196:U196"/>
    <mergeCell ref="I186:AE186"/>
    <mergeCell ref="AH249:AK249"/>
    <mergeCell ref="AH257:AK257"/>
    <mergeCell ref="M251:AE251"/>
    <mergeCell ref="M229:T229"/>
    <mergeCell ref="AF238:AK238"/>
    <mergeCell ref="D207:M207"/>
    <mergeCell ref="Z242:AE242"/>
    <mergeCell ref="M249:AE249"/>
    <mergeCell ref="W240:X240"/>
    <mergeCell ref="L270:AD270"/>
    <mergeCell ref="L275:AD275"/>
    <mergeCell ref="AB271:AD271"/>
    <mergeCell ref="AC499:AF499"/>
    <mergeCell ref="B489:P491"/>
    <mergeCell ref="H335:M335"/>
    <mergeCell ref="Q490:R491"/>
    <mergeCell ref="M259:AE259"/>
    <mergeCell ref="M233:T233"/>
    <mergeCell ref="M230:AE230"/>
    <mergeCell ref="Q385:U385"/>
    <mergeCell ref="AI384:AJ384"/>
    <mergeCell ref="E363:AH364"/>
    <mergeCell ref="AA319:AF319"/>
    <mergeCell ref="H324:R324"/>
    <mergeCell ref="H327:M327"/>
    <mergeCell ref="AA331:AK331"/>
    <mergeCell ref="AA324:AK324"/>
    <mergeCell ref="P294:R294"/>
    <mergeCell ref="M232:AE232"/>
    <mergeCell ref="AI222:AJ222"/>
    <mergeCell ref="M227:AK227"/>
    <mergeCell ref="D215:Z215"/>
    <mergeCell ref="M256:T256"/>
    <mergeCell ref="W256:X256"/>
    <mergeCell ref="U258:W258"/>
    <mergeCell ref="Z250:AE250"/>
    <mergeCell ref="AA284:AK284"/>
    <mergeCell ref="AA283:AK283"/>
    <mergeCell ref="AA282:AK282"/>
    <mergeCell ref="AA286:AF286"/>
    <mergeCell ref="AA287:AF287"/>
    <mergeCell ref="AA288:AK288"/>
    <mergeCell ref="AA293:AK293"/>
    <mergeCell ref="AA290:AK290"/>
    <mergeCell ref="AA292:AK292"/>
    <mergeCell ref="H16:AJ16"/>
    <mergeCell ref="H18:AJ18"/>
    <mergeCell ref="O153:AH153"/>
    <mergeCell ref="O156:AH156"/>
    <mergeCell ref="O159:T159"/>
    <mergeCell ref="M248:T248"/>
    <mergeCell ref="F150:T150"/>
    <mergeCell ref="I192:N192"/>
    <mergeCell ref="M247:AE247"/>
    <mergeCell ref="M250:R250"/>
    <mergeCell ref="U250:W250"/>
    <mergeCell ref="N193:AE194"/>
    <mergeCell ref="AH210:AI210"/>
    <mergeCell ref="D210:M210"/>
    <mergeCell ref="AA233:AK233"/>
    <mergeCell ref="AH197:AI197"/>
    <mergeCell ref="M228:AE228"/>
    <mergeCell ref="M239:AE239"/>
    <mergeCell ref="M238:AE238"/>
    <mergeCell ref="D453:V453"/>
    <mergeCell ref="AJ351:AK351"/>
    <mergeCell ref="R394:S394"/>
    <mergeCell ref="D428:AF428"/>
    <mergeCell ref="AA308:AK308"/>
    <mergeCell ref="H304:R304"/>
    <mergeCell ref="AF204:AG204"/>
    <mergeCell ref="P286:R286"/>
    <mergeCell ref="L269:AJ269"/>
    <mergeCell ref="H286:M286"/>
    <mergeCell ref="L271:S271"/>
    <mergeCell ref="L273:Q273"/>
    <mergeCell ref="AI286:AK286"/>
    <mergeCell ref="H287:M287"/>
    <mergeCell ref="M260:T260"/>
    <mergeCell ref="H285:R285"/>
    <mergeCell ref="L274:AD274"/>
    <mergeCell ref="V271:W271"/>
    <mergeCell ref="H284:R284"/>
    <mergeCell ref="L272:AD272"/>
    <mergeCell ref="Y273:AD273"/>
    <mergeCell ref="D265:H265"/>
    <mergeCell ref="X265:AC265"/>
    <mergeCell ref="H282:R282"/>
    <mergeCell ref="M243:AE243"/>
    <mergeCell ref="W229:X229"/>
    <mergeCell ref="AC240:AE240"/>
    <mergeCell ref="M241:AE241"/>
    <mergeCell ref="T262:X262"/>
    <mergeCell ref="M252:T252"/>
    <mergeCell ref="AA304:AK304"/>
    <mergeCell ref="AA296:AK296"/>
    <mergeCell ref="AH499:AK499"/>
    <mergeCell ref="AA312:AK312"/>
    <mergeCell ref="AA320:AK320"/>
    <mergeCell ref="H323:R323"/>
    <mergeCell ref="H333:R333"/>
    <mergeCell ref="H330:R330"/>
    <mergeCell ref="N366:Q366"/>
    <mergeCell ref="N365:Q365"/>
    <mergeCell ref="M353:N353"/>
    <mergeCell ref="AA336:AK336"/>
    <mergeCell ref="T481:X481"/>
    <mergeCell ref="AD475:AH475"/>
    <mergeCell ref="Q360:AG360"/>
    <mergeCell ref="AG437:AJ437"/>
    <mergeCell ref="AC442:AF442"/>
    <mergeCell ref="D455:V455"/>
    <mergeCell ref="W457:Y457"/>
    <mergeCell ref="AD480:AH480"/>
    <mergeCell ref="G459:V459"/>
    <mergeCell ref="Q389:U389"/>
    <mergeCell ref="Q416:R416"/>
    <mergeCell ref="AD394:AE394"/>
    <mergeCell ref="R395:S395"/>
    <mergeCell ref="S396:T396"/>
    <mergeCell ref="W458:Y458"/>
    <mergeCell ref="T477:X477"/>
    <mergeCell ref="E408:AJ408"/>
    <mergeCell ref="D430:AF430"/>
    <mergeCell ref="D425:AF425"/>
    <mergeCell ref="D426:AF426"/>
    <mergeCell ref="A466:AL467"/>
    <mergeCell ref="D456:V456"/>
    <mergeCell ref="H302:M302"/>
    <mergeCell ref="H309:R309"/>
    <mergeCell ref="H310:M310"/>
    <mergeCell ref="H301:R301"/>
    <mergeCell ref="AA252:AK252"/>
    <mergeCell ref="M255:AE255"/>
    <mergeCell ref="M257:AE257"/>
    <mergeCell ref="AA260:AK260"/>
    <mergeCell ref="M254:AE254"/>
    <mergeCell ref="Z258:AE258"/>
    <mergeCell ref="AC256:AE256"/>
    <mergeCell ref="M258:R258"/>
    <mergeCell ref="T273:V273"/>
    <mergeCell ref="Q493:AK493"/>
    <mergeCell ref="AD482:AH482"/>
    <mergeCell ref="AD481:AH481"/>
    <mergeCell ref="Y481:AC481"/>
    <mergeCell ref="Y482:AC482"/>
    <mergeCell ref="Q487:AK487"/>
    <mergeCell ref="T482:X482"/>
    <mergeCell ref="Y483:AC483"/>
    <mergeCell ref="AF254:AK254"/>
    <mergeCell ref="Q485:AK485"/>
    <mergeCell ref="AG425:AJ425"/>
    <mergeCell ref="H300:R300"/>
    <mergeCell ref="H306:R306"/>
    <mergeCell ref="AA302:AF302"/>
    <mergeCell ref="H308:R308"/>
    <mergeCell ref="AA310:AF310"/>
    <mergeCell ref="AA303:AF303"/>
    <mergeCell ref="AA307:AK307"/>
    <mergeCell ref="AI302:AK302"/>
    <mergeCell ref="AC520:AF520"/>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C545:O545"/>
    <mergeCell ref="AC511:AF511"/>
    <mergeCell ref="AC534:AF534"/>
    <mergeCell ref="AC521:AF521"/>
    <mergeCell ref="O522:AA522"/>
    <mergeCell ref="AH519:AK519"/>
    <mergeCell ref="AH522:AK522"/>
    <mergeCell ref="AC522:AF522"/>
    <mergeCell ref="AH520:AK520"/>
    <mergeCell ref="B502:H506"/>
    <mergeCell ref="AH504:AK504"/>
    <mergeCell ref="B507:H509"/>
    <mergeCell ref="AC506:AF506"/>
    <mergeCell ref="A537:AL538"/>
    <mergeCell ref="AH518:AK518"/>
    <mergeCell ref="AH516:AK516"/>
    <mergeCell ref="AC515:AF515"/>
    <mergeCell ref="AH515:AK515"/>
    <mergeCell ref="AH527:AK527"/>
    <mergeCell ref="AC529:AF529"/>
    <mergeCell ref="AC513:AF513"/>
    <mergeCell ref="AC535:AF535"/>
    <mergeCell ref="N582:O582"/>
    <mergeCell ref="Z570:AK570"/>
    <mergeCell ref="Z548:AD548"/>
    <mergeCell ref="AC530:AF530"/>
    <mergeCell ref="V615:AA617"/>
    <mergeCell ref="G602:R602"/>
    <mergeCell ref="U551:Y551"/>
    <mergeCell ref="U552:Y552"/>
    <mergeCell ref="U553:Y553"/>
    <mergeCell ref="U554:Y554"/>
    <mergeCell ref="U555:Y555"/>
    <mergeCell ref="U556:Y556"/>
    <mergeCell ref="G604:L604"/>
    <mergeCell ref="Z596:AE596"/>
    <mergeCell ref="G603:R603"/>
    <mergeCell ref="Z600:AK600"/>
    <mergeCell ref="P553:T553"/>
    <mergeCell ref="G584:R584"/>
    <mergeCell ref="G593:R593"/>
    <mergeCell ref="G587:R587"/>
    <mergeCell ref="G571:R571"/>
    <mergeCell ref="G577:R577"/>
    <mergeCell ref="G563:L563"/>
    <mergeCell ref="Z602:AK602"/>
    <mergeCell ref="Z601:AK601"/>
    <mergeCell ref="AT589:AU589"/>
    <mergeCell ref="AV589:AW589"/>
    <mergeCell ref="Z553:AD553"/>
    <mergeCell ref="Z554:AD554"/>
    <mergeCell ref="Z555:AD555"/>
    <mergeCell ref="Z556:AD556"/>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P572:R572"/>
    <mergeCell ref="AI588:AK588"/>
    <mergeCell ref="P588:R588"/>
    <mergeCell ref="G578:R578"/>
    <mergeCell ref="AE555:AK555"/>
    <mergeCell ref="G560:R560"/>
    <mergeCell ref="Z562:AK562"/>
    <mergeCell ref="G570:R570"/>
    <mergeCell ref="G572:L572"/>
    <mergeCell ref="H589:R589"/>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T591:AU591"/>
    <mergeCell ref="AV591:AW591"/>
    <mergeCell ref="BP596:BT596"/>
    <mergeCell ref="AT596:AU596"/>
    <mergeCell ref="AX595:AY595"/>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T602:AU602"/>
    <mergeCell ref="AV602:AW602"/>
    <mergeCell ref="BU600:BY600"/>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AV596:AW596"/>
    <mergeCell ref="AX596:AY596"/>
    <mergeCell ref="AV597:AW597"/>
    <mergeCell ref="AT603:AU603"/>
    <mergeCell ref="AV603:AW603"/>
    <mergeCell ref="BA599:BE599"/>
    <mergeCell ref="BF599:BJ599"/>
    <mergeCell ref="AT597:AU597"/>
    <mergeCell ref="BP600:BT600"/>
    <mergeCell ref="BK603:BO603"/>
    <mergeCell ref="AR598:AS598"/>
    <mergeCell ref="BF601:BJ601"/>
    <mergeCell ref="BA593:BE593"/>
    <mergeCell ref="BF606:BJ606"/>
    <mergeCell ref="BK606:BO606"/>
    <mergeCell ref="AR593:AS593"/>
    <mergeCell ref="AT594:AU594"/>
    <mergeCell ref="AV594:AW594"/>
    <mergeCell ref="AX594:AY594"/>
    <mergeCell ref="BK595:BO595"/>
    <mergeCell ref="BF595:BJ595"/>
    <mergeCell ref="AR602:AS602"/>
    <mergeCell ref="AR594:AS594"/>
    <mergeCell ref="BA606:BE606"/>
    <mergeCell ref="AX593:AY593"/>
    <mergeCell ref="AT595:AU595"/>
    <mergeCell ref="AV595:AW595"/>
    <mergeCell ref="AR605:AS605"/>
    <mergeCell ref="AR603:AS603"/>
    <mergeCell ref="AT600:AU600"/>
    <mergeCell ref="AV600:AW600"/>
    <mergeCell ref="AX600:AY600"/>
    <mergeCell ref="AR607:AS607"/>
    <mergeCell ref="AR606:AS606"/>
    <mergeCell ref="BA595:BE595"/>
    <mergeCell ref="BK601:BO601"/>
    <mergeCell ref="BP601:BT601"/>
    <mergeCell ref="AT605:AU605"/>
    <mergeCell ref="AV605:AW605"/>
    <mergeCell ref="AX605:AY605"/>
    <mergeCell ref="BA605:BE605"/>
    <mergeCell ref="BF605:BJ605"/>
    <mergeCell ref="BK600:BO600"/>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AR601:AS601"/>
    <mergeCell ref="AR600:AS600"/>
    <mergeCell ref="AR599:AS599"/>
    <mergeCell ref="AR597:AS597"/>
    <mergeCell ref="AR595:AS595"/>
    <mergeCell ref="AR604:AS604"/>
    <mergeCell ref="AX603:AY603"/>
    <mergeCell ref="BA603:BE603"/>
    <mergeCell ref="BF603:BJ603"/>
    <mergeCell ref="BZ608:CD608"/>
    <mergeCell ref="BZ609:CD609"/>
    <mergeCell ref="BZ610:CD610"/>
    <mergeCell ref="BK610:BO610"/>
    <mergeCell ref="BP610:BT610"/>
    <mergeCell ref="BU610:BY610"/>
    <mergeCell ref="BU608:BY608"/>
    <mergeCell ref="BU621:BY621"/>
    <mergeCell ref="BU627:BY627"/>
    <mergeCell ref="BK627:BO627"/>
    <mergeCell ref="BA609:BE609"/>
    <mergeCell ref="BF609:BJ609"/>
    <mergeCell ref="BU607:BY607"/>
    <mergeCell ref="BA604:BE604"/>
    <mergeCell ref="BF604:BJ604"/>
    <mergeCell ref="BK604:BO604"/>
    <mergeCell ref="BP604:BT604"/>
    <mergeCell ref="BU605:BY605"/>
    <mergeCell ref="BU606:BY606"/>
    <mergeCell ref="BP617:BT617"/>
    <mergeCell ref="BK608:BO608"/>
    <mergeCell ref="BP608:BT608"/>
    <mergeCell ref="BK626:BO626"/>
    <mergeCell ref="BP626:BT626"/>
    <mergeCell ref="BP623:BT623"/>
    <mergeCell ref="BF620:BJ620"/>
    <mergeCell ref="BP620:BT620"/>
    <mergeCell ref="BK619:BO619"/>
    <mergeCell ref="BP619:BT619"/>
    <mergeCell ref="BU609:BY609"/>
    <mergeCell ref="BK609:BO609"/>
    <mergeCell ref="BP609:BT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K635:BO635"/>
    <mergeCell ref="BP635:BT635"/>
    <mergeCell ref="BU632:BY632"/>
    <mergeCell ref="BK633:BO633"/>
    <mergeCell ref="BK632:BO632"/>
    <mergeCell ref="BP632:BT632"/>
    <mergeCell ref="BZ619:CD619"/>
    <mergeCell ref="BZ620:CD620"/>
    <mergeCell ref="BZ621:CD621"/>
    <mergeCell ref="BP628:BT628"/>
    <mergeCell ref="BU628:BY628"/>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AT611:AU611"/>
    <mergeCell ref="AV611:AW611"/>
    <mergeCell ref="AX611:AY611"/>
    <mergeCell ref="BA611:BE611"/>
    <mergeCell ref="BF611:BJ611"/>
    <mergeCell ref="AB626:AF626"/>
    <mergeCell ref="BF627:BJ627"/>
    <mergeCell ref="BU623:BY623"/>
    <mergeCell ref="BF621:BJ621"/>
    <mergeCell ref="BK621:BO621"/>
    <mergeCell ref="AT614:AU614"/>
    <mergeCell ref="AX614:AY614"/>
    <mergeCell ref="BK620:BO620"/>
    <mergeCell ref="BA614:BE614"/>
    <mergeCell ref="BF614:BJ614"/>
    <mergeCell ref="AX613:AY613"/>
    <mergeCell ref="BA613:BE613"/>
    <mergeCell ref="AB623:AF623"/>
    <mergeCell ref="AG615:AK617"/>
    <mergeCell ref="BK630:BO630"/>
    <mergeCell ref="BP629:BT629"/>
    <mergeCell ref="BU629:BY629"/>
    <mergeCell ref="AR608:AS608"/>
    <mergeCell ref="AR610:AS610"/>
    <mergeCell ref="AR611:AS611"/>
    <mergeCell ref="AV608:AW608"/>
    <mergeCell ref="AX608:AY608"/>
    <mergeCell ref="AT613:AU613"/>
    <mergeCell ref="AV613:AW613"/>
    <mergeCell ref="BF617:BJ617"/>
    <mergeCell ref="BA617:BE617"/>
    <mergeCell ref="AR613:AS613"/>
    <mergeCell ref="BF608:BJ608"/>
    <mergeCell ref="BA608:BE608"/>
    <mergeCell ref="AR609:AS609"/>
    <mergeCell ref="AT610:AU610"/>
    <mergeCell ref="AV610:AW610"/>
    <mergeCell ref="AX610:AY610"/>
    <mergeCell ref="AT609:AU609"/>
    <mergeCell ref="AV609:AW609"/>
    <mergeCell ref="AX609:AY609"/>
    <mergeCell ref="AR612:AS612"/>
    <mergeCell ref="BF613:BJ613"/>
    <mergeCell ref="BF612:BJ612"/>
    <mergeCell ref="AT612:AU612"/>
    <mergeCell ref="AV612:AW612"/>
    <mergeCell ref="AX612:AY612"/>
    <mergeCell ref="BA612:BE612"/>
    <mergeCell ref="AT608:AU608"/>
    <mergeCell ref="BA610:BE610"/>
    <mergeCell ref="AI733:AK733"/>
    <mergeCell ref="AI732:AK732"/>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Y729:AC729"/>
    <mergeCell ref="V629:AA629"/>
    <mergeCell ref="AI638:AK638"/>
    <mergeCell ref="C626:O626"/>
    <mergeCell ref="AB624:AF624"/>
    <mergeCell ref="AE686:AI686"/>
    <mergeCell ref="AE687:AI687"/>
    <mergeCell ref="AE689:AI689"/>
    <mergeCell ref="AE690:AI690"/>
    <mergeCell ref="AB625:AF625"/>
    <mergeCell ref="Z634:AK634"/>
    <mergeCell ref="Z659:AK659"/>
    <mergeCell ref="P624:R624"/>
    <mergeCell ref="C624:O624"/>
    <mergeCell ref="S626:U626"/>
    <mergeCell ref="V627:AA627"/>
    <mergeCell ref="C546:O546"/>
    <mergeCell ref="C551:O551"/>
    <mergeCell ref="C552:O552"/>
    <mergeCell ref="AE551:AK551"/>
    <mergeCell ref="P547:T547"/>
    <mergeCell ref="M565:R565"/>
    <mergeCell ref="Z560:AK560"/>
    <mergeCell ref="C553:O553"/>
    <mergeCell ref="P580:R580"/>
    <mergeCell ref="Z592:AK592"/>
    <mergeCell ref="AG582:AH582"/>
    <mergeCell ref="C621:O621"/>
    <mergeCell ref="AB621:AF621"/>
    <mergeCell ref="Z604:AE604"/>
    <mergeCell ref="S621:U621"/>
    <mergeCell ref="AB619:AF619"/>
    <mergeCell ref="G580:L580"/>
    <mergeCell ref="H573:R573"/>
    <mergeCell ref="H564:R564"/>
    <mergeCell ref="Z571:AK571"/>
    <mergeCell ref="P554:T554"/>
    <mergeCell ref="P555:T555"/>
    <mergeCell ref="P556:T556"/>
    <mergeCell ref="AE550:AK550"/>
    <mergeCell ref="C549:O549"/>
    <mergeCell ref="AE547:AK547"/>
    <mergeCell ref="Z552:AD552"/>
    <mergeCell ref="Z594:AK594"/>
    <mergeCell ref="AB615:AF617"/>
    <mergeCell ref="G600:R600"/>
    <mergeCell ref="AG606:AH606"/>
    <mergeCell ref="Z595:AK595"/>
    <mergeCell ref="P406:R406"/>
    <mergeCell ref="AC525:AF525"/>
    <mergeCell ref="AC526:AF526"/>
    <mergeCell ref="AH526:AK526"/>
    <mergeCell ref="AH528:AK528"/>
    <mergeCell ref="Y472:AC473"/>
    <mergeCell ref="Q492:AK492"/>
    <mergeCell ref="D424:AF424"/>
    <mergeCell ref="F414:AH415"/>
    <mergeCell ref="T476:X476"/>
    <mergeCell ref="AD478:AH478"/>
    <mergeCell ref="Y479:AC479"/>
    <mergeCell ref="W454:Y454"/>
    <mergeCell ref="AD479:AH479"/>
    <mergeCell ref="AD483:AH483"/>
    <mergeCell ref="C547:O547"/>
    <mergeCell ref="P548:T548"/>
    <mergeCell ref="AC503:AF503"/>
    <mergeCell ref="Q486:AK486"/>
    <mergeCell ref="W453:Y453"/>
    <mergeCell ref="T471:AH471"/>
    <mergeCell ref="W459:Y459"/>
    <mergeCell ref="AH525:AK525"/>
    <mergeCell ref="B544:O544"/>
    <mergeCell ref="AH532:AK532"/>
    <mergeCell ref="AC518:AF518"/>
    <mergeCell ref="AH521:AK521"/>
    <mergeCell ref="AC524:AF524"/>
    <mergeCell ref="AH524:AK524"/>
    <mergeCell ref="Z544:AD544"/>
    <mergeCell ref="AC528:AF528"/>
    <mergeCell ref="AH530:AK530"/>
    <mergeCell ref="AA309:AK309"/>
    <mergeCell ref="H318:M318"/>
    <mergeCell ref="AA332:AK33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D454:V454"/>
    <mergeCell ref="Y480:AC480"/>
    <mergeCell ref="Z563:AE563"/>
    <mergeCell ref="C556:O556"/>
    <mergeCell ref="AH510:AK510"/>
    <mergeCell ref="AC527:AF527"/>
    <mergeCell ref="AH514:AK514"/>
    <mergeCell ref="AC523:AF523"/>
    <mergeCell ref="O519:AA519"/>
    <mergeCell ref="D1000:Y1000"/>
    <mergeCell ref="AD729:AH729"/>
    <mergeCell ref="Y732:AC732"/>
    <mergeCell ref="AD733:AH733"/>
    <mergeCell ref="AD725:AH725"/>
    <mergeCell ref="H597:R597"/>
    <mergeCell ref="P596:R596"/>
    <mergeCell ref="AI596:AK596"/>
    <mergeCell ref="D970:Y970"/>
    <mergeCell ref="D971:Y971"/>
    <mergeCell ref="D972:Y973"/>
    <mergeCell ref="D974:Y974"/>
    <mergeCell ref="D975:Y977"/>
    <mergeCell ref="D978:Y979"/>
    <mergeCell ref="AG624:AK624"/>
    <mergeCell ref="AD731:AH731"/>
    <mergeCell ref="C629:O629"/>
    <mergeCell ref="Z660:AK660"/>
    <mergeCell ref="G666:R666"/>
    <mergeCell ref="B615:O617"/>
    <mergeCell ref="P615:R617"/>
    <mergeCell ref="AA996:AB996"/>
    <mergeCell ref="C628:O628"/>
    <mergeCell ref="P628:R628"/>
    <mergeCell ref="AA605:AK605"/>
    <mergeCell ref="AI604:AK604"/>
    <mergeCell ref="G601:R601"/>
    <mergeCell ref="H605:R605"/>
    <mergeCell ref="P619:R619"/>
    <mergeCell ref="A608:AL609"/>
    <mergeCell ref="P638:R638"/>
    <mergeCell ref="V622:AA622"/>
    <mergeCell ref="AG598:AH598"/>
    <mergeCell ref="C627:O627"/>
    <mergeCell ref="U550:Y550"/>
    <mergeCell ref="S620:U620"/>
    <mergeCell ref="V620:AA620"/>
    <mergeCell ref="AB620:AF620"/>
    <mergeCell ref="P620:R620"/>
    <mergeCell ref="AG621:AK621"/>
    <mergeCell ref="AG625:AK625"/>
    <mergeCell ref="V625:AA625"/>
    <mergeCell ref="AB622:AF622"/>
    <mergeCell ref="S622:U622"/>
    <mergeCell ref="Z593:AK593"/>
    <mergeCell ref="AC510:AF510"/>
    <mergeCell ref="G585:R585"/>
    <mergeCell ref="B557:AD557"/>
    <mergeCell ref="P549:T549"/>
    <mergeCell ref="P550:T550"/>
    <mergeCell ref="G588:L588"/>
    <mergeCell ref="AA581:AK581"/>
    <mergeCell ref="G586:R586"/>
    <mergeCell ref="Z584:AK584"/>
    <mergeCell ref="G595:R595"/>
    <mergeCell ref="P551:T551"/>
    <mergeCell ref="P552:T552"/>
    <mergeCell ref="P563:R563"/>
    <mergeCell ref="Z549:AD549"/>
    <mergeCell ref="Z550:AD550"/>
    <mergeCell ref="U547:Y547"/>
    <mergeCell ref="U548:Y548"/>
    <mergeCell ref="Z551:AD551"/>
    <mergeCell ref="AE552:AK552"/>
    <mergeCell ref="D959:Y964"/>
    <mergeCell ref="D958:Y958"/>
    <mergeCell ref="D965:Y965"/>
    <mergeCell ref="D966:Y968"/>
    <mergeCell ref="D969:Y969"/>
    <mergeCell ref="AD996:AK999"/>
    <mergeCell ref="Z954:AC954"/>
    <mergeCell ref="V949:AC949"/>
    <mergeCell ref="V951:AC951"/>
    <mergeCell ref="A941:AL942"/>
    <mergeCell ref="E406:G406"/>
    <mergeCell ref="I406:K406"/>
    <mergeCell ref="C554:O554"/>
    <mergeCell ref="AE556:AK556"/>
    <mergeCell ref="AE553:AK553"/>
    <mergeCell ref="AH513:AK513"/>
    <mergeCell ref="AH523:AK523"/>
    <mergeCell ref="AE546:AK546"/>
    <mergeCell ref="AC519:AF519"/>
    <mergeCell ref="AC516:AF516"/>
    <mergeCell ref="AH517:AK517"/>
    <mergeCell ref="O516:AA516"/>
    <mergeCell ref="B513:H535"/>
    <mergeCell ref="O513:AA513"/>
    <mergeCell ref="G562:R562"/>
    <mergeCell ref="T480:X480"/>
    <mergeCell ref="AD726:AH726"/>
    <mergeCell ref="Z585:AK585"/>
    <mergeCell ref="AF736:AH736"/>
    <mergeCell ref="AG806:AJ806"/>
    <mergeCell ref="D438:AJ439"/>
    <mergeCell ref="D436:AF436"/>
    <mergeCell ref="P544:T544"/>
    <mergeCell ref="P545:T545"/>
    <mergeCell ref="Z545:AD54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D997:Y998"/>
    <mergeCell ref="D989:Y990"/>
    <mergeCell ref="D991:Y991"/>
    <mergeCell ref="D988:Y988"/>
    <mergeCell ref="D1001:Y1002"/>
    <mergeCell ref="AJ350:AK350"/>
    <mergeCell ref="AG389:AJ389"/>
    <mergeCell ref="D432:AF432"/>
    <mergeCell ref="D433:AF433"/>
    <mergeCell ref="D434:AF434"/>
    <mergeCell ref="G592:R592"/>
    <mergeCell ref="G594:R594"/>
    <mergeCell ref="H581:R581"/>
    <mergeCell ref="N598:O598"/>
    <mergeCell ref="AA597:AK597"/>
    <mergeCell ref="G596:L596"/>
    <mergeCell ref="C550:O550"/>
    <mergeCell ref="AE544:AK544"/>
    <mergeCell ref="AD472:AH473"/>
    <mergeCell ref="AE557:AK557"/>
    <mergeCell ref="N566:O566"/>
    <mergeCell ref="AG566:AH566"/>
    <mergeCell ref="Y476:AC476"/>
    <mergeCell ref="T483:X483"/>
    <mergeCell ref="AC517:AF517"/>
    <mergeCell ref="N574:O574"/>
    <mergeCell ref="C548:O548"/>
    <mergeCell ref="AC504:AF504"/>
    <mergeCell ref="Z588:AE588"/>
    <mergeCell ref="Z580:AE580"/>
    <mergeCell ref="Z587:AK587"/>
    <mergeCell ref="AE545:AK545"/>
    <mergeCell ref="AH534:AK534"/>
    <mergeCell ref="AD477:AH477"/>
    <mergeCell ref="AE548:AK548"/>
    <mergeCell ref="U549:Y549"/>
    <mergeCell ref="C555:O555"/>
    <mergeCell ref="D992:Y995"/>
    <mergeCell ref="D996:Y996"/>
    <mergeCell ref="H296:R296"/>
    <mergeCell ref="AA301:AK301"/>
    <mergeCell ref="AA298:AK298"/>
    <mergeCell ref="AA299:AK299"/>
    <mergeCell ref="AA300:AK300"/>
    <mergeCell ref="P908:T908"/>
    <mergeCell ref="AD734:AH734"/>
    <mergeCell ref="AC380:AJ380"/>
    <mergeCell ref="P411:Q411"/>
    <mergeCell ref="AG435:AJ435"/>
    <mergeCell ref="Z421:AA421"/>
    <mergeCell ref="AD395:AE395"/>
    <mergeCell ref="D429:AF429"/>
    <mergeCell ref="AG427:AJ427"/>
    <mergeCell ref="AG426:AJ426"/>
    <mergeCell ref="AG430:AJ430"/>
    <mergeCell ref="AG431:AJ431"/>
    <mergeCell ref="AI318:AK318"/>
    <mergeCell ref="P310:R310"/>
    <mergeCell ref="AF417:AG417"/>
    <mergeCell ref="AG429:AJ429"/>
    <mergeCell ref="AG428:AJ428"/>
    <mergeCell ref="W406:Y406"/>
    <mergeCell ref="AC342:AE342"/>
    <mergeCell ref="AC366:AF366"/>
    <mergeCell ref="Q386:U386"/>
    <mergeCell ref="Q388:U388"/>
    <mergeCell ref="D435:AF435"/>
    <mergeCell ref="P546:T546"/>
    <mergeCell ref="Z546:AD546"/>
    <mergeCell ref="AG432:AJ432"/>
    <mergeCell ref="AG433:AJ433"/>
    <mergeCell ref="AG434:AJ434"/>
    <mergeCell ref="AJ352:AK352"/>
    <mergeCell ref="Q384:U384"/>
    <mergeCell ref="D427:AF427"/>
    <mergeCell ref="P412:Q412"/>
    <mergeCell ref="AE412:AF412"/>
    <mergeCell ref="AG424:AJ424"/>
    <mergeCell ref="AF406:AH406"/>
    <mergeCell ref="AG374:AH374"/>
    <mergeCell ref="Z419:AA419"/>
    <mergeCell ref="P340:AE340"/>
    <mergeCell ref="AG385:AJ385"/>
    <mergeCell ref="AH506:AK506"/>
    <mergeCell ref="Q488:AK488"/>
    <mergeCell ref="AC443:AF443"/>
    <mergeCell ref="J381:U381"/>
    <mergeCell ref="I387:N387"/>
    <mergeCell ref="H397:AE398"/>
    <mergeCell ref="D457:V457"/>
    <mergeCell ref="AC441:AF441"/>
    <mergeCell ref="D431:AF431"/>
    <mergeCell ref="AE411:AF411"/>
    <mergeCell ref="J382:U382"/>
    <mergeCell ref="AC381:AJ381"/>
    <mergeCell ref="D437:AF437"/>
    <mergeCell ref="AC501:AF501"/>
    <mergeCell ref="W463:Y463"/>
    <mergeCell ref="D464:V464"/>
    <mergeCell ref="S387:U387"/>
    <mergeCell ref="M352:N352"/>
    <mergeCell ref="M26:Q26"/>
    <mergeCell ref="AF246:AK246"/>
    <mergeCell ref="A21:AL21"/>
    <mergeCell ref="P204:U204"/>
    <mergeCell ref="Z231:AE231"/>
    <mergeCell ref="A217:AL218"/>
    <mergeCell ref="D204:M204"/>
    <mergeCell ref="R177:S177"/>
    <mergeCell ref="U231:W231"/>
    <mergeCell ref="AC229:AE229"/>
    <mergeCell ref="C124:K124"/>
    <mergeCell ref="M240:T240"/>
    <mergeCell ref="O33:P33"/>
    <mergeCell ref="G122:H122"/>
    <mergeCell ref="L122:N122"/>
    <mergeCell ref="Y129:AK129"/>
    <mergeCell ref="Y132:AK132"/>
    <mergeCell ref="O160:T160"/>
    <mergeCell ref="O161:AH161"/>
    <mergeCell ref="I187:AE187"/>
    <mergeCell ref="AH195:AI195"/>
    <mergeCell ref="AH196:AI196"/>
    <mergeCell ref="M246:AE246"/>
    <mergeCell ref="AH241:AK241"/>
    <mergeCell ref="O157:X157"/>
    <mergeCell ref="O158:R158"/>
    <mergeCell ref="W159:X159"/>
    <mergeCell ref="AI178:AK178"/>
    <mergeCell ref="D164:AH164"/>
    <mergeCell ref="AI223:AJ223"/>
    <mergeCell ref="U242:W242"/>
    <mergeCell ref="M234:AE234"/>
    <mergeCell ref="H288:R288"/>
    <mergeCell ref="H283:R283"/>
    <mergeCell ref="H292:R292"/>
    <mergeCell ref="A346:AL347"/>
    <mergeCell ref="AA314:AK314"/>
    <mergeCell ref="AA333:AK333"/>
    <mergeCell ref="P334:R334"/>
    <mergeCell ref="H303:M303"/>
    <mergeCell ref="P302:R302"/>
    <mergeCell ref="AA311:AF311"/>
    <mergeCell ref="H312:R312"/>
    <mergeCell ref="AA322:AK322"/>
    <mergeCell ref="AA317:AK317"/>
    <mergeCell ref="H319:M319"/>
    <mergeCell ref="H314:R314"/>
    <mergeCell ref="AA316:AK316"/>
    <mergeCell ref="H331:R331"/>
    <mergeCell ref="P342:Z342"/>
    <mergeCell ref="H322:R322"/>
    <mergeCell ref="H290:R290"/>
    <mergeCell ref="AI334:AK334"/>
    <mergeCell ref="AA291:AK291"/>
    <mergeCell ref="AA294:AF294"/>
    <mergeCell ref="AA306:AK306"/>
    <mergeCell ref="AI310:AK310"/>
    <mergeCell ref="H311:M311"/>
    <mergeCell ref="AA285:AK285"/>
    <mergeCell ref="AA295:AF295"/>
    <mergeCell ref="AA328:AK328"/>
    <mergeCell ref="AA327:AF327"/>
    <mergeCell ref="P344:AE344"/>
    <mergeCell ref="P343:Z343"/>
    <mergeCell ref="AA315:AK315"/>
    <mergeCell ref="H320:R320"/>
    <mergeCell ref="AG372:AH372"/>
    <mergeCell ref="N358:O358"/>
    <mergeCell ref="AC382:AJ382"/>
    <mergeCell ref="V383:AJ383"/>
    <mergeCell ref="J383:U383"/>
    <mergeCell ref="AA325:AK325"/>
    <mergeCell ref="AA330:AK330"/>
    <mergeCell ref="P338:AE338"/>
    <mergeCell ref="AA326:AF326"/>
    <mergeCell ref="P339:AE339"/>
    <mergeCell ref="AI326:AK326"/>
    <mergeCell ref="AI294:AK294"/>
    <mergeCell ref="H291:R291"/>
    <mergeCell ref="H293:R293"/>
    <mergeCell ref="H294:M294"/>
    <mergeCell ref="H295:M295"/>
    <mergeCell ref="H298:R298"/>
    <mergeCell ref="N367:Q367"/>
    <mergeCell ref="AD372:AE372"/>
    <mergeCell ref="S372:T372"/>
    <mergeCell ref="V372:W372"/>
    <mergeCell ref="Y359:Z359"/>
    <mergeCell ref="AC365:AF365"/>
    <mergeCell ref="N368:AF369"/>
    <mergeCell ref="AA323:AK323"/>
    <mergeCell ref="H334:M334"/>
    <mergeCell ref="J362:K362"/>
    <mergeCell ref="M350:N350"/>
    <mergeCell ref="P341:AE341"/>
    <mergeCell ref="AA335:AF335"/>
  </mergeCells>
  <phoneticPr fontId="0" type="noConversion"/>
  <conditionalFormatting sqref="Z985:AC987 Z979">
    <cfRule type="cellIs" dxfId="150" priority="2" stopIfTrue="1" operator="equal">
      <formula>"Please Enter Amount:"</formula>
    </cfRule>
  </conditionalFormatting>
  <conditionalFormatting sqref="B1012">
    <cfRule type="cellIs" dxfId="149" priority="3" stopIfTrue="1" operator="equal">
      <formula>#N/A</formula>
    </cfRule>
  </conditionalFormatting>
  <conditionalFormatting sqref="AD996:AD998">
    <cfRule type="cellIs" dxfId="148" priority="5" stopIfTrue="1" operator="equal">
      <formula>"#DIV/0!"</formula>
    </cfRule>
  </conditionalFormatting>
  <conditionalFormatting sqref="AG428:AJ428">
    <cfRule type="expression" dxfId="147"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xr:uid="{00000000-0002-0000-0400-000000000000}">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xr:uid="{00000000-0002-0000-0400-000001000000}">
      <formula1>"Yes, No"</formula1>
    </dataValidation>
    <dataValidation type="list" allowBlank="1" showInputMessage="1" showErrorMessage="1" sqref="AA971:AB971 AA984:AB984 AA991:AB991 AA958:AB958 AA965:AB965 AA955:AB955 Q490 AA969:AB969 AA974:AB974 AA978:AB978 AA988:AB988" xr:uid="{00000000-0002-0000-0400-000002000000}">
      <formula1>"Yes,No"</formula1>
    </dataValidation>
    <dataValidation type="list" allowBlank="1" showInputMessage="1" showErrorMessage="1" sqref="J983" xr:uid="{00000000-0002-0000-0400-000003000000}">
      <formula1>"N/A,Seismic Upgrading, Environmental Mitigation"</formula1>
    </dataValidation>
    <dataValidation type="list" showInputMessage="1" showErrorMessage="1" sqref="Z267:AD267" xr:uid="{00000000-0002-0000-0400-000004000000}">
      <formula1>"Nonprofit, For-Profit, N/A"</formula1>
    </dataValidation>
    <dataValidation type="list" showInputMessage="1" showErrorMessage="1" sqref="AC500:AF535" xr:uid="{00000000-0002-0000-0400-000005000000}">
      <formula1>"N/A,1,2,3,4,5,6,7,8,9,10,11,12"</formula1>
    </dataValidation>
    <dataValidation type="list" allowBlank="1" showInputMessage="1" showErrorMessage="1" sqref="J768:N777 J754:N757 C709:F712 C714:F733 B709:B733" xr:uid="{00000000-0002-0000-0400-000006000000}">
      <formula1>$AM$587:$AM$593</formula1>
    </dataValidation>
    <dataValidation type="list" allowBlank="1" showInputMessage="1" showErrorMessage="1" sqref="AE693:AF693 Q416:R416 AE684:AF685 Z419:AA419 AI387:AJ387 AI384:AJ384" xr:uid="{00000000-0002-0000-0400-000007000000}">
      <formula1>"No, Yes"</formula1>
    </dataValidation>
    <dataValidation type="list" allowBlank="1" showInputMessage="1" showErrorMessage="1" sqref="V618:AA629" xr:uid="{00000000-0002-0000-0400-000008000000}">
      <formula1>$AM$509:$AM$511</formula1>
    </dataValidation>
    <dataValidation type="decimal" allowBlank="1" showInputMessage="1" showErrorMessage="1" error="example: enter 30 for 30%, hit cancel and try again._x000a_" sqref="AD709:AH733" xr:uid="{00000000-0002-0000-0400-000009000000}">
      <formula1>0</formula1>
      <formula2>1</formula2>
    </dataValidation>
    <dataValidation type="list" allowBlank="1" showInputMessage="1" showErrorMessage="1" sqref="W697:AK697" xr:uid="{00000000-0002-0000-0400-00000A000000}">
      <formula1>"(select one),FHA Insurance, Private Mortgage Insurance, Letter(s) of Credit, Other"</formula1>
    </dataValidation>
    <dataValidation type="list" showInputMessage="1" showErrorMessage="1" sqref="Z421 AF417" xr:uid="{00000000-0002-0000-0400-00000B000000}">
      <formula1>$BA$336:$BA$338</formula1>
    </dataValidation>
    <dataValidation type="list" allowBlank="1" showInputMessage="1" showErrorMessage="1" sqref="AJ350:AK352 N358:O358 J362:K362 Y359:Z359" xr:uid="{00000000-0002-0000-0400-00000C000000}">
      <formula1>"N/A, Yes, No"</formula1>
    </dataValidation>
    <dataValidation type="list" showInputMessage="1" showErrorMessage="1" sqref="J760:K760" xr:uid="{00000000-0002-0000-0400-00000D000000}">
      <formula1>"No,Yes"</formula1>
    </dataValidation>
    <dataValidation type="list" allowBlank="1" showInputMessage="1" showErrorMessage="1" sqref="U893:U912" xr:uid="{00000000-0002-0000-0400-00000E000000}">
      <formula1>"Yes, No,N/A"</formula1>
    </dataValidation>
    <dataValidation type="list" showInputMessage="1" showErrorMessage="1" sqref="J173:S173" xr:uid="{00000000-0002-0000-0400-00000F000000}">
      <formula1>"Preliminary Reservation, Subsidy Layering, Placed in Service, Re-Application"</formula1>
    </dataValidation>
    <dataValidation type="whole" allowBlank="1" showInputMessage="1" showErrorMessage="1" error="Please enter a number" sqref="AH195:AI197 AH210:AI210" xr:uid="{00000000-0002-0000-0400-000010000000}">
      <formula1>0</formula1>
      <formula2>999</formula2>
    </dataValidation>
    <dataValidation type="list" showInputMessage="1" showErrorMessage="1" sqref="D207:M207" xr:uid="{00000000-0002-0000-0400-000011000000}">
      <formula1>"(select one),20%/50%,40%/60%,40%/60% Average Income"</formula1>
    </dataValidation>
    <dataValidation type="list" showInputMessage="1" showErrorMessage="1" sqref="D210" xr:uid="{00000000-0002-0000-0400-000012000000}">
      <formula1>$AP$189:$AP$194</formula1>
    </dataValidation>
    <dataValidation showInputMessage="1" showErrorMessage="1" sqref="W263" xr:uid="{00000000-0002-0000-0400-000013000000}"/>
    <dataValidation type="list" allowBlank="1" showInputMessage="1" showErrorMessage="1" sqref="BA779:BB779" xr:uid="{00000000-0002-0000-0400-000014000000}">
      <formula1>$BA$781:$BA$782</formula1>
    </dataValidation>
    <dataValidation type="list" allowBlank="1" showInputMessage="1" showErrorMessage="1" sqref="M252:T252 M260:T260 M244:T244" xr:uid="{00000000-0002-0000-0400-000015000000}">
      <formula1>"(select one),Nonprofit, For Profit"</formula1>
    </dataValidation>
    <dataValidation type="list" allowBlank="1" showInputMessage="1" showErrorMessage="1" sqref="AI221:AJ224" xr:uid="{00000000-0002-0000-0400-000016000000}">
      <formula1>"N/A,Yes,"</formula1>
    </dataValidation>
    <dataValidation type="list" allowBlank="1" showInputMessage="1" showErrorMessage="1" sqref="T191:AE191" xr:uid="{00000000-0002-0000-0400-000017000000}">
      <formula1>$BG$156:$BG$214</formula1>
    </dataValidation>
    <dataValidation type="list" showInputMessage="1" showErrorMessage="1" sqref="U175:V175" xr:uid="{00000000-0002-0000-0400-000018000000}">
      <formula1>$AW$160:$AW$162</formula1>
    </dataValidation>
    <dataValidation type="list" allowBlank="1" showInputMessage="1" showErrorMessage="1" sqref="P908:T908" xr:uid="{00000000-0002-0000-0400-000019000000}">
      <formula1>"No,Yes"</formula1>
    </dataValidation>
    <dataValidation type="list" allowBlank="1" showInputMessage="1" showErrorMessage="1" sqref="M934:S934" xr:uid="{00000000-0002-0000-0400-00001A000000}">
      <formula1>"(select one),Project-based vouchers,Project-based contract"</formula1>
    </dataValidation>
    <dataValidation type="list" allowBlank="1" showInputMessage="1" showErrorMessage="1" sqref="M931:S931" xr:uid="{00000000-0002-0000-0400-00001B000000}">
      <formula1>"N/A,IRP,Decoupled IRP"</formula1>
    </dataValidation>
    <dataValidation type="list" showInputMessage="1" showErrorMessage="1" sqref="D215:Z215" xr:uid="{00000000-0002-0000-0400-00001C000000}">
      <formula1>$AP$196:$AP$208</formula1>
    </dataValidation>
    <dataValidation type="list" allowBlank="1" showInputMessage="1" showErrorMessage="1" sqref="D265:H265" xr:uid="{00000000-0002-0000-0400-00001D000000}">
      <formula1>$AN$240:$AN$242</formula1>
    </dataValidation>
    <dataValidation type="list" allowBlank="1" showInputMessage="1" showErrorMessage="1" sqref="AF238:AK238 AF246:AK246 AF254:AK254" xr:uid="{00000000-0002-0000-0400-00001E000000}">
      <formula1>"(select one),Managing GP,Administrative GP"</formula1>
    </dataValidation>
    <dataValidation type="list" allowBlank="1" showInputMessage="1" showErrorMessage="1" sqref="AG374:AH375 V376:W377 AF736:AH736" xr:uid="{00000000-0002-0000-0400-00001F000000}">
      <formula1>"N/A,Yes,No"</formula1>
    </dataValidation>
    <dataValidation type="list" allowBlank="1" showInputMessage="1" showErrorMessage="1" sqref="Q360" xr:uid="{00000000-0002-0000-0400-000020000000}">
      <formula1>"N/A,Appraisal,Third party debt encumbering the seller's property"</formula1>
    </dataValidation>
    <dataValidation type="whole" operator="greaterThanOrEqual" allowBlank="1" showInputMessage="1" showErrorMessage="1" sqref="Z786:AE786 AG389:AJ389" xr:uid="{00000000-0002-0000-0400-000021000000}">
      <formula1>0</formula1>
    </dataValidation>
    <dataValidation type="list" allowBlank="1" showInputMessage="1" showErrorMessage="1" sqref="M233:T233" xr:uid="{00000000-0002-0000-0400-000022000000}">
      <formula1>$AP$210:$AP$218</formula1>
    </dataValidation>
    <dataValidation type="whole" allowBlank="1" showInputMessage="1" showErrorMessage="1" sqref="AG390:AJ391" xr:uid="{00000000-0002-0000-0400-000023000000}">
      <formula1>0</formula1>
      <formula2>AG389</formula2>
    </dataValidation>
    <dataValidation type="list" allowBlank="1" showInputMessage="1" showErrorMessage="1" sqref="Z545:AD556" xr:uid="{00000000-0002-0000-0400-000024000000}">
      <formula1>"(select),Fixed,Variable,N/A"</formula1>
    </dataValidation>
    <dataValidation type="list" showInputMessage="1" showErrorMessage="1" sqref="J174:Z174" xr:uid="{00000000-0002-0000-0400-000025000000}">
      <formula1>"(select one),CDLAC-TCAC Joint Application (submitting concurrently), TCAC-only application (submitting seperately to CDLAC)"</formula1>
    </dataValidation>
    <dataValidation type="list" allowBlank="1" showInputMessage="1" showErrorMessage="1" sqref="I393:AE393" xr:uid="{00000000-0002-0000-0400-000026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xr:uid="{00000000-0002-0000-0400-000027000000}">
      <formula1>"(select one),Project-based vouchers (PBVs),Project-based contract (PBC),RAD conversion - PBVs, RAD conversion - PBC"</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0"/>
  <sheetViews>
    <sheetView showGridLines="0" showZeros="0" view="pageBreakPreview" zoomScaleNormal="100" zoomScaleSheetLayoutView="100" workbookViewId="0">
      <selection activeCell="S11" sqref="S11"/>
    </sheetView>
  </sheetViews>
  <sheetFormatPr defaultColWidth="0" defaultRowHeight="12" zeroHeight="1"/>
  <cols>
    <col min="1" max="1" width="32.7109375" style="308" customWidth="1"/>
    <col min="2" max="12" width="12.28515625" style="237" customWidth="1"/>
    <col min="13" max="17" width="11.28515625" style="237" customWidth="1"/>
    <col min="18" max="18" width="12.7109375" style="237" customWidth="1"/>
    <col min="19" max="20" width="12.28515625" style="237" customWidth="1"/>
    <col min="21" max="21" width="0.28515625" style="240" customWidth="1"/>
    <col min="22" max="16383" width="8.7109375" style="237" hidden="1"/>
    <col min="16384" max="16384" width="0.28515625" style="237" customWidth="1"/>
  </cols>
  <sheetData>
    <row r="1" spans="1:21" s="170" customFormat="1" ht="13.5">
      <c r="A1" s="254" t="s">
        <v>595</v>
      </c>
      <c r="B1" s="197"/>
      <c r="C1" s="197"/>
      <c r="D1" s="197"/>
      <c r="E1" s="198"/>
      <c r="F1" s="1593" t="s">
        <v>671</v>
      </c>
      <c r="G1" s="1594"/>
      <c r="H1" s="1594"/>
      <c r="I1" s="1594"/>
      <c r="J1" s="1594"/>
      <c r="K1" s="1594"/>
      <c r="L1" s="1594"/>
      <c r="M1" s="1594"/>
      <c r="N1" s="1594"/>
      <c r="O1" s="1594"/>
      <c r="P1" s="1594"/>
      <c r="Q1" s="1594"/>
      <c r="R1" s="1595"/>
      <c r="S1" s="172"/>
      <c r="T1" s="171"/>
      <c r="U1" s="173"/>
    </row>
    <row r="2" spans="1:21" s="216" customFormat="1" ht="71.25" customHeight="1">
      <c r="A2" s="215"/>
      <c r="B2" s="216" t="s">
        <v>26</v>
      </c>
      <c r="C2" s="216" t="s">
        <v>406</v>
      </c>
      <c r="D2" s="216" t="s">
        <v>405</v>
      </c>
      <c r="E2" s="216" t="s">
        <v>27</v>
      </c>
      <c r="F2" s="217" t="str">
        <f>Application!B618&amp;Application!C618</f>
        <v>1)Citi Community Capital (TE Bonds)</v>
      </c>
      <c r="G2" s="217" t="str">
        <f>Application!B619&amp;Application!C619</f>
        <v>2)Citi Community Capital (Taxable Tail)</v>
      </c>
      <c r="H2" s="217" t="str">
        <f>Application!B620&amp;Application!C620</f>
        <v>3)USA Multi-family Development, Inc</v>
      </c>
      <c r="I2" s="217" t="str">
        <f>Application!B621&amp;Application!C621</f>
        <v>4)NOI prior to loan conversion</v>
      </c>
      <c r="J2" s="217" t="str">
        <f>Application!B622&amp;Application!C622</f>
        <v>5)</v>
      </c>
      <c r="K2" s="217" t="str">
        <f>Application!B623&amp;Application!C623</f>
        <v>6)</v>
      </c>
      <c r="L2" s="217" t="str">
        <f>Application!B624&amp;Application!C624</f>
        <v>7)</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2600000</v>
      </c>
      <c r="C4" s="225">
        <v>2600000</v>
      </c>
      <c r="D4" s="225"/>
      <c r="E4" s="225"/>
      <c r="F4" s="225">
        <f>C4</f>
        <v>2600000</v>
      </c>
      <c r="G4" s="225"/>
      <c r="H4" s="225"/>
      <c r="I4" s="225"/>
      <c r="J4" s="225"/>
      <c r="K4" s="225"/>
      <c r="L4" s="225"/>
      <c r="M4" s="225"/>
      <c r="N4" s="225"/>
      <c r="O4" s="225"/>
      <c r="P4" s="225"/>
      <c r="Q4" s="225"/>
      <c r="R4" s="916">
        <f>SUM(E4:Q4)</f>
        <v>2600000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643</v>
      </c>
      <c r="B8" s="224">
        <f>SUM(C8:D8)</f>
        <v>2600000</v>
      </c>
      <c r="C8" s="224">
        <f t="shared" ref="C8:Q8" si="0">SUM(C4:C7)</f>
        <v>2600000</v>
      </c>
      <c r="D8" s="224">
        <f t="shared" si="0"/>
        <v>0</v>
      </c>
      <c r="E8" s="224">
        <f t="shared" si="0"/>
        <v>0</v>
      </c>
      <c r="F8" s="224">
        <f t="shared" si="0"/>
        <v>2600000</v>
      </c>
      <c r="G8" s="224">
        <f t="shared" si="0"/>
        <v>0</v>
      </c>
      <c r="H8" s="224">
        <f t="shared" si="0"/>
        <v>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2600000</v>
      </c>
      <c r="S8" s="226"/>
      <c r="T8" s="226"/>
      <c r="U8" s="221"/>
    </row>
    <row r="9" spans="1:21" s="222" customFormat="1">
      <c r="A9" s="223" t="s">
        <v>644</v>
      </c>
      <c r="B9" s="224">
        <f>SUM(C9+D9)</f>
        <v>0</v>
      </c>
      <c r="C9" s="225"/>
      <c r="D9" s="225"/>
      <c r="E9" s="225"/>
      <c r="F9" s="225"/>
      <c r="G9" s="225"/>
      <c r="H9" s="225"/>
      <c r="I9" s="225"/>
      <c r="J9" s="225"/>
      <c r="K9" s="225"/>
      <c r="L9" s="225"/>
      <c r="M9" s="225"/>
      <c r="N9" s="225"/>
      <c r="O9" s="225"/>
      <c r="P9" s="225"/>
      <c r="Q9" s="225"/>
      <c r="R9" s="916">
        <f>SUM(E9:Q9)</f>
        <v>0</v>
      </c>
      <c r="S9" s="226"/>
      <c r="T9" s="225"/>
      <c r="U9" s="221"/>
    </row>
    <row r="10" spans="1:21" s="222" customFormat="1">
      <c r="A10" s="223" t="s">
        <v>645</v>
      </c>
      <c r="B10" s="224">
        <f>SUM(C10+D10)</f>
        <v>577785</v>
      </c>
      <c r="C10" s="225">
        <v>577785</v>
      </c>
      <c r="D10" s="225"/>
      <c r="E10" s="225"/>
      <c r="F10" s="225">
        <f>C10</f>
        <v>577785</v>
      </c>
      <c r="G10" s="225"/>
      <c r="H10" s="225"/>
      <c r="I10" s="225"/>
      <c r="J10" s="225"/>
      <c r="K10" s="225"/>
      <c r="L10" s="225"/>
      <c r="M10" s="225"/>
      <c r="N10" s="225"/>
      <c r="O10" s="225"/>
      <c r="P10" s="225"/>
      <c r="Q10" s="225"/>
      <c r="R10" s="916">
        <f>SUM(E10:Q10)</f>
        <v>577785</v>
      </c>
      <c r="S10" s="225">
        <f>R10</f>
        <v>577785</v>
      </c>
      <c r="T10" s="225"/>
      <c r="U10" s="221"/>
    </row>
    <row r="11" spans="1:21" s="222" customFormat="1">
      <c r="A11" s="227" t="s">
        <v>646</v>
      </c>
      <c r="B11" s="224">
        <f>SUM(C11:D11)</f>
        <v>577785</v>
      </c>
      <c r="C11" s="224">
        <f t="shared" ref="C11:Q11" si="1">SUM(C9:C10)</f>
        <v>577785</v>
      </c>
      <c r="D11" s="224">
        <f t="shared" si="1"/>
        <v>0</v>
      </c>
      <c r="E11" s="224">
        <f t="shared" si="1"/>
        <v>0</v>
      </c>
      <c r="F11" s="224">
        <f t="shared" si="1"/>
        <v>577785</v>
      </c>
      <c r="G11" s="224">
        <f t="shared" si="1"/>
        <v>0</v>
      </c>
      <c r="H11" s="224">
        <f t="shared" si="1"/>
        <v>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577785</v>
      </c>
      <c r="S11" s="226"/>
      <c r="T11" s="228">
        <f>SUM(T9:T10)</f>
        <v>0</v>
      </c>
      <c r="U11" s="221"/>
    </row>
    <row r="12" spans="1:21" s="222" customFormat="1">
      <c r="A12" s="227" t="s">
        <v>91</v>
      </c>
      <c r="B12" s="224">
        <f t="shared" ref="B12:Q12" si="2">SUM(B8+B11)</f>
        <v>3177785</v>
      </c>
      <c r="C12" s="224">
        <f t="shared" si="2"/>
        <v>3177785</v>
      </c>
      <c r="D12" s="224">
        <f t="shared" si="2"/>
        <v>0</v>
      </c>
      <c r="E12" s="224">
        <f t="shared" si="2"/>
        <v>0</v>
      </c>
      <c r="F12" s="224">
        <f t="shared" si="2"/>
        <v>3177785</v>
      </c>
      <c r="G12" s="224">
        <f t="shared" si="2"/>
        <v>0</v>
      </c>
      <c r="H12" s="224">
        <f t="shared" si="2"/>
        <v>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3177785</v>
      </c>
      <c r="S12" s="226"/>
      <c r="T12" s="226"/>
      <c r="U12" s="221"/>
    </row>
    <row r="13" spans="1:21" s="222" customFormat="1">
      <c r="A13" s="466" t="s">
        <v>1000</v>
      </c>
      <c r="B13" s="224">
        <f>SUM(C13+D13)</f>
        <v>0</v>
      </c>
      <c r="C13" s="225"/>
      <c r="D13" s="225"/>
      <c r="E13" s="225"/>
      <c r="F13" s="225"/>
      <c r="G13" s="225"/>
      <c r="H13" s="225"/>
      <c r="I13" s="225"/>
      <c r="J13" s="225"/>
      <c r="K13" s="225"/>
      <c r="L13" s="225"/>
      <c r="M13" s="225"/>
      <c r="N13" s="225"/>
      <c r="O13" s="225"/>
      <c r="P13" s="225"/>
      <c r="Q13" s="225"/>
      <c r="R13" s="916">
        <f>SUM(E13:Q13)</f>
        <v>0</v>
      </c>
      <c r="S13" s="225"/>
      <c r="T13" s="225"/>
      <c r="U13" s="221"/>
    </row>
    <row r="14" spans="1:21" s="222" customFormat="1" ht="24">
      <c r="A14" s="467" t="s">
        <v>1001</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1396</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647</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648</v>
      </c>
      <c r="B17" s="224">
        <f t="shared" ref="B17:B23"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649</v>
      </c>
      <c r="B18" s="224">
        <f t="shared" si="3"/>
        <v>0</v>
      </c>
      <c r="C18" s="225"/>
      <c r="D18" s="225"/>
      <c r="E18" s="225"/>
      <c r="F18" s="225"/>
      <c r="G18" s="225"/>
      <c r="H18" s="225"/>
      <c r="I18" s="225"/>
      <c r="J18" s="225"/>
      <c r="K18" s="225"/>
      <c r="L18" s="225"/>
      <c r="M18" s="225"/>
      <c r="N18" s="225"/>
      <c r="O18" s="225"/>
      <c r="P18" s="225"/>
      <c r="Q18" s="225"/>
      <c r="R18" s="916">
        <f>SUM(E18:Q18)</f>
        <v>0</v>
      </c>
      <c r="S18" s="225"/>
      <c r="T18" s="225"/>
      <c r="U18" s="221"/>
    </row>
    <row r="19" spans="1:21" s="222" customFormat="1">
      <c r="A19" s="223" t="s">
        <v>650</v>
      </c>
      <c r="B19" s="224">
        <f t="shared" si="3"/>
        <v>0</v>
      </c>
      <c r="C19" s="225"/>
      <c r="D19" s="225"/>
      <c r="E19" s="225"/>
      <c r="F19" s="225"/>
      <c r="G19" s="225"/>
      <c r="H19" s="225"/>
      <c r="I19" s="225"/>
      <c r="J19" s="225"/>
      <c r="K19" s="225"/>
      <c r="L19" s="225"/>
      <c r="M19" s="225"/>
      <c r="N19" s="225"/>
      <c r="O19" s="225"/>
      <c r="P19" s="225"/>
      <c r="Q19" s="225"/>
      <c r="R19" s="916">
        <f>SUM(E19:Q19)</f>
        <v>0</v>
      </c>
      <c r="S19" s="225"/>
      <c r="T19" s="225"/>
      <c r="U19" s="221"/>
    </row>
    <row r="20" spans="1:21" s="222" customFormat="1">
      <c r="A20" s="223" t="s">
        <v>144</v>
      </c>
      <c r="B20" s="224">
        <f t="shared" si="3"/>
        <v>0</v>
      </c>
      <c r="C20" s="225"/>
      <c r="D20" s="225"/>
      <c r="E20" s="225"/>
      <c r="F20" s="225"/>
      <c r="G20" s="225"/>
      <c r="H20" s="225"/>
      <c r="I20" s="225"/>
      <c r="J20" s="225"/>
      <c r="K20" s="225"/>
      <c r="L20" s="225"/>
      <c r="M20" s="225"/>
      <c r="N20" s="225"/>
      <c r="O20" s="225"/>
      <c r="P20" s="225"/>
      <c r="Q20" s="225"/>
      <c r="R20" s="916">
        <f t="shared" ref="R20:R26" si="4">SUM(E20:Q20)</f>
        <v>0</v>
      </c>
      <c r="S20" s="225"/>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4"/>
        <v>0</v>
      </c>
      <c r="S21" s="225"/>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4"/>
        <v>0</v>
      </c>
      <c r="S22" s="225"/>
      <c r="T22" s="225"/>
      <c r="U22" s="221"/>
    </row>
    <row r="23" spans="1:21" s="222" customFormat="1">
      <c r="A23" s="223" t="s">
        <v>147</v>
      </c>
      <c r="B23" s="224">
        <f t="shared" si="3"/>
        <v>0</v>
      </c>
      <c r="C23" s="225"/>
      <c r="D23" s="225"/>
      <c r="E23" s="225"/>
      <c r="F23" s="225"/>
      <c r="G23" s="225"/>
      <c r="H23" s="225"/>
      <c r="I23" s="225"/>
      <c r="J23" s="225"/>
      <c r="K23" s="225"/>
      <c r="L23" s="225"/>
      <c r="M23" s="225"/>
      <c r="N23" s="225"/>
      <c r="O23" s="225"/>
      <c r="P23" s="225"/>
      <c r="Q23" s="225"/>
      <c r="R23" s="916">
        <f t="shared" si="4"/>
        <v>0</v>
      </c>
      <c r="S23" s="225"/>
      <c r="T23" s="225"/>
      <c r="U23" s="221"/>
    </row>
    <row r="24" spans="1:21" s="222" customFormat="1">
      <c r="A24" s="230" t="s">
        <v>37</v>
      </c>
      <c r="B24" s="224">
        <f t="shared" ref="B24:B25" si="5">SUM(C24+D24)</f>
        <v>0</v>
      </c>
      <c r="C24" s="225"/>
      <c r="D24" s="225"/>
      <c r="E24" s="225"/>
      <c r="F24" s="225"/>
      <c r="G24" s="225"/>
      <c r="H24" s="225"/>
      <c r="I24" s="225"/>
      <c r="J24" s="225"/>
      <c r="K24" s="225"/>
      <c r="L24" s="225"/>
      <c r="M24" s="225"/>
      <c r="N24" s="225"/>
      <c r="O24" s="225"/>
      <c r="P24" s="225"/>
      <c r="Q24" s="225"/>
      <c r="R24" s="916">
        <f t="shared" si="4"/>
        <v>0</v>
      </c>
      <c r="S24" s="225"/>
      <c r="T24" s="225"/>
      <c r="U24" s="221"/>
    </row>
    <row r="25" spans="1:21" s="222" customFormat="1">
      <c r="A25" s="227" t="s">
        <v>140</v>
      </c>
      <c r="B25" s="224">
        <f t="shared" si="5"/>
        <v>0</v>
      </c>
      <c r="C25" s="224">
        <f>SUM(C17:C24)</f>
        <v>0</v>
      </c>
      <c r="D25" s="224">
        <f t="shared" ref="D25:Q25" si="6">SUM(D17:D24)</f>
        <v>0</v>
      </c>
      <c r="E25" s="224">
        <f t="shared" si="6"/>
        <v>0</v>
      </c>
      <c r="F25" s="224">
        <f t="shared" si="6"/>
        <v>0</v>
      </c>
      <c r="G25" s="224">
        <f t="shared" si="6"/>
        <v>0</v>
      </c>
      <c r="H25" s="224">
        <f t="shared" si="6"/>
        <v>0</v>
      </c>
      <c r="I25" s="224">
        <f t="shared" si="6"/>
        <v>0</v>
      </c>
      <c r="J25" s="224">
        <f t="shared" si="6"/>
        <v>0</v>
      </c>
      <c r="K25" s="224">
        <f t="shared" si="6"/>
        <v>0</v>
      </c>
      <c r="L25" s="224">
        <f t="shared" si="6"/>
        <v>0</v>
      </c>
      <c r="M25" s="224">
        <f t="shared" si="6"/>
        <v>0</v>
      </c>
      <c r="N25" s="224">
        <f t="shared" si="6"/>
        <v>0</v>
      </c>
      <c r="O25" s="224">
        <f t="shared" si="6"/>
        <v>0</v>
      </c>
      <c r="P25" s="224">
        <f t="shared" si="6"/>
        <v>0</v>
      </c>
      <c r="Q25" s="224">
        <f t="shared" si="6"/>
        <v>0</v>
      </c>
      <c r="R25" s="558">
        <f>SUM(R17:R24)</f>
        <v>0</v>
      </c>
      <c r="S25" s="228">
        <f>SUM(S17:S24)</f>
        <v>0</v>
      </c>
      <c r="T25" s="228">
        <f>SUM(T17:T24)</f>
        <v>0</v>
      </c>
      <c r="U25" s="221"/>
    </row>
    <row r="26" spans="1:21" s="222" customFormat="1">
      <c r="A26" s="227" t="s">
        <v>148</v>
      </c>
      <c r="B26" s="224">
        <f>SUM(C26:D26)</f>
        <v>0</v>
      </c>
      <c r="C26" s="225"/>
      <c r="D26" s="225"/>
      <c r="E26" s="225"/>
      <c r="F26" s="225"/>
      <c r="G26" s="225"/>
      <c r="H26" s="225"/>
      <c r="I26" s="225"/>
      <c r="J26" s="225"/>
      <c r="K26" s="225"/>
      <c r="L26" s="225"/>
      <c r="M26" s="225"/>
      <c r="N26" s="225"/>
      <c r="O26" s="225"/>
      <c r="P26" s="225"/>
      <c r="Q26" s="225"/>
      <c r="R26" s="916">
        <f t="shared" si="4"/>
        <v>0</v>
      </c>
      <c r="S26" s="225"/>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648</v>
      </c>
      <c r="B28" s="224">
        <f t="shared" ref="B28:B34" si="7">SUM(C28+D28)</f>
        <v>6051954</v>
      </c>
      <c r="C28" s="225">
        <f>6051954</f>
        <v>6051954</v>
      </c>
      <c r="D28" s="225"/>
      <c r="E28" s="225"/>
      <c r="F28" s="225">
        <f>C28</f>
        <v>6051954</v>
      </c>
      <c r="G28" s="225"/>
      <c r="H28" s="225"/>
      <c r="I28" s="225"/>
      <c r="J28" s="225"/>
      <c r="K28" s="225"/>
      <c r="L28" s="225"/>
      <c r="M28" s="225"/>
      <c r="N28" s="225"/>
      <c r="O28" s="225"/>
      <c r="P28" s="225"/>
      <c r="Q28" s="225"/>
      <c r="R28" s="916">
        <f t="shared" ref="R28:R35" si="8">SUM(E28:Q28)</f>
        <v>6051954</v>
      </c>
      <c r="S28" s="225">
        <f>R28</f>
        <v>6051954</v>
      </c>
      <c r="T28" s="225"/>
      <c r="U28" s="221"/>
    </row>
    <row r="29" spans="1:21" s="222" customFormat="1">
      <c r="A29" s="223" t="s">
        <v>649</v>
      </c>
      <c r="B29" s="224">
        <f t="shared" si="7"/>
        <v>34652328</v>
      </c>
      <c r="C29" s="225">
        <f>31774160+2151168+727000</f>
        <v>34652328</v>
      </c>
      <c r="D29" s="225"/>
      <c r="E29" s="225">
        <f>C29-F29-G29</f>
        <v>775143</v>
      </c>
      <c r="F29" s="225">
        <v>25877185</v>
      </c>
      <c r="G29" s="225">
        <v>8000000</v>
      </c>
      <c r="H29" s="225"/>
      <c r="I29" s="225"/>
      <c r="J29" s="225"/>
      <c r="K29" s="225"/>
      <c r="L29" s="225"/>
      <c r="M29" s="225"/>
      <c r="N29" s="225"/>
      <c r="O29" s="225"/>
      <c r="P29" s="225"/>
      <c r="Q29" s="225"/>
      <c r="R29" s="916">
        <f t="shared" si="8"/>
        <v>34652328</v>
      </c>
      <c r="S29" s="225">
        <f>R29</f>
        <v>34652328</v>
      </c>
      <c r="T29" s="225"/>
      <c r="U29" s="221"/>
    </row>
    <row r="30" spans="1:21" s="222" customFormat="1">
      <c r="A30" s="223" t="s">
        <v>650</v>
      </c>
      <c r="B30" s="224">
        <f t="shared" si="7"/>
        <v>2400000</v>
      </c>
      <c r="C30" s="225">
        <v>2400000</v>
      </c>
      <c r="D30" s="225"/>
      <c r="E30" s="225"/>
      <c r="F30" s="225">
        <f>C30</f>
        <v>2400000</v>
      </c>
      <c r="G30" s="225"/>
      <c r="H30" s="225"/>
      <c r="I30" s="225"/>
      <c r="J30" s="225"/>
      <c r="K30" s="225"/>
      <c r="L30" s="225"/>
      <c r="M30" s="225"/>
      <c r="N30" s="225"/>
      <c r="O30" s="225"/>
      <c r="P30" s="225"/>
      <c r="Q30" s="225"/>
      <c r="R30" s="916">
        <f t="shared" si="8"/>
        <v>2400000</v>
      </c>
      <c r="S30" s="225">
        <f>R30</f>
        <v>2400000</v>
      </c>
      <c r="T30" s="225"/>
      <c r="U30" s="221"/>
    </row>
    <row r="31" spans="1:21" s="222" customFormat="1">
      <c r="A31" s="223" t="s">
        <v>144</v>
      </c>
      <c r="B31" s="224">
        <f t="shared" si="7"/>
        <v>1746538</v>
      </c>
      <c r="C31" s="225">
        <f>3493076/2</f>
        <v>1746538</v>
      </c>
      <c r="D31" s="225"/>
      <c r="E31" s="225"/>
      <c r="F31" s="225">
        <f>C31</f>
        <v>1746538</v>
      </c>
      <c r="G31" s="225"/>
      <c r="H31" s="225"/>
      <c r="I31" s="225"/>
      <c r="J31" s="225"/>
      <c r="K31" s="225"/>
      <c r="L31" s="225"/>
      <c r="M31" s="225"/>
      <c r="N31" s="225"/>
      <c r="O31" s="225"/>
      <c r="P31" s="225"/>
      <c r="Q31" s="225"/>
      <c r="R31" s="916">
        <f t="shared" si="8"/>
        <v>1746538</v>
      </c>
      <c r="S31" s="225">
        <f>R31</f>
        <v>1746538</v>
      </c>
      <c r="T31" s="225"/>
      <c r="U31" s="221"/>
    </row>
    <row r="32" spans="1:21" s="222" customFormat="1">
      <c r="A32" s="223" t="s">
        <v>145</v>
      </c>
      <c r="B32" s="224">
        <f t="shared" si="7"/>
        <v>1746538</v>
      </c>
      <c r="C32" s="225">
        <f>C31</f>
        <v>1746538</v>
      </c>
      <c r="D32" s="225"/>
      <c r="E32" s="225"/>
      <c r="F32" s="225">
        <f>C32</f>
        <v>1746538</v>
      </c>
      <c r="G32" s="225"/>
      <c r="H32" s="225"/>
      <c r="I32" s="225"/>
      <c r="J32" s="225"/>
      <c r="K32" s="225"/>
      <c r="L32" s="225"/>
      <c r="M32" s="225"/>
      <c r="N32" s="225"/>
      <c r="O32" s="225"/>
      <c r="P32" s="225"/>
      <c r="Q32" s="225"/>
      <c r="R32" s="916">
        <f t="shared" si="8"/>
        <v>1746538</v>
      </c>
      <c r="S32" s="225">
        <f>R32</f>
        <v>1746538</v>
      </c>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854790</v>
      </c>
      <c r="C34" s="225">
        <v>854790</v>
      </c>
      <c r="D34" s="225"/>
      <c r="E34" s="225">
        <f>C34</f>
        <v>854790</v>
      </c>
      <c r="F34" s="225"/>
      <c r="G34" s="225"/>
      <c r="H34" s="225"/>
      <c r="I34" s="225"/>
      <c r="J34" s="225"/>
      <c r="K34" s="225"/>
      <c r="L34" s="225"/>
      <c r="M34" s="225"/>
      <c r="N34" s="225"/>
      <c r="O34" s="225"/>
      <c r="P34" s="225"/>
      <c r="Q34" s="225"/>
      <c r="R34" s="916">
        <f t="shared" si="8"/>
        <v>854790</v>
      </c>
      <c r="S34" s="225">
        <f>R34</f>
        <v>854790</v>
      </c>
      <c r="T34" s="225"/>
      <c r="U34" s="221"/>
    </row>
    <row r="35" spans="1:21" s="222" customFormat="1">
      <c r="A35" s="230" t="s">
        <v>37</v>
      </c>
      <c r="B35" s="224">
        <f t="shared" ref="B35:B36" si="9">SUM(C35+D35)</f>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9"/>
        <v>47452148</v>
      </c>
      <c r="C36" s="224">
        <f>SUM(C28:C35)</f>
        <v>47452148</v>
      </c>
      <c r="D36" s="224">
        <f t="shared" ref="D36:Q36" si="10">SUM(D28:D35)</f>
        <v>0</v>
      </c>
      <c r="E36" s="224">
        <f t="shared" si="10"/>
        <v>1629933</v>
      </c>
      <c r="F36" s="224">
        <f t="shared" si="10"/>
        <v>37822215</v>
      </c>
      <c r="G36" s="224">
        <f t="shared" si="10"/>
        <v>8000000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47452148</v>
      </c>
      <c r="S36" s="228">
        <f>SUM(S28:S35)</f>
        <v>47452148</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1033000</v>
      </c>
      <c r="C38" s="225">
        <v>1033000</v>
      </c>
      <c r="D38" s="225"/>
      <c r="E38" s="225">
        <f>C38</f>
        <v>1033000</v>
      </c>
      <c r="F38" s="225"/>
      <c r="G38" s="225"/>
      <c r="H38" s="225"/>
      <c r="I38" s="225"/>
      <c r="J38" s="225"/>
      <c r="K38" s="225"/>
      <c r="L38" s="225"/>
      <c r="M38" s="225"/>
      <c r="N38" s="225"/>
      <c r="O38" s="225"/>
      <c r="P38" s="225"/>
      <c r="Q38" s="225"/>
      <c r="R38" s="916">
        <f>SUM(E38:Q38)</f>
        <v>1033000</v>
      </c>
      <c r="S38" s="225">
        <f>R38</f>
        <v>1033000</v>
      </c>
      <c r="T38" s="225"/>
      <c r="U38" s="221"/>
    </row>
    <row r="39" spans="1:21" s="222" customFormat="1">
      <c r="A39" s="223" t="s">
        <v>153</v>
      </c>
      <c r="B39" s="224">
        <f>SUM(C39+D39)</f>
        <v>0</v>
      </c>
      <c r="C39" s="225"/>
      <c r="D39" s="225"/>
      <c r="E39" s="225"/>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1033000</v>
      </c>
      <c r="C40" s="224">
        <f>SUM(C37:C39)</f>
        <v>1033000</v>
      </c>
      <c r="D40" s="224">
        <f>SUM(D37:D39)</f>
        <v>0</v>
      </c>
      <c r="E40" s="224">
        <f t="shared" ref="E40:T40" si="11">SUM(E38:E39)</f>
        <v>1033000</v>
      </c>
      <c r="F40" s="224">
        <f t="shared" si="11"/>
        <v>0</v>
      </c>
      <c r="G40" s="224">
        <f t="shared" si="11"/>
        <v>0</v>
      </c>
      <c r="H40" s="224">
        <f t="shared" si="11"/>
        <v>0</v>
      </c>
      <c r="I40" s="224">
        <f t="shared" si="11"/>
        <v>0</v>
      </c>
      <c r="J40" s="224">
        <f t="shared" si="11"/>
        <v>0</v>
      </c>
      <c r="K40" s="224">
        <f t="shared" si="11"/>
        <v>0</v>
      </c>
      <c r="L40" s="224">
        <f t="shared" si="11"/>
        <v>0</v>
      </c>
      <c r="M40" s="224">
        <f t="shared" si="11"/>
        <v>0</v>
      </c>
      <c r="N40" s="224">
        <f t="shared" si="11"/>
        <v>0</v>
      </c>
      <c r="O40" s="224">
        <f t="shared" si="11"/>
        <v>0</v>
      </c>
      <c r="P40" s="224">
        <f t="shared" si="11"/>
        <v>0</v>
      </c>
      <c r="Q40" s="224">
        <f t="shared" si="11"/>
        <v>0</v>
      </c>
      <c r="R40" s="558">
        <f>SUM(R38:R39)</f>
        <v>1033000</v>
      </c>
      <c r="S40" s="228">
        <f t="shared" si="11"/>
        <v>1033000</v>
      </c>
      <c r="T40" s="228">
        <f t="shared" si="11"/>
        <v>0</v>
      </c>
      <c r="U40" s="221"/>
    </row>
    <row r="41" spans="1:21" s="222" customFormat="1">
      <c r="A41" s="227" t="s">
        <v>155</v>
      </c>
      <c r="B41" s="224">
        <f>SUM(C41:D41)</f>
        <v>619518</v>
      </c>
      <c r="C41" s="225">
        <v>619518</v>
      </c>
      <c r="D41" s="225"/>
      <c r="E41" s="225">
        <f>C41</f>
        <v>619518</v>
      </c>
      <c r="F41" s="225"/>
      <c r="G41" s="225"/>
      <c r="H41" s="225"/>
      <c r="I41" s="225"/>
      <c r="J41" s="225"/>
      <c r="K41" s="225"/>
      <c r="L41" s="225"/>
      <c r="M41" s="225"/>
      <c r="N41" s="225"/>
      <c r="O41" s="225"/>
      <c r="P41" s="225"/>
      <c r="Q41" s="225"/>
      <c r="R41" s="916">
        <f>SUM(E41:Q41)</f>
        <v>619518</v>
      </c>
      <c r="S41" s="225">
        <f>R41</f>
        <v>619518</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2">SUM(C43+D43)</f>
        <v>3582774</v>
      </c>
      <c r="C43" s="225">
        <v>3582774</v>
      </c>
      <c r="D43" s="225"/>
      <c r="E43" s="225">
        <f>C43</f>
        <v>3582774</v>
      </c>
      <c r="F43" s="225"/>
      <c r="G43" s="225"/>
      <c r="H43" s="225"/>
      <c r="I43" s="225"/>
      <c r="J43" s="225"/>
      <c r="K43" s="225"/>
      <c r="L43" s="225"/>
      <c r="M43" s="225"/>
      <c r="N43" s="225"/>
      <c r="O43" s="225"/>
      <c r="P43" s="225"/>
      <c r="Q43" s="225"/>
      <c r="R43" s="916">
        <f t="shared" ref="R43:R52" si="13">SUM(E43:Q43)</f>
        <v>3582774</v>
      </c>
      <c r="S43" s="225">
        <f>R43</f>
        <v>3582774</v>
      </c>
      <c r="T43" s="225"/>
      <c r="U43" s="221"/>
    </row>
    <row r="44" spans="1:21" s="222" customFormat="1">
      <c r="A44" s="223" t="s">
        <v>158</v>
      </c>
      <c r="B44" s="224">
        <f t="shared" si="12"/>
        <v>46118</v>
      </c>
      <c r="C44" s="225">
        <v>46118</v>
      </c>
      <c r="D44" s="225"/>
      <c r="E44" s="225">
        <f>C44</f>
        <v>46118</v>
      </c>
      <c r="F44" s="225"/>
      <c r="G44" s="225"/>
      <c r="H44" s="225"/>
      <c r="I44" s="225"/>
      <c r="J44" s="225"/>
      <c r="K44" s="225"/>
      <c r="L44" s="225"/>
      <c r="M44" s="225"/>
      <c r="N44" s="225"/>
      <c r="O44" s="225"/>
      <c r="P44" s="225"/>
      <c r="Q44" s="225"/>
      <c r="R44" s="916">
        <f t="shared" si="13"/>
        <v>46118</v>
      </c>
      <c r="S44" s="225">
        <f>R44</f>
        <v>46118</v>
      </c>
      <c r="T44" s="225"/>
      <c r="U44" s="221"/>
    </row>
    <row r="45" spans="1:21" s="222" customFormat="1">
      <c r="A45" s="307" t="s">
        <v>159</v>
      </c>
      <c r="B45" s="224">
        <f t="shared" si="12"/>
        <v>0</v>
      </c>
      <c r="C45" s="225"/>
      <c r="D45" s="225"/>
      <c r="E45" s="225"/>
      <c r="F45" s="225"/>
      <c r="G45" s="225"/>
      <c r="H45" s="225"/>
      <c r="I45" s="225"/>
      <c r="J45" s="225"/>
      <c r="K45" s="225"/>
      <c r="L45" s="225"/>
      <c r="M45" s="225"/>
      <c r="N45" s="225"/>
      <c r="O45" s="225"/>
      <c r="P45" s="225"/>
      <c r="Q45" s="225"/>
      <c r="R45" s="916">
        <f t="shared" si="13"/>
        <v>0</v>
      </c>
      <c r="S45" s="225"/>
      <c r="T45" s="225"/>
      <c r="U45" s="221"/>
    </row>
    <row r="46" spans="1:21" s="222" customFormat="1">
      <c r="A46" s="223" t="s">
        <v>160</v>
      </c>
      <c r="B46" s="224">
        <f t="shared" si="12"/>
        <v>0</v>
      </c>
      <c r="C46" s="225"/>
      <c r="D46" s="225"/>
      <c r="E46" s="225"/>
      <c r="F46" s="225"/>
      <c r="G46" s="225"/>
      <c r="H46" s="225"/>
      <c r="I46" s="225"/>
      <c r="J46" s="225"/>
      <c r="K46" s="225"/>
      <c r="L46" s="225"/>
      <c r="M46" s="225"/>
      <c r="N46" s="225"/>
      <c r="O46" s="225"/>
      <c r="P46" s="225"/>
      <c r="Q46" s="225"/>
      <c r="R46" s="916">
        <f t="shared" si="13"/>
        <v>0</v>
      </c>
      <c r="S46" s="225"/>
      <c r="T46" s="225"/>
      <c r="U46" s="221"/>
    </row>
    <row r="47" spans="1:21" s="222" customFormat="1">
      <c r="A47" s="223" t="s">
        <v>62</v>
      </c>
      <c r="B47" s="224">
        <f t="shared" si="12"/>
        <v>0</v>
      </c>
      <c r="C47" s="225"/>
      <c r="D47" s="225"/>
      <c r="E47" s="225"/>
      <c r="F47" s="225"/>
      <c r="G47" s="225"/>
      <c r="H47" s="225"/>
      <c r="I47" s="225"/>
      <c r="J47" s="225"/>
      <c r="K47" s="225"/>
      <c r="L47" s="225"/>
      <c r="M47" s="225"/>
      <c r="N47" s="225"/>
      <c r="O47" s="225"/>
      <c r="P47" s="225"/>
      <c r="Q47" s="225"/>
      <c r="R47" s="916">
        <f t="shared" si="13"/>
        <v>0</v>
      </c>
      <c r="S47" s="225"/>
      <c r="T47" s="225"/>
      <c r="U47" s="221"/>
    </row>
    <row r="48" spans="1:21" s="222" customFormat="1">
      <c r="A48" s="223" t="s">
        <v>163</v>
      </c>
      <c r="B48" s="224">
        <f t="shared" si="12"/>
        <v>45000</v>
      </c>
      <c r="C48" s="225">
        <v>45000</v>
      </c>
      <c r="D48" s="225"/>
      <c r="E48" s="225">
        <f>C48</f>
        <v>45000</v>
      </c>
      <c r="F48" s="225"/>
      <c r="G48" s="225"/>
      <c r="H48" s="225"/>
      <c r="I48" s="225"/>
      <c r="J48" s="225"/>
      <c r="K48" s="225"/>
      <c r="L48" s="225"/>
      <c r="M48" s="225"/>
      <c r="N48" s="225"/>
      <c r="O48" s="225"/>
      <c r="P48" s="225"/>
      <c r="Q48" s="225"/>
      <c r="R48" s="916">
        <f t="shared" si="13"/>
        <v>45000</v>
      </c>
      <c r="S48" s="225">
        <f>R48</f>
        <v>45000</v>
      </c>
      <c r="T48" s="225"/>
      <c r="U48" s="221"/>
    </row>
    <row r="49" spans="1:21" s="222" customFormat="1">
      <c r="A49" s="457" t="s">
        <v>161</v>
      </c>
      <c r="B49" s="224">
        <f t="shared" si="12"/>
        <v>0</v>
      </c>
      <c r="C49" s="225"/>
      <c r="D49" s="225"/>
      <c r="E49" s="225"/>
      <c r="F49" s="225"/>
      <c r="G49" s="225"/>
      <c r="H49" s="225"/>
      <c r="I49" s="225"/>
      <c r="J49" s="225"/>
      <c r="K49" s="225"/>
      <c r="L49" s="225"/>
      <c r="M49" s="225"/>
      <c r="N49" s="225"/>
      <c r="O49" s="225"/>
      <c r="P49" s="225"/>
      <c r="Q49" s="225"/>
      <c r="R49" s="916">
        <f t="shared" si="13"/>
        <v>0</v>
      </c>
      <c r="S49" s="225"/>
      <c r="T49" s="225"/>
      <c r="U49" s="221"/>
    </row>
    <row r="50" spans="1:21" s="222" customFormat="1">
      <c r="A50" s="223" t="s">
        <v>162</v>
      </c>
      <c r="B50" s="224">
        <f t="shared" si="12"/>
        <v>0</v>
      </c>
      <c r="C50" s="225"/>
      <c r="D50" s="225"/>
      <c r="E50" s="225"/>
      <c r="F50" s="225"/>
      <c r="G50" s="225"/>
      <c r="H50" s="225"/>
      <c r="I50" s="225"/>
      <c r="J50" s="225"/>
      <c r="K50" s="225"/>
      <c r="L50" s="225"/>
      <c r="M50" s="225"/>
      <c r="N50" s="225"/>
      <c r="O50" s="225"/>
      <c r="P50" s="225"/>
      <c r="Q50" s="225"/>
      <c r="R50" s="916">
        <f t="shared" si="13"/>
        <v>0</v>
      </c>
      <c r="S50" s="225"/>
      <c r="T50" s="225"/>
      <c r="U50" s="221"/>
    </row>
    <row r="51" spans="1:21" s="222" customFormat="1">
      <c r="A51" s="955" t="s">
        <v>1751</v>
      </c>
      <c r="B51" s="224">
        <f t="shared" si="12"/>
        <v>54000</v>
      </c>
      <c r="C51" s="225">
        <v>54000</v>
      </c>
      <c r="D51" s="225"/>
      <c r="E51" s="225">
        <f>C51</f>
        <v>54000</v>
      </c>
      <c r="F51" s="225"/>
      <c r="G51" s="225"/>
      <c r="H51" s="225"/>
      <c r="I51" s="225"/>
      <c r="J51" s="225"/>
      <c r="K51" s="225"/>
      <c r="L51" s="225"/>
      <c r="M51" s="225"/>
      <c r="N51" s="225"/>
      <c r="O51" s="225"/>
      <c r="P51" s="225"/>
      <c r="Q51" s="225"/>
      <c r="R51" s="916">
        <f t="shared" si="13"/>
        <v>54000</v>
      </c>
      <c r="S51" s="225">
        <f>R51</f>
        <v>54000</v>
      </c>
      <c r="T51" s="225"/>
      <c r="U51" s="221"/>
    </row>
    <row r="52" spans="1:21" s="222" customFormat="1">
      <c r="A52" s="230" t="s">
        <v>37</v>
      </c>
      <c r="B52" s="224">
        <f t="shared" si="12"/>
        <v>0</v>
      </c>
      <c r="C52" s="225"/>
      <c r="D52" s="225"/>
      <c r="E52" s="225"/>
      <c r="F52" s="225"/>
      <c r="G52" s="225"/>
      <c r="H52" s="225"/>
      <c r="I52" s="225"/>
      <c r="J52" s="225"/>
      <c r="K52" s="225"/>
      <c r="L52" s="225"/>
      <c r="M52" s="225"/>
      <c r="N52" s="225"/>
      <c r="O52" s="225"/>
      <c r="P52" s="225"/>
      <c r="Q52" s="225"/>
      <c r="R52" s="916">
        <f t="shared" si="13"/>
        <v>0</v>
      </c>
      <c r="S52" s="225"/>
      <c r="T52" s="225"/>
      <c r="U52" s="221"/>
    </row>
    <row r="53" spans="1:21" s="232" customFormat="1">
      <c r="A53" s="227" t="s">
        <v>164</v>
      </c>
      <c r="B53" s="228">
        <f>SUM(C53:D53)</f>
        <v>3727892</v>
      </c>
      <c r="C53" s="228">
        <f t="shared" ref="C53:T53" si="14">SUM(C43:C52)</f>
        <v>3727892</v>
      </c>
      <c r="D53" s="228">
        <f t="shared" si="14"/>
        <v>0</v>
      </c>
      <c r="E53" s="228">
        <f t="shared" si="14"/>
        <v>3727892</v>
      </c>
      <c r="F53" s="228">
        <f t="shared" si="14"/>
        <v>0</v>
      </c>
      <c r="G53" s="228">
        <f t="shared" si="14"/>
        <v>0</v>
      </c>
      <c r="H53" s="228">
        <f t="shared" si="14"/>
        <v>0</v>
      </c>
      <c r="I53" s="228">
        <f t="shared" si="14"/>
        <v>0</v>
      </c>
      <c r="J53" s="228">
        <f t="shared" si="14"/>
        <v>0</v>
      </c>
      <c r="K53" s="228">
        <f t="shared" si="14"/>
        <v>0</v>
      </c>
      <c r="L53" s="228">
        <f t="shared" si="14"/>
        <v>0</v>
      </c>
      <c r="M53" s="228">
        <f t="shared" si="14"/>
        <v>0</v>
      </c>
      <c r="N53" s="228">
        <f t="shared" si="14"/>
        <v>0</v>
      </c>
      <c r="O53" s="228">
        <f t="shared" si="14"/>
        <v>0</v>
      </c>
      <c r="P53" s="228">
        <f t="shared" si="14"/>
        <v>0</v>
      </c>
      <c r="Q53" s="228">
        <f t="shared" si="14"/>
        <v>0</v>
      </c>
      <c r="R53" s="558">
        <f>SUM(R43:R52)</f>
        <v>3727892</v>
      </c>
      <c r="S53" s="228">
        <f t="shared" si="14"/>
        <v>3727892</v>
      </c>
      <c r="T53" s="228">
        <f t="shared" si="14"/>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5">SUM(C55+D55)</f>
        <v>445882</v>
      </c>
      <c r="C55" s="225">
        <v>445882</v>
      </c>
      <c r="D55" s="225"/>
      <c r="E55" s="225">
        <f>C55</f>
        <v>445882</v>
      </c>
      <c r="F55" s="225"/>
      <c r="G55" s="225"/>
      <c r="H55" s="225"/>
      <c r="I55" s="225"/>
      <c r="J55" s="225"/>
      <c r="K55" s="225"/>
      <c r="L55" s="225"/>
      <c r="M55" s="225"/>
      <c r="N55" s="225"/>
      <c r="O55" s="225"/>
      <c r="P55" s="225"/>
      <c r="Q55" s="225"/>
      <c r="R55" s="916">
        <f t="shared" ref="R55:R61" si="16">SUM(E55:Q55)</f>
        <v>445882</v>
      </c>
      <c r="S55" s="226"/>
      <c r="T55" s="226"/>
      <c r="U55" s="221"/>
    </row>
    <row r="56" spans="1:21" s="313" customFormat="1">
      <c r="A56" s="307" t="s">
        <v>159</v>
      </c>
      <c r="B56" s="314">
        <f t="shared" si="15"/>
        <v>275850</v>
      </c>
      <c r="C56" s="311">
        <v>275850</v>
      </c>
      <c r="D56" s="311"/>
      <c r="E56" s="311">
        <f>C56</f>
        <v>275850</v>
      </c>
      <c r="F56" s="311"/>
      <c r="G56" s="311"/>
      <c r="H56" s="311"/>
      <c r="I56" s="311"/>
      <c r="J56" s="311"/>
      <c r="K56" s="311"/>
      <c r="L56" s="311"/>
      <c r="M56" s="311"/>
      <c r="N56" s="311"/>
      <c r="O56" s="311"/>
      <c r="P56" s="311"/>
      <c r="Q56" s="311"/>
      <c r="R56" s="916">
        <f t="shared" si="16"/>
        <v>275850</v>
      </c>
      <c r="S56" s="315"/>
      <c r="T56" s="315"/>
      <c r="U56" s="312"/>
    </row>
    <row r="57" spans="1:21" s="222" customFormat="1">
      <c r="A57" s="223" t="s">
        <v>163</v>
      </c>
      <c r="B57" s="224">
        <f t="shared" si="15"/>
        <v>0</v>
      </c>
      <c r="C57" s="225"/>
      <c r="D57" s="225"/>
      <c r="E57" s="225"/>
      <c r="F57" s="225"/>
      <c r="G57" s="225"/>
      <c r="H57" s="225"/>
      <c r="I57" s="225"/>
      <c r="J57" s="225"/>
      <c r="K57" s="225"/>
      <c r="L57" s="225"/>
      <c r="M57" s="225"/>
      <c r="N57" s="225"/>
      <c r="O57" s="225"/>
      <c r="P57" s="225"/>
      <c r="Q57" s="225"/>
      <c r="R57" s="916">
        <f t="shared" si="16"/>
        <v>0</v>
      </c>
      <c r="S57" s="226"/>
      <c r="T57" s="226"/>
      <c r="U57" s="221"/>
    </row>
    <row r="58" spans="1:21" s="222" customFormat="1">
      <c r="A58" s="457" t="s">
        <v>161</v>
      </c>
      <c r="B58" s="224">
        <f t="shared" si="15"/>
        <v>229309</v>
      </c>
      <c r="C58" s="225">
        <v>229309</v>
      </c>
      <c r="D58" s="225"/>
      <c r="E58" s="225">
        <f>C58</f>
        <v>229309</v>
      </c>
      <c r="F58" s="225"/>
      <c r="G58" s="225"/>
      <c r="H58" s="225"/>
      <c r="I58" s="225"/>
      <c r="J58" s="225"/>
      <c r="K58" s="225"/>
      <c r="L58" s="225"/>
      <c r="M58" s="225"/>
      <c r="N58" s="225"/>
      <c r="O58" s="225"/>
      <c r="P58" s="225"/>
      <c r="Q58" s="225"/>
      <c r="R58" s="916">
        <f t="shared" si="16"/>
        <v>229309</v>
      </c>
      <c r="S58" s="226"/>
      <c r="T58" s="226"/>
      <c r="U58" s="221"/>
    </row>
    <row r="59" spans="1:21" s="222" customFormat="1">
      <c r="A59" s="223" t="s">
        <v>162</v>
      </c>
      <c r="B59" s="224">
        <f t="shared" si="15"/>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955" t="s">
        <v>1750</v>
      </c>
      <c r="B60" s="224">
        <f t="shared" si="15"/>
        <v>106360</v>
      </c>
      <c r="C60" s="225">
        <f>83655+22705</f>
        <v>106360</v>
      </c>
      <c r="D60" s="225"/>
      <c r="E60" s="225">
        <f>C60</f>
        <v>106360</v>
      </c>
      <c r="F60" s="225"/>
      <c r="G60" s="225"/>
      <c r="H60" s="225"/>
      <c r="I60" s="225"/>
      <c r="J60" s="225"/>
      <c r="K60" s="225"/>
      <c r="L60" s="225"/>
      <c r="M60" s="225"/>
      <c r="N60" s="225"/>
      <c r="O60" s="225"/>
      <c r="P60" s="225"/>
      <c r="Q60" s="225"/>
      <c r="R60" s="916">
        <f t="shared" si="16"/>
        <v>106360</v>
      </c>
      <c r="S60" s="226"/>
      <c r="T60" s="226"/>
      <c r="U60" s="221"/>
    </row>
    <row r="61" spans="1:21" s="222" customFormat="1">
      <c r="A61" s="955" t="s">
        <v>1752</v>
      </c>
      <c r="B61" s="224">
        <f t="shared" si="15"/>
        <v>1790111</v>
      </c>
      <c r="C61" s="225">
        <v>1790111</v>
      </c>
      <c r="D61" s="225"/>
      <c r="E61" s="225">
        <f>C61</f>
        <v>1790111</v>
      </c>
      <c r="F61" s="225"/>
      <c r="G61" s="225"/>
      <c r="H61" s="225"/>
      <c r="I61" s="225"/>
      <c r="J61" s="225"/>
      <c r="K61" s="225"/>
      <c r="L61" s="225"/>
      <c r="M61" s="225"/>
      <c r="N61" s="225"/>
      <c r="O61" s="225"/>
      <c r="P61" s="225"/>
      <c r="Q61" s="225"/>
      <c r="R61" s="916">
        <f t="shared" si="16"/>
        <v>1790111</v>
      </c>
      <c r="S61" s="226"/>
      <c r="T61" s="226"/>
      <c r="U61" s="221"/>
    </row>
    <row r="62" spans="1:21" s="222" customFormat="1" ht="13.9" customHeight="1">
      <c r="A62" s="227" t="s">
        <v>320</v>
      </c>
      <c r="B62" s="224">
        <f>SUM(C62:D62)</f>
        <v>2847512</v>
      </c>
      <c r="C62" s="224">
        <f t="shared" ref="C62:Q62" si="17">SUM(C55:C61)</f>
        <v>2847512</v>
      </c>
      <c r="D62" s="224">
        <f t="shared" si="17"/>
        <v>0</v>
      </c>
      <c r="E62" s="224">
        <f t="shared" si="17"/>
        <v>2847512</v>
      </c>
      <c r="F62" s="224">
        <f t="shared" si="17"/>
        <v>0</v>
      </c>
      <c r="G62" s="224">
        <f t="shared" si="17"/>
        <v>0</v>
      </c>
      <c r="H62" s="224">
        <f t="shared" si="17"/>
        <v>0</v>
      </c>
      <c r="I62" s="224">
        <f t="shared" si="17"/>
        <v>0</v>
      </c>
      <c r="J62" s="224">
        <f t="shared" si="17"/>
        <v>0</v>
      </c>
      <c r="K62" s="224">
        <f t="shared" si="17"/>
        <v>0</v>
      </c>
      <c r="L62" s="224">
        <f t="shared" si="17"/>
        <v>0</v>
      </c>
      <c r="M62" s="224">
        <f t="shared" si="17"/>
        <v>0</v>
      </c>
      <c r="N62" s="224">
        <f t="shared" si="17"/>
        <v>0</v>
      </c>
      <c r="O62" s="224">
        <f t="shared" si="17"/>
        <v>0</v>
      </c>
      <c r="P62" s="224">
        <f t="shared" si="17"/>
        <v>0</v>
      </c>
      <c r="Q62" s="224">
        <f t="shared" si="17"/>
        <v>0</v>
      </c>
      <c r="R62" s="558">
        <f>SUM(R55:R61)</f>
        <v>2847512</v>
      </c>
      <c r="S62" s="226"/>
      <c r="T62" s="226"/>
      <c r="U62" s="221"/>
    </row>
    <row r="63" spans="1:21" s="222" customFormat="1">
      <c r="A63" s="233" t="s">
        <v>321</v>
      </c>
      <c r="B63" s="224">
        <f>SUM(B8+B11+B13+B14+B15+B25+B26+B36+B40+B41+B53+B62)</f>
        <v>58857855</v>
      </c>
      <c r="C63" s="224">
        <f t="shared" ref="C63:Q63" si="18">SUM(C8+C11+C13+C14+C15+C25+C26+C36+C40+C41+C53+C62)</f>
        <v>58857855</v>
      </c>
      <c r="D63" s="224">
        <f t="shared" si="18"/>
        <v>0</v>
      </c>
      <c r="E63" s="224">
        <f t="shared" si="18"/>
        <v>9857855</v>
      </c>
      <c r="F63" s="224">
        <f t="shared" si="18"/>
        <v>41000000</v>
      </c>
      <c r="G63" s="224">
        <f t="shared" si="18"/>
        <v>8000000</v>
      </c>
      <c r="H63" s="224">
        <f t="shared" si="18"/>
        <v>0</v>
      </c>
      <c r="I63" s="224">
        <f t="shared" si="18"/>
        <v>0</v>
      </c>
      <c r="J63" s="224">
        <f t="shared" si="18"/>
        <v>0</v>
      </c>
      <c r="K63" s="224">
        <f t="shared" si="18"/>
        <v>0</v>
      </c>
      <c r="L63" s="224">
        <f t="shared" si="18"/>
        <v>0</v>
      </c>
      <c r="M63" s="224">
        <f t="shared" si="18"/>
        <v>0</v>
      </c>
      <c r="N63" s="224">
        <f t="shared" si="18"/>
        <v>0</v>
      </c>
      <c r="O63" s="224">
        <f t="shared" si="18"/>
        <v>0</v>
      </c>
      <c r="P63" s="224">
        <f t="shared" si="18"/>
        <v>0</v>
      </c>
      <c r="Q63" s="224">
        <f t="shared" si="18"/>
        <v>0</v>
      </c>
      <c r="R63" s="558">
        <f>SUM(R8+R11+R13+R14+R15+R25+R26+R36+R40+R41+R53+R62)</f>
        <v>58857855</v>
      </c>
      <c r="S63" s="224">
        <f>SUM(S10+S13+S14+S15+S25+S26+S36+S40+S41+S53)</f>
        <v>53410343</v>
      </c>
      <c r="T63" s="224">
        <f>SUM(T11+T13+T14+T15+T25+T26+T36+T40+T41+T53)</f>
        <v>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0</v>
      </c>
      <c r="C65" s="225"/>
      <c r="D65" s="225"/>
      <c r="E65" s="225"/>
      <c r="F65" s="225"/>
      <c r="G65" s="225"/>
      <c r="H65" s="225"/>
      <c r="I65" s="225"/>
      <c r="J65" s="225"/>
      <c r="K65" s="225"/>
      <c r="L65" s="225"/>
      <c r="M65" s="225"/>
      <c r="N65" s="225"/>
      <c r="O65" s="225"/>
      <c r="P65" s="225"/>
      <c r="Q65" s="225"/>
      <c r="R65" s="916">
        <f>SUM(E65:Q65)</f>
        <v>0</v>
      </c>
      <c r="S65" s="225"/>
      <c r="T65" s="225"/>
      <c r="U65" s="221"/>
    </row>
    <row r="66" spans="1:21" s="222" customFormat="1">
      <c r="A66" s="230" t="s">
        <v>37</v>
      </c>
      <c r="B66" s="224">
        <f>SUM(C66+D66)</f>
        <v>0</v>
      </c>
      <c r="C66" s="225"/>
      <c r="D66" s="225"/>
      <c r="E66" s="225"/>
      <c r="F66" s="225"/>
      <c r="G66" s="225"/>
      <c r="H66" s="225"/>
      <c r="I66" s="225"/>
      <c r="J66" s="225"/>
      <c r="K66" s="225"/>
      <c r="L66" s="225"/>
      <c r="M66" s="225"/>
      <c r="N66" s="225"/>
      <c r="O66" s="225"/>
      <c r="P66" s="225"/>
      <c r="Q66" s="225"/>
      <c r="R66" s="916">
        <f>SUM(E66:Q66)</f>
        <v>0</v>
      </c>
      <c r="S66" s="225"/>
      <c r="T66" s="225"/>
      <c r="U66" s="221"/>
    </row>
    <row r="67" spans="1:21" s="222" customFormat="1">
      <c r="A67" s="227" t="s">
        <v>651</v>
      </c>
      <c r="B67" s="224">
        <f>SUM(C67:D67)</f>
        <v>0</v>
      </c>
      <c r="C67" s="224">
        <f>SUM(C64:C66)</f>
        <v>0</v>
      </c>
      <c r="D67" s="224">
        <f>SUM(D64:D66)</f>
        <v>0</v>
      </c>
      <c r="E67" s="224">
        <f t="shared" ref="E67:T67" si="19">SUM(E65:E66)</f>
        <v>0</v>
      </c>
      <c r="F67" s="224">
        <f t="shared" si="19"/>
        <v>0</v>
      </c>
      <c r="G67" s="224">
        <f t="shared" si="19"/>
        <v>0</v>
      </c>
      <c r="H67" s="224">
        <f t="shared" si="19"/>
        <v>0</v>
      </c>
      <c r="I67" s="224">
        <f t="shared" si="19"/>
        <v>0</v>
      </c>
      <c r="J67" s="224">
        <f t="shared" si="19"/>
        <v>0</v>
      </c>
      <c r="K67" s="224">
        <f t="shared" si="19"/>
        <v>0</v>
      </c>
      <c r="L67" s="224">
        <f t="shared" si="19"/>
        <v>0</v>
      </c>
      <c r="M67" s="224">
        <f t="shared" si="19"/>
        <v>0</v>
      </c>
      <c r="N67" s="224">
        <f t="shared" si="19"/>
        <v>0</v>
      </c>
      <c r="O67" s="224">
        <f t="shared" si="19"/>
        <v>0</v>
      </c>
      <c r="P67" s="224">
        <f t="shared" si="19"/>
        <v>0</v>
      </c>
      <c r="Q67" s="224">
        <f t="shared" si="19"/>
        <v>0</v>
      </c>
      <c r="R67" s="558">
        <f>SUM(R65:R66)</f>
        <v>0</v>
      </c>
      <c r="S67" s="228">
        <f>SUM(S65:S66)</f>
        <v>0</v>
      </c>
      <c r="T67" s="228">
        <f t="shared" si="19"/>
        <v>0</v>
      </c>
      <c r="U67" s="221"/>
    </row>
    <row r="68" spans="1:21" s="222" customFormat="1">
      <c r="A68" s="219" t="s">
        <v>652</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653</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654</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1123</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655</v>
      </c>
      <c r="B72" s="224">
        <f>SUM(C72+D72)</f>
        <v>932968</v>
      </c>
      <c r="C72" s="225">
        <f>Application!AC864</f>
        <v>932968</v>
      </c>
      <c r="D72" s="225"/>
      <c r="E72" s="225">
        <f>C72</f>
        <v>932968</v>
      </c>
      <c r="F72" s="225"/>
      <c r="G72" s="225"/>
      <c r="H72" s="225"/>
      <c r="I72" s="225"/>
      <c r="J72" s="225"/>
      <c r="K72" s="225"/>
      <c r="L72" s="225"/>
      <c r="M72" s="225"/>
      <c r="N72" s="225"/>
      <c r="O72" s="225"/>
      <c r="P72" s="225"/>
      <c r="Q72" s="225"/>
      <c r="R72" s="916">
        <f>SUM(E72:Q72)</f>
        <v>932968</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656</v>
      </c>
      <c r="B74" s="224">
        <f>SUM(C74:D74)</f>
        <v>932968</v>
      </c>
      <c r="C74" s="224">
        <f>SUM(C69:C73)</f>
        <v>932968</v>
      </c>
      <c r="D74" s="224">
        <f>SUM(D69:D73)</f>
        <v>0</v>
      </c>
      <c r="E74" s="224">
        <f t="shared" ref="E74:Q74" si="20">SUM(E69:E73)</f>
        <v>932968</v>
      </c>
      <c r="F74" s="224">
        <f t="shared" si="20"/>
        <v>0</v>
      </c>
      <c r="G74" s="224">
        <f t="shared" si="20"/>
        <v>0</v>
      </c>
      <c r="H74" s="224">
        <f t="shared" si="20"/>
        <v>0</v>
      </c>
      <c r="I74" s="224">
        <f t="shared" si="20"/>
        <v>0</v>
      </c>
      <c r="J74" s="224">
        <f t="shared" si="20"/>
        <v>0</v>
      </c>
      <c r="K74" s="224">
        <f t="shared" si="20"/>
        <v>0</v>
      </c>
      <c r="L74" s="224">
        <f t="shared" si="20"/>
        <v>0</v>
      </c>
      <c r="M74" s="224">
        <f t="shared" si="20"/>
        <v>0</v>
      </c>
      <c r="N74" s="224">
        <f t="shared" si="20"/>
        <v>0</v>
      </c>
      <c r="O74" s="224">
        <f t="shared" si="20"/>
        <v>0</v>
      </c>
      <c r="P74" s="224">
        <f t="shared" si="20"/>
        <v>0</v>
      </c>
      <c r="Q74" s="224">
        <f t="shared" si="20"/>
        <v>0</v>
      </c>
      <c r="R74" s="558">
        <f>SUM(R69:R73)</f>
        <v>932968</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3276155</v>
      </c>
      <c r="C76" s="225">
        <v>3276155</v>
      </c>
      <c r="D76" s="225"/>
      <c r="E76" s="225">
        <f>C76</f>
        <v>3276155</v>
      </c>
      <c r="F76" s="225"/>
      <c r="G76" s="225"/>
      <c r="H76" s="225"/>
      <c r="I76" s="225"/>
      <c r="J76" s="225"/>
      <c r="K76" s="225"/>
      <c r="L76" s="225"/>
      <c r="M76" s="225"/>
      <c r="N76" s="225"/>
      <c r="O76" s="225"/>
      <c r="P76" s="225"/>
      <c r="Q76" s="225"/>
      <c r="R76" s="916">
        <f>SUM(E76:Q76)</f>
        <v>3276155</v>
      </c>
      <c r="S76" s="225">
        <f>R76</f>
        <v>3276155</v>
      </c>
      <c r="T76" s="225"/>
      <c r="U76" s="221"/>
    </row>
    <row r="77" spans="1:21" s="222" customFormat="1">
      <c r="A77" s="457" t="s">
        <v>63</v>
      </c>
      <c r="B77" s="224">
        <f>SUM(C77:D77)</f>
        <v>669492</v>
      </c>
      <c r="C77" s="225">
        <v>669492</v>
      </c>
      <c r="D77" s="225"/>
      <c r="E77" s="225">
        <f>C77</f>
        <v>669492</v>
      </c>
      <c r="F77" s="225"/>
      <c r="G77" s="225"/>
      <c r="H77" s="225"/>
      <c r="I77" s="225"/>
      <c r="J77" s="225"/>
      <c r="K77" s="225"/>
      <c r="L77" s="225"/>
      <c r="M77" s="225"/>
      <c r="N77" s="225"/>
      <c r="O77" s="225"/>
      <c r="P77" s="225"/>
      <c r="Q77" s="225"/>
      <c r="R77" s="916">
        <f>SUM(E77:Q77)</f>
        <v>669492</v>
      </c>
      <c r="S77" s="225">
        <f>R77</f>
        <v>669492</v>
      </c>
      <c r="T77" s="225"/>
      <c r="U77" s="221"/>
    </row>
    <row r="78" spans="1:21" s="222" customFormat="1">
      <c r="A78" s="227" t="s">
        <v>1468</v>
      </c>
      <c r="B78" s="224">
        <f>SUM(C78:D78)</f>
        <v>3945647</v>
      </c>
      <c r="C78" s="890">
        <f>SUM(C76:C77)</f>
        <v>3945647</v>
      </c>
      <c r="D78" s="890">
        <f t="shared" ref="D78:T78" si="21">SUM(D76:D77)</f>
        <v>0</v>
      </c>
      <c r="E78" s="890">
        <f t="shared" si="21"/>
        <v>3945647</v>
      </c>
      <c r="F78" s="890">
        <f t="shared" si="21"/>
        <v>0</v>
      </c>
      <c r="G78" s="890">
        <f t="shared" si="21"/>
        <v>0</v>
      </c>
      <c r="H78" s="890">
        <f t="shared" si="21"/>
        <v>0</v>
      </c>
      <c r="I78" s="890">
        <f t="shared" si="21"/>
        <v>0</v>
      </c>
      <c r="J78" s="890">
        <f t="shared" si="21"/>
        <v>0</v>
      </c>
      <c r="K78" s="890">
        <f t="shared" si="21"/>
        <v>0</v>
      </c>
      <c r="L78" s="890">
        <f t="shared" si="21"/>
        <v>0</v>
      </c>
      <c r="M78" s="890">
        <f t="shared" si="21"/>
        <v>0</v>
      </c>
      <c r="N78" s="890">
        <f t="shared" si="21"/>
        <v>0</v>
      </c>
      <c r="O78" s="890">
        <f t="shared" si="21"/>
        <v>0</v>
      </c>
      <c r="P78" s="890">
        <f t="shared" si="21"/>
        <v>0</v>
      </c>
      <c r="Q78" s="890">
        <f t="shared" si="21"/>
        <v>0</v>
      </c>
      <c r="R78" s="890">
        <f t="shared" si="21"/>
        <v>3945647</v>
      </c>
      <c r="S78" s="890">
        <f t="shared" si="21"/>
        <v>3945647</v>
      </c>
      <c r="T78" s="890">
        <f t="shared" si="21"/>
        <v>0</v>
      </c>
      <c r="U78" s="221"/>
    </row>
    <row r="79" spans="1:21" s="222" customFormat="1">
      <c r="A79" s="219" t="s">
        <v>843</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844</v>
      </c>
      <c r="B80" s="224">
        <f t="shared" ref="B80:B94" si="22">SUM(C80+D80)</f>
        <v>139556</v>
      </c>
      <c r="C80" s="225">
        <v>139556</v>
      </c>
      <c r="D80" s="225"/>
      <c r="E80" s="225">
        <f>C80</f>
        <v>139556</v>
      </c>
      <c r="F80" s="225"/>
      <c r="G80" s="225"/>
      <c r="H80" s="225"/>
      <c r="I80" s="225"/>
      <c r="J80" s="225"/>
      <c r="K80" s="225"/>
      <c r="L80" s="225"/>
      <c r="M80" s="225"/>
      <c r="N80" s="225"/>
      <c r="O80" s="225"/>
      <c r="P80" s="225"/>
      <c r="Q80" s="225"/>
      <c r="R80" s="916">
        <f t="shared" ref="R80:R94" si="23">SUM(E80:Q80)</f>
        <v>139556</v>
      </c>
      <c r="S80" s="226"/>
      <c r="T80" s="226"/>
      <c r="U80" s="221"/>
    </row>
    <row r="81" spans="1:21" s="222" customFormat="1">
      <c r="A81" s="223" t="s">
        <v>845</v>
      </c>
      <c r="B81" s="224">
        <f t="shared" si="22"/>
        <v>147449</v>
      </c>
      <c r="C81" s="225">
        <v>147449</v>
      </c>
      <c r="D81" s="225"/>
      <c r="E81" s="225">
        <f>C81</f>
        <v>147449</v>
      </c>
      <c r="F81" s="225"/>
      <c r="G81" s="225"/>
      <c r="H81" s="225"/>
      <c r="I81" s="225"/>
      <c r="J81" s="225"/>
      <c r="K81" s="225"/>
      <c r="L81" s="225"/>
      <c r="M81" s="225"/>
      <c r="N81" s="225"/>
      <c r="O81" s="225"/>
      <c r="P81" s="225"/>
      <c r="Q81" s="225"/>
      <c r="R81" s="916">
        <f t="shared" si="23"/>
        <v>147449</v>
      </c>
      <c r="S81" s="225">
        <f>R81</f>
        <v>147449</v>
      </c>
      <c r="T81" s="225"/>
      <c r="U81" s="221"/>
    </row>
    <row r="82" spans="1:21" s="222" customFormat="1">
      <c r="A82" s="223" t="s">
        <v>846</v>
      </c>
      <c r="B82" s="224">
        <f t="shared" si="22"/>
        <v>6084424</v>
      </c>
      <c r="C82" s="225">
        <v>6084424</v>
      </c>
      <c r="D82" s="225"/>
      <c r="E82" s="225">
        <f>C82</f>
        <v>6084424</v>
      </c>
      <c r="F82" s="225"/>
      <c r="G82" s="225"/>
      <c r="H82" s="225"/>
      <c r="I82" s="225"/>
      <c r="J82" s="225"/>
      <c r="K82" s="225"/>
      <c r="L82" s="225"/>
      <c r="M82" s="225"/>
      <c r="N82" s="225"/>
      <c r="O82" s="225"/>
      <c r="P82" s="225"/>
      <c r="Q82" s="225"/>
      <c r="R82" s="916">
        <f t="shared" si="23"/>
        <v>6084424</v>
      </c>
      <c r="S82" s="225">
        <f>R82</f>
        <v>6084424</v>
      </c>
      <c r="T82" s="225"/>
      <c r="U82" s="221"/>
    </row>
    <row r="83" spans="1:21" s="222" customFormat="1">
      <c r="A83" s="223" t="s">
        <v>847</v>
      </c>
      <c r="B83" s="224">
        <f t="shared" si="22"/>
        <v>680120</v>
      </c>
      <c r="C83" s="225">
        <v>680120</v>
      </c>
      <c r="D83" s="225"/>
      <c r="E83" s="225">
        <f>C83</f>
        <v>680120</v>
      </c>
      <c r="F83" s="225"/>
      <c r="G83" s="225"/>
      <c r="H83" s="225"/>
      <c r="I83" s="225"/>
      <c r="J83" s="225"/>
      <c r="K83" s="225"/>
      <c r="L83" s="225"/>
      <c r="M83" s="225"/>
      <c r="N83" s="225"/>
      <c r="O83" s="225"/>
      <c r="P83" s="225"/>
      <c r="Q83" s="225"/>
      <c r="R83" s="916">
        <f t="shared" si="23"/>
        <v>680120</v>
      </c>
      <c r="S83" s="225">
        <f>R83</f>
        <v>680120</v>
      </c>
      <c r="T83" s="225"/>
      <c r="U83" s="221"/>
    </row>
    <row r="84" spans="1:21" s="222" customFormat="1">
      <c r="A84" s="223" t="s">
        <v>848</v>
      </c>
      <c r="B84" s="224">
        <f t="shared" si="22"/>
        <v>0</v>
      </c>
      <c r="C84" s="225"/>
      <c r="D84" s="225"/>
      <c r="E84" s="225"/>
      <c r="F84" s="225"/>
      <c r="G84" s="225"/>
      <c r="H84" s="225"/>
      <c r="I84" s="225"/>
      <c r="J84" s="225"/>
      <c r="K84" s="225"/>
      <c r="L84" s="225"/>
      <c r="M84" s="225"/>
      <c r="N84" s="225"/>
      <c r="O84" s="225"/>
      <c r="P84" s="225"/>
      <c r="Q84" s="225"/>
      <c r="R84" s="916">
        <f t="shared" si="23"/>
        <v>0</v>
      </c>
      <c r="S84" s="225"/>
      <c r="T84" s="225"/>
      <c r="U84" s="221"/>
    </row>
    <row r="85" spans="1:21" s="222" customFormat="1">
      <c r="A85" s="223" t="s">
        <v>849</v>
      </c>
      <c r="B85" s="224">
        <f t="shared" si="22"/>
        <v>43000</v>
      </c>
      <c r="C85" s="225">
        <v>43000</v>
      </c>
      <c r="D85" s="225"/>
      <c r="E85" s="225">
        <f>C85</f>
        <v>43000</v>
      </c>
      <c r="F85" s="225"/>
      <c r="G85" s="225"/>
      <c r="H85" s="225"/>
      <c r="I85" s="225"/>
      <c r="J85" s="225"/>
      <c r="K85" s="225"/>
      <c r="L85" s="225"/>
      <c r="M85" s="225"/>
      <c r="N85" s="225"/>
      <c r="O85" s="225"/>
      <c r="P85" s="225"/>
      <c r="Q85" s="225"/>
      <c r="R85" s="916">
        <f t="shared" si="23"/>
        <v>43000</v>
      </c>
      <c r="S85" s="226"/>
      <c r="T85" s="226"/>
      <c r="U85" s="221"/>
    </row>
    <row r="86" spans="1:21" s="222" customFormat="1">
      <c r="A86" s="223" t="s">
        <v>850</v>
      </c>
      <c r="B86" s="224">
        <f t="shared" si="22"/>
        <v>439000</v>
      </c>
      <c r="C86" s="225">
        <v>439000</v>
      </c>
      <c r="D86" s="225"/>
      <c r="E86" s="225">
        <f>C86</f>
        <v>439000</v>
      </c>
      <c r="F86" s="225"/>
      <c r="G86" s="225"/>
      <c r="H86" s="225"/>
      <c r="I86" s="225"/>
      <c r="J86" s="225"/>
      <c r="K86" s="225"/>
      <c r="L86" s="225"/>
      <c r="M86" s="225"/>
      <c r="N86" s="225"/>
      <c r="O86" s="225"/>
      <c r="P86" s="225"/>
      <c r="Q86" s="225"/>
      <c r="R86" s="916">
        <f t="shared" si="23"/>
        <v>439000</v>
      </c>
      <c r="S86" s="225">
        <f>R86</f>
        <v>439000</v>
      </c>
      <c r="T86" s="225"/>
      <c r="U86" s="221"/>
    </row>
    <row r="87" spans="1:21" s="222" customFormat="1">
      <c r="A87" s="223" t="s">
        <v>851</v>
      </c>
      <c r="B87" s="224">
        <f t="shared" si="22"/>
        <v>15000</v>
      </c>
      <c r="C87" s="225">
        <v>15000</v>
      </c>
      <c r="D87" s="225"/>
      <c r="E87" s="225">
        <f>C87</f>
        <v>15000</v>
      </c>
      <c r="F87" s="225"/>
      <c r="G87" s="225"/>
      <c r="H87" s="225"/>
      <c r="I87" s="225"/>
      <c r="J87" s="225"/>
      <c r="K87" s="225"/>
      <c r="L87" s="225"/>
      <c r="M87" s="225"/>
      <c r="N87" s="225"/>
      <c r="O87" s="225"/>
      <c r="P87" s="225"/>
      <c r="Q87" s="225"/>
      <c r="R87" s="916">
        <f t="shared" si="23"/>
        <v>15000</v>
      </c>
      <c r="S87" s="225">
        <f>R87</f>
        <v>15000</v>
      </c>
      <c r="T87" s="225"/>
      <c r="U87" s="221"/>
    </row>
    <row r="88" spans="1:21" s="222" customFormat="1">
      <c r="A88" s="234" t="s">
        <v>404</v>
      </c>
      <c r="B88" s="224">
        <f t="shared" si="22"/>
        <v>25000</v>
      </c>
      <c r="C88" s="225">
        <v>25000</v>
      </c>
      <c r="D88" s="225"/>
      <c r="E88" s="225">
        <f>C88</f>
        <v>25000</v>
      </c>
      <c r="F88" s="225"/>
      <c r="G88" s="225"/>
      <c r="H88" s="225"/>
      <c r="I88" s="225"/>
      <c r="J88" s="225"/>
      <c r="K88" s="225"/>
      <c r="L88" s="225"/>
      <c r="M88" s="225"/>
      <c r="N88" s="225"/>
      <c r="O88" s="225"/>
      <c r="P88" s="225"/>
      <c r="Q88" s="225"/>
      <c r="R88" s="916">
        <f t="shared" si="23"/>
        <v>25000</v>
      </c>
      <c r="S88" s="225">
        <f>R88</f>
        <v>25000</v>
      </c>
      <c r="T88" s="225"/>
      <c r="U88" s="221"/>
    </row>
    <row r="89" spans="1:21" s="222" customFormat="1">
      <c r="A89" s="889" t="s">
        <v>1470</v>
      </c>
      <c r="B89" s="224">
        <f t="shared" si="22"/>
        <v>5200</v>
      </c>
      <c r="C89" s="225">
        <v>5200</v>
      </c>
      <c r="D89" s="225"/>
      <c r="E89" s="225">
        <f>C89</f>
        <v>5200</v>
      </c>
      <c r="F89" s="225"/>
      <c r="G89" s="225"/>
      <c r="H89" s="225"/>
      <c r="I89" s="225"/>
      <c r="J89" s="225"/>
      <c r="K89" s="225"/>
      <c r="L89" s="225"/>
      <c r="M89" s="225"/>
      <c r="N89" s="225"/>
      <c r="O89" s="225"/>
      <c r="P89" s="225"/>
      <c r="Q89" s="225"/>
      <c r="R89" s="916">
        <f t="shared" si="23"/>
        <v>5200</v>
      </c>
      <c r="S89" s="225">
        <f>R89</f>
        <v>5200</v>
      </c>
      <c r="T89" s="225"/>
      <c r="U89" s="221"/>
    </row>
    <row r="90" spans="1:21" s="222" customFormat="1">
      <c r="A90" s="230" t="s">
        <v>37</v>
      </c>
      <c r="B90" s="224">
        <f t="shared" si="22"/>
        <v>0</v>
      </c>
      <c r="C90" s="225"/>
      <c r="D90" s="225"/>
      <c r="E90" s="225"/>
      <c r="F90" s="225"/>
      <c r="G90" s="225"/>
      <c r="H90" s="225"/>
      <c r="I90" s="225"/>
      <c r="J90" s="225"/>
      <c r="K90" s="225"/>
      <c r="L90" s="225"/>
      <c r="M90" s="225"/>
      <c r="N90" s="225"/>
      <c r="O90" s="225"/>
      <c r="P90" s="225"/>
      <c r="Q90" s="225"/>
      <c r="R90" s="916">
        <f t="shared" si="23"/>
        <v>0</v>
      </c>
      <c r="S90" s="225"/>
      <c r="T90" s="225"/>
      <c r="U90" s="221"/>
    </row>
    <row r="91" spans="1:21" s="222" customFormat="1">
      <c r="A91" s="230" t="s">
        <v>37</v>
      </c>
      <c r="B91" s="224">
        <f t="shared" si="22"/>
        <v>0</v>
      </c>
      <c r="C91" s="225"/>
      <c r="D91" s="225"/>
      <c r="E91" s="225"/>
      <c r="F91" s="225"/>
      <c r="G91" s="225"/>
      <c r="H91" s="225"/>
      <c r="I91" s="225"/>
      <c r="J91" s="225"/>
      <c r="K91" s="225"/>
      <c r="L91" s="225"/>
      <c r="M91" s="225"/>
      <c r="N91" s="225"/>
      <c r="O91" s="225"/>
      <c r="P91" s="225"/>
      <c r="Q91" s="225"/>
      <c r="R91" s="916">
        <f t="shared" si="23"/>
        <v>0</v>
      </c>
      <c r="S91" s="225"/>
      <c r="T91" s="225"/>
      <c r="U91" s="221"/>
    </row>
    <row r="92" spans="1:21" s="222" customFormat="1">
      <c r="A92" s="230" t="s">
        <v>37</v>
      </c>
      <c r="B92" s="224">
        <f t="shared" si="22"/>
        <v>0</v>
      </c>
      <c r="C92" s="225"/>
      <c r="D92" s="225"/>
      <c r="E92" s="225"/>
      <c r="F92" s="225"/>
      <c r="G92" s="225"/>
      <c r="H92" s="225"/>
      <c r="I92" s="225"/>
      <c r="J92" s="225"/>
      <c r="K92" s="225"/>
      <c r="L92" s="225"/>
      <c r="M92" s="225"/>
      <c r="N92" s="225"/>
      <c r="O92" s="225"/>
      <c r="P92" s="225"/>
      <c r="Q92" s="225"/>
      <c r="R92" s="916">
        <f t="shared" si="23"/>
        <v>0</v>
      </c>
      <c r="S92" s="225"/>
      <c r="T92" s="225"/>
      <c r="U92" s="221"/>
    </row>
    <row r="93" spans="1:21" s="222" customFormat="1">
      <c r="A93" s="230" t="s">
        <v>37</v>
      </c>
      <c r="B93" s="224">
        <f t="shared" si="22"/>
        <v>0</v>
      </c>
      <c r="C93" s="225"/>
      <c r="D93" s="225"/>
      <c r="E93" s="225"/>
      <c r="F93" s="225"/>
      <c r="G93" s="225"/>
      <c r="H93" s="225"/>
      <c r="I93" s="225"/>
      <c r="J93" s="225"/>
      <c r="K93" s="225"/>
      <c r="L93" s="225"/>
      <c r="M93" s="225"/>
      <c r="N93" s="225"/>
      <c r="O93" s="225"/>
      <c r="P93" s="225"/>
      <c r="Q93" s="225"/>
      <c r="R93" s="916">
        <f t="shared" si="23"/>
        <v>0</v>
      </c>
      <c r="S93" s="225"/>
      <c r="T93" s="225"/>
      <c r="U93" s="221"/>
    </row>
    <row r="94" spans="1:21" s="222" customFormat="1">
      <c r="A94" s="230" t="s">
        <v>37</v>
      </c>
      <c r="B94" s="224">
        <f t="shared" si="22"/>
        <v>0</v>
      </c>
      <c r="C94" s="225"/>
      <c r="D94" s="225"/>
      <c r="E94" s="225"/>
      <c r="F94" s="225"/>
      <c r="G94" s="225"/>
      <c r="H94" s="225"/>
      <c r="I94" s="225"/>
      <c r="J94" s="225"/>
      <c r="K94" s="225"/>
      <c r="L94" s="225"/>
      <c r="M94" s="225"/>
      <c r="N94" s="225"/>
      <c r="O94" s="225"/>
      <c r="P94" s="225"/>
      <c r="Q94" s="225"/>
      <c r="R94" s="916">
        <f t="shared" si="23"/>
        <v>0</v>
      </c>
      <c r="S94" s="225"/>
      <c r="T94" s="225"/>
      <c r="U94" s="221"/>
    </row>
    <row r="95" spans="1:21" s="222" customFormat="1">
      <c r="A95" s="227" t="s">
        <v>852</v>
      </c>
      <c r="B95" s="224">
        <f>SUM(C95:D95)</f>
        <v>7578749</v>
      </c>
      <c r="C95" s="224">
        <f t="shared" ref="C95:Q95" si="24">SUM(C80:C94)</f>
        <v>7578749</v>
      </c>
      <c r="D95" s="224">
        <f t="shared" si="24"/>
        <v>0</v>
      </c>
      <c r="E95" s="224">
        <f t="shared" si="24"/>
        <v>7578749</v>
      </c>
      <c r="F95" s="224">
        <f t="shared" si="24"/>
        <v>0</v>
      </c>
      <c r="G95" s="224">
        <f t="shared" si="24"/>
        <v>0</v>
      </c>
      <c r="H95" s="224">
        <f t="shared" si="24"/>
        <v>0</v>
      </c>
      <c r="I95" s="224">
        <f t="shared" si="24"/>
        <v>0</v>
      </c>
      <c r="J95" s="224">
        <f t="shared" si="24"/>
        <v>0</v>
      </c>
      <c r="K95" s="224">
        <f t="shared" si="24"/>
        <v>0</v>
      </c>
      <c r="L95" s="224">
        <f t="shared" si="24"/>
        <v>0</v>
      </c>
      <c r="M95" s="224">
        <f t="shared" si="24"/>
        <v>0</v>
      </c>
      <c r="N95" s="224">
        <f t="shared" si="24"/>
        <v>0</v>
      </c>
      <c r="O95" s="224">
        <f t="shared" si="24"/>
        <v>0</v>
      </c>
      <c r="P95" s="224">
        <f t="shared" si="24"/>
        <v>0</v>
      </c>
      <c r="Q95" s="224">
        <f t="shared" si="24"/>
        <v>0</v>
      </c>
      <c r="R95" s="558">
        <f>SUM(R80:R94)</f>
        <v>7578749</v>
      </c>
      <c r="S95" s="228">
        <f>SUM(S81:S84,S86:S94)</f>
        <v>7396193</v>
      </c>
      <c r="T95" s="224">
        <f>SUM(T81:T84,T86:T94)</f>
        <v>0</v>
      </c>
      <c r="U95" s="221"/>
    </row>
    <row r="96" spans="1:21" s="222" customFormat="1">
      <c r="A96" s="227" t="s">
        <v>853</v>
      </c>
      <c r="B96" s="224">
        <f>SUM(C96:D96)</f>
        <v>71315219</v>
      </c>
      <c r="C96" s="224">
        <f>SUM(C63+C67+C74+C78+C95)</f>
        <v>71315219</v>
      </c>
      <c r="D96" s="224">
        <f t="shared" ref="D96:R96" si="25">SUM(D63+D67+D74+D78+D95)</f>
        <v>0</v>
      </c>
      <c r="E96" s="224">
        <f t="shared" si="25"/>
        <v>22315219</v>
      </c>
      <c r="F96" s="224">
        <f t="shared" si="25"/>
        <v>41000000</v>
      </c>
      <c r="G96" s="224">
        <f t="shared" si="25"/>
        <v>8000000</v>
      </c>
      <c r="H96" s="224">
        <f t="shared" si="25"/>
        <v>0</v>
      </c>
      <c r="I96" s="224">
        <f t="shared" si="25"/>
        <v>0</v>
      </c>
      <c r="J96" s="224">
        <f t="shared" si="25"/>
        <v>0</v>
      </c>
      <c r="K96" s="224">
        <f t="shared" si="25"/>
        <v>0</v>
      </c>
      <c r="L96" s="224">
        <f t="shared" si="25"/>
        <v>0</v>
      </c>
      <c r="M96" s="224">
        <f t="shared" si="25"/>
        <v>0</v>
      </c>
      <c r="N96" s="224">
        <f t="shared" si="25"/>
        <v>0</v>
      </c>
      <c r="O96" s="224">
        <f t="shared" si="25"/>
        <v>0</v>
      </c>
      <c r="P96" s="224">
        <f t="shared" si="25"/>
        <v>0</v>
      </c>
      <c r="Q96" s="224">
        <f t="shared" si="25"/>
        <v>0</v>
      </c>
      <c r="R96" s="224">
        <f t="shared" si="25"/>
        <v>71315219</v>
      </c>
      <c r="S96" s="224">
        <f>SUM(S63+S67+S78+S95)</f>
        <v>64752183</v>
      </c>
      <c r="T96" s="224">
        <f>SUM(T63+T67+T78+T95)</f>
        <v>0</v>
      </c>
      <c r="U96" s="221"/>
    </row>
    <row r="97" spans="1:21" s="222" customFormat="1">
      <c r="A97" s="219" t="s">
        <v>854</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855</v>
      </c>
      <c r="B98" s="224">
        <f t="shared" ref="B98:B103" si="26">SUM(C98+D98)</f>
        <v>8741545</v>
      </c>
      <c r="C98" s="225">
        <v>8741545</v>
      </c>
      <c r="D98" s="225"/>
      <c r="E98" s="225">
        <f>C98-H98-I98</f>
        <v>3996999</v>
      </c>
      <c r="F98" s="225"/>
      <c r="G98" s="225"/>
      <c r="H98" s="225">
        <f>Application!AG620</f>
        <v>4642000</v>
      </c>
      <c r="I98" s="225">
        <f>Application!AG621</f>
        <v>102546</v>
      </c>
      <c r="J98" s="225"/>
      <c r="K98" s="225"/>
      <c r="L98" s="225"/>
      <c r="M98" s="225"/>
      <c r="N98" s="225"/>
      <c r="O98" s="225"/>
      <c r="P98" s="225"/>
      <c r="Q98" s="225"/>
      <c r="R98" s="916">
        <f t="shared" ref="R98:R103" si="27">SUM(E98:Q98)</f>
        <v>8741545</v>
      </c>
      <c r="S98" s="225">
        <f>R98</f>
        <v>8741545</v>
      </c>
      <c r="T98" s="225"/>
      <c r="U98" s="221"/>
    </row>
    <row r="99" spans="1:21" s="222" customFormat="1">
      <c r="A99" s="223" t="s">
        <v>856</v>
      </c>
      <c r="B99" s="224">
        <f t="shared" si="26"/>
        <v>0</v>
      </c>
      <c r="C99" s="225"/>
      <c r="D99" s="225"/>
      <c r="E99" s="225"/>
      <c r="F99" s="225"/>
      <c r="G99" s="225"/>
      <c r="H99" s="225"/>
      <c r="I99" s="225"/>
      <c r="J99" s="225"/>
      <c r="K99" s="225"/>
      <c r="L99" s="225"/>
      <c r="M99" s="225"/>
      <c r="N99" s="225"/>
      <c r="O99" s="225"/>
      <c r="P99" s="225"/>
      <c r="Q99" s="225"/>
      <c r="R99" s="916">
        <f t="shared" si="27"/>
        <v>0</v>
      </c>
      <c r="S99" s="225"/>
      <c r="T99" s="225"/>
      <c r="U99" s="221"/>
    </row>
    <row r="100" spans="1:21" s="222" customFormat="1">
      <c r="A100" s="223" t="s">
        <v>857</v>
      </c>
      <c r="B100" s="224">
        <f t="shared" si="26"/>
        <v>0</v>
      </c>
      <c r="C100" s="225"/>
      <c r="D100" s="225"/>
      <c r="E100" s="225"/>
      <c r="F100" s="225"/>
      <c r="G100" s="225"/>
      <c r="H100" s="225"/>
      <c r="I100" s="225"/>
      <c r="J100" s="225"/>
      <c r="K100" s="225"/>
      <c r="L100" s="225"/>
      <c r="M100" s="225"/>
      <c r="N100" s="225"/>
      <c r="O100" s="225"/>
      <c r="P100" s="225"/>
      <c r="Q100" s="225"/>
      <c r="R100" s="916">
        <f t="shared" si="27"/>
        <v>0</v>
      </c>
      <c r="S100" s="225"/>
      <c r="T100" s="225"/>
      <c r="U100" s="221"/>
    </row>
    <row r="101" spans="1:21" s="222" customFormat="1" ht="12" customHeight="1">
      <c r="A101" s="223" t="s">
        <v>858</v>
      </c>
      <c r="B101" s="224">
        <f t="shared" si="26"/>
        <v>0</v>
      </c>
      <c r="C101" s="225"/>
      <c r="D101" s="225"/>
      <c r="E101" s="225"/>
      <c r="F101" s="225"/>
      <c r="G101" s="225"/>
      <c r="H101" s="225"/>
      <c r="I101" s="225"/>
      <c r="J101" s="225"/>
      <c r="K101" s="225"/>
      <c r="L101" s="225"/>
      <c r="M101" s="225"/>
      <c r="N101" s="225"/>
      <c r="O101" s="225"/>
      <c r="P101" s="225"/>
      <c r="Q101" s="225"/>
      <c r="R101" s="916">
        <f t="shared" si="27"/>
        <v>0</v>
      </c>
      <c r="S101" s="225"/>
      <c r="T101" s="225"/>
      <c r="U101" s="221"/>
    </row>
    <row r="102" spans="1:21" s="222" customFormat="1">
      <c r="A102" s="457" t="s">
        <v>1128</v>
      </c>
      <c r="B102" s="224">
        <f t="shared" si="26"/>
        <v>0</v>
      </c>
      <c r="C102" s="225"/>
      <c r="D102" s="225"/>
      <c r="E102" s="225"/>
      <c r="F102" s="225"/>
      <c r="G102" s="225"/>
      <c r="H102" s="225"/>
      <c r="I102" s="225"/>
      <c r="J102" s="225"/>
      <c r="K102" s="225"/>
      <c r="L102" s="225"/>
      <c r="M102" s="225"/>
      <c r="N102" s="225"/>
      <c r="O102" s="225"/>
      <c r="P102" s="225"/>
      <c r="Q102" s="225"/>
      <c r="R102" s="916">
        <f t="shared" si="27"/>
        <v>0</v>
      </c>
      <c r="S102" s="225"/>
      <c r="T102" s="225"/>
      <c r="U102" s="221"/>
    </row>
    <row r="103" spans="1:21" s="222" customFormat="1">
      <c r="A103" s="230" t="s">
        <v>37</v>
      </c>
      <c r="B103" s="224">
        <f t="shared" si="26"/>
        <v>0</v>
      </c>
      <c r="C103" s="225"/>
      <c r="D103" s="225"/>
      <c r="E103" s="225"/>
      <c r="F103" s="225"/>
      <c r="G103" s="225"/>
      <c r="H103" s="225"/>
      <c r="I103" s="225"/>
      <c r="J103" s="225"/>
      <c r="K103" s="225"/>
      <c r="L103" s="225"/>
      <c r="M103" s="225"/>
      <c r="N103" s="225"/>
      <c r="O103" s="225"/>
      <c r="P103" s="225"/>
      <c r="Q103" s="225"/>
      <c r="R103" s="916">
        <f t="shared" si="27"/>
        <v>0</v>
      </c>
      <c r="S103" s="225"/>
      <c r="T103" s="225"/>
      <c r="U103" s="221"/>
    </row>
    <row r="104" spans="1:21" s="222" customFormat="1">
      <c r="A104" s="227" t="s">
        <v>860</v>
      </c>
      <c r="B104" s="224">
        <f>SUM(C104:D104)</f>
        <v>8741545</v>
      </c>
      <c r="C104" s="224">
        <f t="shared" ref="C104:T104" si="28">SUM(C98:C103)</f>
        <v>8741545</v>
      </c>
      <c r="D104" s="224">
        <f t="shared" si="28"/>
        <v>0</v>
      </c>
      <c r="E104" s="224">
        <f t="shared" si="28"/>
        <v>3996999</v>
      </c>
      <c r="F104" s="224">
        <f t="shared" si="28"/>
        <v>0</v>
      </c>
      <c r="G104" s="224">
        <f t="shared" si="28"/>
        <v>0</v>
      </c>
      <c r="H104" s="224">
        <f t="shared" si="28"/>
        <v>4642000</v>
      </c>
      <c r="I104" s="224">
        <f t="shared" si="28"/>
        <v>102546</v>
      </c>
      <c r="J104" s="224">
        <f t="shared" si="28"/>
        <v>0</v>
      </c>
      <c r="K104" s="224">
        <f t="shared" si="28"/>
        <v>0</v>
      </c>
      <c r="L104" s="224">
        <f t="shared" si="28"/>
        <v>0</v>
      </c>
      <c r="M104" s="224">
        <f t="shared" si="28"/>
        <v>0</v>
      </c>
      <c r="N104" s="224">
        <f t="shared" si="28"/>
        <v>0</v>
      </c>
      <c r="O104" s="224">
        <f t="shared" si="28"/>
        <v>0</v>
      </c>
      <c r="P104" s="224">
        <f t="shared" si="28"/>
        <v>0</v>
      </c>
      <c r="Q104" s="224">
        <f t="shared" si="28"/>
        <v>0</v>
      </c>
      <c r="R104" s="558">
        <f>SUM(R98:R103)</f>
        <v>8741545</v>
      </c>
      <c r="S104" s="228">
        <f t="shared" si="28"/>
        <v>8741545</v>
      </c>
      <c r="T104" s="228">
        <f t="shared" si="28"/>
        <v>0</v>
      </c>
      <c r="U104" s="221"/>
    </row>
    <row r="105" spans="1:21" s="222" customFormat="1">
      <c r="A105" s="227" t="s">
        <v>861</v>
      </c>
      <c r="B105" s="228">
        <f>SUM(C105:D105)</f>
        <v>80056764</v>
      </c>
      <c r="C105" s="228">
        <f t="shared" ref="C105:R105" si="29">SUM(C96+C104)</f>
        <v>80056764</v>
      </c>
      <c r="D105" s="228">
        <f t="shared" si="29"/>
        <v>0</v>
      </c>
      <c r="E105" s="228">
        <f t="shared" si="29"/>
        <v>26312218</v>
      </c>
      <c r="F105" s="228">
        <f t="shared" si="29"/>
        <v>41000000</v>
      </c>
      <c r="G105" s="228">
        <f t="shared" si="29"/>
        <v>8000000</v>
      </c>
      <c r="H105" s="228">
        <f t="shared" si="29"/>
        <v>4642000</v>
      </c>
      <c r="I105" s="228">
        <f t="shared" si="29"/>
        <v>102546</v>
      </c>
      <c r="J105" s="228">
        <f t="shared" si="29"/>
        <v>0</v>
      </c>
      <c r="K105" s="228">
        <f t="shared" si="29"/>
        <v>0</v>
      </c>
      <c r="L105" s="228">
        <f t="shared" si="29"/>
        <v>0</v>
      </c>
      <c r="M105" s="228">
        <f t="shared" si="29"/>
        <v>0</v>
      </c>
      <c r="N105" s="228">
        <f t="shared" si="29"/>
        <v>0</v>
      </c>
      <c r="O105" s="228">
        <f t="shared" si="29"/>
        <v>0</v>
      </c>
      <c r="P105" s="228">
        <f t="shared" si="29"/>
        <v>0</v>
      </c>
      <c r="Q105" s="228">
        <f t="shared" si="29"/>
        <v>0</v>
      </c>
      <c r="R105" s="558">
        <f t="shared" si="29"/>
        <v>80056764</v>
      </c>
      <c r="S105" s="228">
        <f>S96+S104</f>
        <v>73493728</v>
      </c>
      <c r="T105" s="228">
        <f>T96+T104</f>
        <v>0</v>
      </c>
      <c r="U105" s="221"/>
    </row>
    <row r="106" spans="1:21">
      <c r="A106" s="898" t="s">
        <v>1171</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73493728</v>
      </c>
      <c r="T107" s="242">
        <f>T105+T106</f>
        <v>0</v>
      </c>
    </row>
    <row r="108" spans="1:21" s="310" customFormat="1">
      <c r="A108" s="241" t="s">
        <v>973</v>
      </c>
      <c r="B108" s="236"/>
      <c r="C108" s="236"/>
      <c r="D108" s="236"/>
      <c r="E108" s="481">
        <f>Application!AG631</f>
        <v>26312218</v>
      </c>
      <c r="F108" s="481">
        <f>Application!AG618</f>
        <v>41000000</v>
      </c>
      <c r="G108" s="481">
        <f>Application!AG619</f>
        <v>8000000</v>
      </c>
      <c r="H108" s="481">
        <f>Application!AG620</f>
        <v>4642000</v>
      </c>
      <c r="I108" s="481">
        <f>Application!AG621</f>
        <v>102546</v>
      </c>
      <c r="J108" s="481">
        <f>Application!AG622</f>
        <v>0</v>
      </c>
      <c r="K108" s="481">
        <f>Application!AG623</f>
        <v>0</v>
      </c>
      <c r="L108" s="481">
        <f>Application!AG624</f>
        <v>0</v>
      </c>
      <c r="M108" s="481">
        <f>Application!AG625</f>
        <v>0</v>
      </c>
      <c r="N108" s="481">
        <f>Application!AG626</f>
        <v>0</v>
      </c>
      <c r="O108" s="481">
        <f>Application!AG627</f>
        <v>0</v>
      </c>
      <c r="P108" s="481">
        <f>Application!AG628</f>
        <v>0</v>
      </c>
      <c r="Q108" s="481">
        <f>Application!AG629</f>
        <v>0</v>
      </c>
      <c r="R108" s="237"/>
      <c r="S108" s="237"/>
      <c r="T108" s="237"/>
      <c r="U108" s="309"/>
    </row>
    <row r="109" spans="1:21" ht="10.15" customHeight="1">
      <c r="A109" s="236"/>
      <c r="B109" s="236"/>
      <c r="C109" s="236"/>
      <c r="D109" s="236"/>
    </row>
    <row r="110" spans="1:21">
      <c r="A110" s="241" t="s">
        <v>1067</v>
      </c>
      <c r="B110" s="236"/>
      <c r="C110" s="236"/>
      <c r="D110" s="236"/>
    </row>
    <row r="111" spans="1:21">
      <c r="A111" s="235" t="s">
        <v>1068</v>
      </c>
      <c r="B111" s="236"/>
      <c r="C111" s="236"/>
      <c r="D111" s="236"/>
    </row>
    <row r="112" spans="1:21" ht="12" customHeight="1">
      <c r="A112" s="502"/>
      <c r="B112" s="236"/>
      <c r="C112" s="236"/>
      <c r="D112" s="236"/>
    </row>
    <row r="113" spans="1:21">
      <c r="A113" s="235" t="s">
        <v>1165</v>
      </c>
      <c r="B113" s="236"/>
      <c r="C113" s="236"/>
      <c r="D113" s="236"/>
    </row>
    <row r="114" spans="1:21">
      <c r="A114" s="235" t="s">
        <v>1166</v>
      </c>
      <c r="B114" s="236"/>
      <c r="C114" s="236"/>
      <c r="D114" s="236"/>
    </row>
    <row r="115" spans="1:21" ht="12" customHeight="1">
      <c r="A115" s="502"/>
      <c r="B115" s="236"/>
      <c r="C115" s="236"/>
      <c r="D115" s="236"/>
    </row>
    <row r="116" spans="1:21">
      <c r="A116" s="561" t="s">
        <v>1173</v>
      </c>
      <c r="B116" s="236"/>
      <c r="C116" s="236"/>
      <c r="D116" s="236"/>
    </row>
    <row r="117" spans="1:21">
      <c r="A117" s="561" t="s">
        <v>1491</v>
      </c>
      <c r="B117" s="236"/>
      <c r="C117" s="236"/>
      <c r="D117" s="236"/>
    </row>
    <row r="118" spans="1:21">
      <c r="A118" s="561" t="s">
        <v>1172</v>
      </c>
      <c r="B118" s="236"/>
      <c r="C118" s="236"/>
      <c r="D118" s="236"/>
    </row>
    <row r="119" spans="1:21">
      <c r="A119" s="561" t="s">
        <v>1174</v>
      </c>
      <c r="B119" s="236"/>
      <c r="C119" s="236"/>
      <c r="D119" s="236"/>
    </row>
    <row r="120" spans="1:21" ht="12" customHeight="1">
      <c r="A120" s="560"/>
      <c r="B120" s="236"/>
      <c r="C120" s="236"/>
      <c r="D120" s="236"/>
    </row>
    <row r="121" spans="1:21" ht="15.75">
      <c r="A121" s="551" t="s">
        <v>1149</v>
      </c>
      <c r="B121" s="236"/>
      <c r="C121" s="236"/>
      <c r="D121" s="236"/>
    </row>
    <row r="122" spans="1:21">
      <c r="A122" s="536" t="s">
        <v>1133</v>
      </c>
      <c r="B122" s="535"/>
      <c r="C122" s="535"/>
      <c r="D122" s="1598" t="s">
        <v>1134</v>
      </c>
      <c r="E122" s="1598"/>
      <c r="F122" s="1598"/>
      <c r="G122" s="535"/>
      <c r="H122" s="535"/>
      <c r="I122" s="535"/>
      <c r="J122" s="535"/>
      <c r="K122" s="535"/>
      <c r="L122" s="535"/>
      <c r="M122" s="535"/>
      <c r="N122" s="535"/>
      <c r="O122" s="535"/>
      <c r="P122" s="535"/>
      <c r="Q122" s="535"/>
      <c r="R122" s="535"/>
      <c r="S122" s="535"/>
      <c r="T122" s="535"/>
      <c r="U122" s="537"/>
    </row>
    <row r="123" spans="1:21">
      <c r="A123" s="535" t="s">
        <v>1135</v>
      </c>
      <c r="B123" s="544"/>
      <c r="C123" s="535"/>
      <c r="D123" s="1588" t="s">
        <v>1492</v>
      </c>
      <c r="E123" s="1589"/>
      <c r="F123" s="1589"/>
      <c r="G123" s="1589"/>
      <c r="H123" s="1589"/>
      <c r="I123" s="1589"/>
      <c r="J123" s="1589"/>
      <c r="K123" s="1589"/>
      <c r="L123" s="1589"/>
      <c r="M123" s="1589"/>
      <c r="N123" s="1589"/>
      <c r="O123" s="1589"/>
      <c r="P123" s="1589"/>
      <c r="Q123" s="1589"/>
      <c r="R123" s="1589"/>
      <c r="S123" s="1589"/>
      <c r="T123" s="535"/>
      <c r="U123" s="537"/>
    </row>
    <row r="124" spans="1:21" ht="12.75">
      <c r="A124" s="534" t="s">
        <v>1136</v>
      </c>
      <c r="B124" s="544"/>
      <c r="C124" s="534"/>
      <c r="D124" s="1589"/>
      <c r="E124" s="1589"/>
      <c r="F124" s="1589"/>
      <c r="G124" s="1589"/>
      <c r="H124" s="1589"/>
      <c r="I124" s="1589"/>
      <c r="J124" s="1589"/>
      <c r="K124" s="1589"/>
      <c r="L124" s="1589"/>
      <c r="M124" s="1589"/>
      <c r="N124" s="1589"/>
      <c r="O124" s="1589"/>
      <c r="P124" s="1589"/>
      <c r="Q124" s="1589"/>
      <c r="R124" s="1589"/>
      <c r="S124" s="1589"/>
      <c r="T124" s="535"/>
      <c r="U124" s="537"/>
    </row>
    <row r="125" spans="1:21" ht="12.75">
      <c r="A125" s="534" t="s">
        <v>1137</v>
      </c>
      <c r="B125" s="544"/>
      <c r="C125" s="534"/>
      <c r="D125" s="1589"/>
      <c r="E125" s="1589"/>
      <c r="F125" s="1589"/>
      <c r="G125" s="1589"/>
      <c r="H125" s="1589"/>
      <c r="I125" s="1589"/>
      <c r="J125" s="1589"/>
      <c r="K125" s="1589"/>
      <c r="L125" s="1589"/>
      <c r="M125" s="1589"/>
      <c r="N125" s="1589"/>
      <c r="O125" s="1589"/>
      <c r="P125" s="1589"/>
      <c r="Q125" s="1589"/>
      <c r="R125" s="1589"/>
      <c r="S125" s="1589"/>
      <c r="T125" s="535"/>
      <c r="U125" s="537"/>
    </row>
    <row r="126" spans="1:21" ht="12.75">
      <c r="A126" s="534" t="s">
        <v>1138</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1139</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1140</v>
      </c>
      <c r="B128" s="544"/>
      <c r="C128" s="534"/>
      <c r="D128" s="1596"/>
      <c r="E128" s="1596"/>
      <c r="F128" s="1596"/>
      <c r="G128" s="1596"/>
      <c r="H128" s="1596"/>
      <c r="I128" s="534"/>
      <c r="J128" s="1587"/>
      <c r="K128" s="1587"/>
      <c r="L128" s="534"/>
      <c r="M128" s="534"/>
      <c r="N128" s="534"/>
      <c r="O128" s="534"/>
      <c r="P128" s="534"/>
      <c r="Q128" s="534"/>
      <c r="R128" s="534"/>
      <c r="S128" s="534"/>
      <c r="T128" s="535"/>
      <c r="U128" s="537"/>
    </row>
    <row r="129" spans="1:21" ht="12.75">
      <c r="A129" s="534" t="s">
        <v>319</v>
      </c>
      <c r="B129" s="544"/>
      <c r="C129" s="534"/>
      <c r="D129" s="1597" t="s">
        <v>1141</v>
      </c>
      <c r="E129" s="1597"/>
      <c r="F129" s="1597"/>
      <c r="G129" s="1597"/>
      <c r="H129" s="1597"/>
      <c r="I129" s="534"/>
      <c r="J129" s="534" t="s">
        <v>1142</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1143</v>
      </c>
      <c r="B131" s="545">
        <f>SUM(B123:B129)</f>
        <v>0</v>
      </c>
      <c r="C131" s="534"/>
      <c r="D131" s="1096"/>
      <c r="E131" s="1096"/>
      <c r="F131" s="1096"/>
      <c r="G131" s="1096"/>
      <c r="H131" s="1096"/>
      <c r="I131" s="534"/>
      <c r="J131" s="1096"/>
      <c r="K131" s="1096"/>
      <c r="L131" s="1096"/>
      <c r="M131" s="1096"/>
      <c r="N131" s="534"/>
      <c r="O131" s="534"/>
      <c r="P131" s="534"/>
      <c r="Q131" s="534"/>
      <c r="R131" s="534"/>
      <c r="S131" s="534"/>
      <c r="T131" s="535"/>
      <c r="U131" s="537"/>
    </row>
    <row r="132" spans="1:21" ht="12" customHeight="1">
      <c r="A132" s="548"/>
      <c r="B132" s="534"/>
      <c r="C132" s="534"/>
      <c r="D132" s="1590" t="s">
        <v>1144</v>
      </c>
      <c r="E132" s="1590"/>
      <c r="F132" s="1590"/>
      <c r="G132" s="1590"/>
      <c r="H132" s="1590"/>
      <c r="I132" s="534"/>
      <c r="J132" s="1590" t="s">
        <v>1145</v>
      </c>
      <c r="K132" s="1590"/>
      <c r="L132" s="1590"/>
      <c r="M132" s="1590"/>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1146</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1147</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1"/>
      <c r="B138" s="1592"/>
      <c r="C138" s="1592"/>
      <c r="D138" s="539"/>
      <c r="E138" s="1587"/>
      <c r="F138" s="1587"/>
      <c r="G138" s="534"/>
      <c r="H138" s="534"/>
      <c r="I138" s="534"/>
      <c r="J138" s="534"/>
      <c r="K138" s="534"/>
      <c r="L138" s="534"/>
      <c r="M138" s="534"/>
      <c r="N138" s="534"/>
      <c r="O138" s="534"/>
      <c r="P138" s="534"/>
      <c r="Q138" s="534"/>
      <c r="R138" s="534"/>
      <c r="S138" s="534"/>
      <c r="T138" s="541"/>
      <c r="U138" s="542"/>
    </row>
    <row r="139" spans="1:21" ht="12.75">
      <c r="A139" s="1585" t="s">
        <v>1148</v>
      </c>
      <c r="B139" s="1586"/>
      <c r="C139" s="1586"/>
      <c r="D139" s="539"/>
      <c r="E139" s="534" t="s">
        <v>1142</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46" priority="246" stopIfTrue="1">
      <formula>T9&gt;C9</formula>
    </cfRule>
  </conditionalFormatting>
  <conditionalFormatting sqref="S10">
    <cfRule type="expression" dxfId="145" priority="245" stopIfTrue="1">
      <formula>(S10+T10)&gt;C10</formula>
    </cfRule>
  </conditionalFormatting>
  <conditionalFormatting sqref="R8">
    <cfRule type="cellIs" dxfId="144" priority="234" stopIfTrue="1" operator="notEqual">
      <formula>$B8</formula>
    </cfRule>
    <cfRule type="cellIs" priority="237" stopIfTrue="1" operator="notEqual">
      <formula>$B8</formula>
    </cfRule>
  </conditionalFormatting>
  <conditionalFormatting sqref="R4:R7">
    <cfRule type="cellIs" dxfId="143" priority="236" stopIfTrue="1" operator="notEqual">
      <formula>$B4</formula>
    </cfRule>
  </conditionalFormatting>
  <conditionalFormatting sqref="R9:R10">
    <cfRule type="cellIs" dxfId="142" priority="235" stopIfTrue="1" operator="notEqual">
      <formula>$B9</formula>
    </cfRule>
  </conditionalFormatting>
  <conditionalFormatting sqref="R11:R12">
    <cfRule type="cellIs" dxfId="141" priority="232" stopIfTrue="1" operator="notEqual">
      <formula>$B11</formula>
    </cfRule>
    <cfRule type="cellIs" priority="233" stopIfTrue="1" operator="notEqual">
      <formula>$B11</formula>
    </cfRule>
  </conditionalFormatting>
  <conditionalFormatting sqref="R13:R15">
    <cfRule type="cellIs" dxfId="140" priority="231" stopIfTrue="1" operator="notEqual">
      <formula>$B13</formula>
    </cfRule>
  </conditionalFormatting>
  <conditionalFormatting sqref="R25">
    <cfRule type="cellIs" dxfId="139" priority="229" stopIfTrue="1" operator="notEqual">
      <formula>$B25</formula>
    </cfRule>
    <cfRule type="cellIs" priority="230" stopIfTrue="1" operator="notEqual">
      <formula>$B25</formula>
    </cfRule>
  </conditionalFormatting>
  <conditionalFormatting sqref="R17:R24">
    <cfRule type="cellIs" dxfId="138" priority="228" stopIfTrue="1" operator="notEqual">
      <formula>$B17</formula>
    </cfRule>
  </conditionalFormatting>
  <conditionalFormatting sqref="R26">
    <cfRule type="cellIs" dxfId="137" priority="227" stopIfTrue="1" operator="notEqual">
      <formula>$B26</formula>
    </cfRule>
  </conditionalFormatting>
  <conditionalFormatting sqref="R36">
    <cfRule type="cellIs" dxfId="136" priority="225" stopIfTrue="1" operator="notEqual">
      <formula>$B36</formula>
    </cfRule>
    <cfRule type="cellIs" priority="226" stopIfTrue="1" operator="notEqual">
      <formula>$B36</formula>
    </cfRule>
  </conditionalFormatting>
  <conditionalFormatting sqref="R28:R35">
    <cfRule type="cellIs" dxfId="135" priority="224" stopIfTrue="1" operator="notEqual">
      <formula>$B28</formula>
    </cfRule>
  </conditionalFormatting>
  <conditionalFormatting sqref="R40">
    <cfRule type="cellIs" dxfId="134" priority="222" stopIfTrue="1" operator="notEqual">
      <formula>$B40</formula>
    </cfRule>
    <cfRule type="cellIs" priority="223" stopIfTrue="1" operator="notEqual">
      <formula>$B40</formula>
    </cfRule>
  </conditionalFormatting>
  <conditionalFormatting sqref="R38:R39">
    <cfRule type="cellIs" dxfId="133" priority="221" stopIfTrue="1" operator="notEqual">
      <formula>$B38</formula>
    </cfRule>
  </conditionalFormatting>
  <conditionalFormatting sqref="R41">
    <cfRule type="cellIs" dxfId="132" priority="220" stopIfTrue="1" operator="notEqual">
      <formula>$B41</formula>
    </cfRule>
  </conditionalFormatting>
  <conditionalFormatting sqref="R53">
    <cfRule type="cellIs" dxfId="131" priority="218" stopIfTrue="1" operator="notEqual">
      <formula>$B53</formula>
    </cfRule>
    <cfRule type="cellIs" priority="219" stopIfTrue="1" operator="notEqual">
      <formula>$B53</formula>
    </cfRule>
  </conditionalFormatting>
  <conditionalFormatting sqref="R43:R52">
    <cfRule type="cellIs" dxfId="130" priority="217" stopIfTrue="1" operator="notEqual">
      <formula>$B43</formula>
    </cfRule>
  </conditionalFormatting>
  <conditionalFormatting sqref="R62:R63">
    <cfRule type="cellIs" dxfId="129" priority="215" stopIfTrue="1" operator="notEqual">
      <formula>$B62</formula>
    </cfRule>
    <cfRule type="cellIs" priority="216" stopIfTrue="1" operator="notEqual">
      <formula>$B62</formula>
    </cfRule>
  </conditionalFormatting>
  <conditionalFormatting sqref="R55:R61">
    <cfRule type="cellIs" dxfId="128" priority="214" stopIfTrue="1" operator="notEqual">
      <formula>$B55</formula>
    </cfRule>
  </conditionalFormatting>
  <conditionalFormatting sqref="R67">
    <cfRule type="cellIs" dxfId="127" priority="212" stopIfTrue="1" operator="notEqual">
      <formula>$B67</formula>
    </cfRule>
    <cfRule type="cellIs" priority="213" stopIfTrue="1" operator="notEqual">
      <formula>$B67</formula>
    </cfRule>
  </conditionalFormatting>
  <conditionalFormatting sqref="R65:R66">
    <cfRule type="cellIs" dxfId="126" priority="211" stopIfTrue="1" operator="notEqual">
      <formula>$B65</formula>
    </cfRule>
  </conditionalFormatting>
  <conditionalFormatting sqref="R74">
    <cfRule type="cellIs" dxfId="125" priority="209" stopIfTrue="1" operator="notEqual">
      <formula>$B74</formula>
    </cfRule>
    <cfRule type="cellIs" priority="210" stopIfTrue="1" operator="notEqual">
      <formula>$B74</formula>
    </cfRule>
  </conditionalFormatting>
  <conditionalFormatting sqref="R95">
    <cfRule type="cellIs" dxfId="124" priority="207" stopIfTrue="1" operator="notEqual">
      <formula>$B95</formula>
    </cfRule>
    <cfRule type="cellIs" priority="208" stopIfTrue="1" operator="notEqual">
      <formula>$B95</formula>
    </cfRule>
  </conditionalFormatting>
  <conditionalFormatting sqref="R69:R73">
    <cfRule type="cellIs" dxfId="123" priority="206" stopIfTrue="1" operator="notEqual">
      <formula>$B69</formula>
    </cfRule>
  </conditionalFormatting>
  <conditionalFormatting sqref="R76:R77">
    <cfRule type="cellIs" dxfId="122" priority="205" stopIfTrue="1" operator="notEqual">
      <formula>$B76</formula>
    </cfRule>
  </conditionalFormatting>
  <conditionalFormatting sqref="R80:R94">
    <cfRule type="cellIs" dxfId="121" priority="204" stopIfTrue="1" operator="notEqual">
      <formula>$B80</formula>
    </cfRule>
  </conditionalFormatting>
  <conditionalFormatting sqref="R104:R105">
    <cfRule type="cellIs" dxfId="120" priority="202" stopIfTrue="1" operator="notEqual">
      <formula>$B104</formula>
    </cfRule>
    <cfRule type="cellIs" priority="203" stopIfTrue="1" operator="notEqual">
      <formula>$B104</formula>
    </cfRule>
  </conditionalFormatting>
  <conditionalFormatting sqref="R98:R103">
    <cfRule type="cellIs" dxfId="119" priority="201" stopIfTrue="1" operator="notEqual">
      <formula>$B98</formula>
    </cfRule>
  </conditionalFormatting>
  <conditionalFormatting sqref="E105:Q105">
    <cfRule type="cellIs" dxfId="118" priority="200" stopIfTrue="1" operator="notEqual">
      <formula>E$108</formula>
    </cfRule>
  </conditionalFormatting>
  <conditionalFormatting sqref="S13">
    <cfRule type="expression" dxfId="117" priority="197" stopIfTrue="1">
      <formula>(S13+T13)&gt;C13</formula>
    </cfRule>
  </conditionalFormatting>
  <conditionalFormatting sqref="S14">
    <cfRule type="expression" dxfId="116" priority="194" stopIfTrue="1">
      <formula>(S14+T14)&gt;C14</formula>
    </cfRule>
  </conditionalFormatting>
  <conditionalFormatting sqref="S17">
    <cfRule type="expression" dxfId="115" priority="193" stopIfTrue="1">
      <formula>(S17+T17)&gt;C17</formula>
    </cfRule>
  </conditionalFormatting>
  <conditionalFormatting sqref="S18">
    <cfRule type="expression" dxfId="114" priority="185" stopIfTrue="1">
      <formula>(S18+T18)&gt;C18</formula>
    </cfRule>
  </conditionalFormatting>
  <conditionalFormatting sqref="S19">
    <cfRule type="expression" dxfId="113" priority="183" stopIfTrue="1">
      <formula>(S19+T19)&gt;C19</formula>
    </cfRule>
  </conditionalFormatting>
  <conditionalFormatting sqref="S20">
    <cfRule type="expression" dxfId="112" priority="182" stopIfTrue="1">
      <formula>(S20+T20)&gt;C20</formula>
    </cfRule>
  </conditionalFormatting>
  <conditionalFormatting sqref="S21">
    <cfRule type="expression" dxfId="111" priority="181" stopIfTrue="1">
      <formula>(S21+T21)&gt;C21</formula>
    </cfRule>
  </conditionalFormatting>
  <conditionalFormatting sqref="S22">
    <cfRule type="expression" dxfId="110" priority="180" stopIfTrue="1">
      <formula>(S22+T22)&gt;C22</formula>
    </cfRule>
  </conditionalFormatting>
  <conditionalFormatting sqref="S23">
    <cfRule type="expression" dxfId="109" priority="179" stopIfTrue="1">
      <formula>(S23+T23)&gt;C23</formula>
    </cfRule>
  </conditionalFormatting>
  <conditionalFormatting sqref="S24">
    <cfRule type="expression" dxfId="108" priority="178" stopIfTrue="1">
      <formula>(S24+T24)&gt;C24</formula>
    </cfRule>
  </conditionalFormatting>
  <conditionalFormatting sqref="S26">
    <cfRule type="expression" dxfId="107" priority="171" stopIfTrue="1">
      <formula>(S26+T26)&gt;C26</formula>
    </cfRule>
  </conditionalFormatting>
  <conditionalFormatting sqref="S28">
    <cfRule type="expression" dxfId="106" priority="169" stopIfTrue="1">
      <formula>(S28+T28)&gt;C28</formula>
    </cfRule>
  </conditionalFormatting>
  <conditionalFormatting sqref="S29">
    <cfRule type="expression" dxfId="105" priority="167" stopIfTrue="1">
      <formula>(S29+T29)&gt;C29</formula>
    </cfRule>
  </conditionalFormatting>
  <conditionalFormatting sqref="S30">
    <cfRule type="expression" dxfId="104" priority="166" stopIfTrue="1">
      <formula>(S30+T30)&gt;C30</formula>
    </cfRule>
  </conditionalFormatting>
  <conditionalFormatting sqref="S31">
    <cfRule type="expression" dxfId="103" priority="165" stopIfTrue="1">
      <formula>(S31+T31)&gt;C31</formula>
    </cfRule>
  </conditionalFormatting>
  <conditionalFormatting sqref="S32">
    <cfRule type="expression" dxfId="102" priority="164" stopIfTrue="1">
      <formula>(S32+T32)&gt;C32</formula>
    </cfRule>
  </conditionalFormatting>
  <conditionalFormatting sqref="S33">
    <cfRule type="expression" dxfId="101" priority="163" stopIfTrue="1">
      <formula>(S33+T33)&gt;C33</formula>
    </cfRule>
  </conditionalFormatting>
  <conditionalFormatting sqref="S34">
    <cfRule type="expression" dxfId="100" priority="162" stopIfTrue="1">
      <formula>(S34+T34)&gt;C34</formula>
    </cfRule>
  </conditionalFormatting>
  <conditionalFormatting sqref="S35">
    <cfRule type="expression" dxfId="99" priority="161" stopIfTrue="1">
      <formula>(S35+T35)&gt;C35</formula>
    </cfRule>
  </conditionalFormatting>
  <conditionalFormatting sqref="S38">
    <cfRule type="expression" dxfId="98" priority="153" stopIfTrue="1">
      <formula>(S38+T38)&gt;C38</formula>
    </cfRule>
  </conditionalFormatting>
  <conditionalFormatting sqref="S39">
    <cfRule type="expression" dxfId="97" priority="152" stopIfTrue="1">
      <formula>(S39+T39)&gt;C39</formula>
    </cfRule>
  </conditionalFormatting>
  <conditionalFormatting sqref="S41">
    <cfRule type="expression" dxfId="96" priority="149" stopIfTrue="1">
      <formula>(S41+T41)&gt;C41</formula>
    </cfRule>
  </conditionalFormatting>
  <conditionalFormatting sqref="S43">
    <cfRule type="expression" dxfId="95" priority="147" stopIfTrue="1">
      <formula>(S43+T43)&gt;C43</formula>
    </cfRule>
  </conditionalFormatting>
  <conditionalFormatting sqref="S44">
    <cfRule type="expression" dxfId="94" priority="142" stopIfTrue="1">
      <formula>(S44+T44)&gt;C44</formula>
    </cfRule>
  </conditionalFormatting>
  <conditionalFormatting sqref="S45">
    <cfRule type="expression" dxfId="93" priority="141" stopIfTrue="1">
      <formula>(S45+T45)&gt;C45</formula>
    </cfRule>
  </conditionalFormatting>
  <conditionalFormatting sqref="S46">
    <cfRule type="expression" dxfId="92" priority="140" stopIfTrue="1">
      <formula>(S46+T46)&gt;C46</formula>
    </cfRule>
  </conditionalFormatting>
  <conditionalFormatting sqref="S47">
    <cfRule type="expression" dxfId="91" priority="139" stopIfTrue="1">
      <formula>(S47+T47)&gt;C47</formula>
    </cfRule>
  </conditionalFormatting>
  <conditionalFormatting sqref="S48">
    <cfRule type="expression" dxfId="90" priority="138" stopIfTrue="1">
      <formula>(S48+T48)&gt;C48</formula>
    </cfRule>
  </conditionalFormatting>
  <conditionalFormatting sqref="S49">
    <cfRule type="expression" dxfId="89" priority="137" stopIfTrue="1">
      <formula>(S49+T49)&gt;C49</formula>
    </cfRule>
  </conditionalFormatting>
  <conditionalFormatting sqref="S50">
    <cfRule type="expression" dxfId="88" priority="136" stopIfTrue="1">
      <formula>(S50+T50)&gt;C50</formula>
    </cfRule>
  </conditionalFormatting>
  <conditionalFormatting sqref="S51">
    <cfRule type="expression" dxfId="87" priority="135" stopIfTrue="1">
      <formula>(S51+T51)&gt;C51</formula>
    </cfRule>
  </conditionalFormatting>
  <conditionalFormatting sqref="S52">
    <cfRule type="expression" dxfId="86" priority="134" stopIfTrue="1">
      <formula>(S52+T52)&gt;C52</formula>
    </cfRule>
  </conditionalFormatting>
  <conditionalFormatting sqref="S65">
    <cfRule type="expression" dxfId="85" priority="124" stopIfTrue="1">
      <formula>(S65+T65)&gt;C65</formula>
    </cfRule>
  </conditionalFormatting>
  <conditionalFormatting sqref="S66">
    <cfRule type="expression" dxfId="84" priority="123" stopIfTrue="1">
      <formula>(S66+T66)&gt;C66</formula>
    </cfRule>
  </conditionalFormatting>
  <conditionalFormatting sqref="S76">
    <cfRule type="expression" dxfId="83" priority="120" stopIfTrue="1">
      <formula>(S76+T76)&gt;C76</formula>
    </cfRule>
  </conditionalFormatting>
  <conditionalFormatting sqref="S77">
    <cfRule type="expression" dxfId="82" priority="119" stopIfTrue="1">
      <formula>(S77+T77)&gt;C77</formula>
    </cfRule>
  </conditionalFormatting>
  <conditionalFormatting sqref="S81">
    <cfRule type="expression" dxfId="81" priority="116" stopIfTrue="1">
      <formula>(S81+T81)&gt;C81</formula>
    </cfRule>
  </conditionalFormatting>
  <conditionalFormatting sqref="S82">
    <cfRule type="expression" dxfId="80" priority="115" stopIfTrue="1">
      <formula>(S82+T82)&gt;C82</formula>
    </cfRule>
  </conditionalFormatting>
  <conditionalFormatting sqref="S83">
    <cfRule type="expression" dxfId="79" priority="114" stopIfTrue="1">
      <formula>(S83+T83)&gt;C83</formula>
    </cfRule>
  </conditionalFormatting>
  <conditionalFormatting sqref="S84">
    <cfRule type="expression" dxfId="78" priority="113" stopIfTrue="1">
      <formula>(S84+T84)&gt;C84</formula>
    </cfRule>
  </conditionalFormatting>
  <conditionalFormatting sqref="S86">
    <cfRule type="expression" dxfId="77" priority="108" stopIfTrue="1">
      <formula>(S86+T86)&gt;C86</formula>
    </cfRule>
  </conditionalFormatting>
  <conditionalFormatting sqref="S87">
    <cfRule type="expression" dxfId="76" priority="107" stopIfTrue="1">
      <formula>(S87+T87)&gt;C87</formula>
    </cfRule>
  </conditionalFormatting>
  <conditionalFormatting sqref="S88">
    <cfRule type="expression" dxfId="75" priority="106" stopIfTrue="1">
      <formula>(S88+T88)&gt;C88</formula>
    </cfRule>
  </conditionalFormatting>
  <conditionalFormatting sqref="S89">
    <cfRule type="expression" dxfId="74" priority="105" stopIfTrue="1">
      <formula>(S89+T89)&gt;C89</formula>
    </cfRule>
  </conditionalFormatting>
  <conditionalFormatting sqref="S90">
    <cfRule type="expression" dxfId="73" priority="104" stopIfTrue="1">
      <formula>(S90+T90)&gt;C90</formula>
    </cfRule>
  </conditionalFormatting>
  <conditionalFormatting sqref="S91">
    <cfRule type="expression" dxfId="72" priority="103" stopIfTrue="1">
      <formula>(S91+T91)&gt;C91</formula>
    </cfRule>
  </conditionalFormatting>
  <conditionalFormatting sqref="S92">
    <cfRule type="expression" dxfId="71" priority="102" stopIfTrue="1">
      <formula>(S92+T92)&gt;C92</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WVR143"/>
  <sheetViews>
    <sheetView showGridLines="0" showZeros="0" zoomScaleNormal="100" zoomScaleSheetLayoutView="100" workbookViewId="0">
      <selection activeCell="F11" sqref="F11"/>
    </sheetView>
  </sheetViews>
  <sheetFormatPr defaultColWidth="0" defaultRowHeight="12" zeroHeight="1"/>
  <cols>
    <col min="1" max="1" width="32.7109375" style="634" customWidth="1"/>
    <col min="2" max="3" width="12.28515625" style="627" customWidth="1"/>
    <col min="4" max="6" width="12.7109375" style="627" customWidth="1"/>
    <col min="7" max="9" width="12.28515625" style="627" customWidth="1"/>
    <col min="10" max="10" width="12.28515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28515625" style="627" hidden="1" customWidth="1"/>
    <col min="260" max="260" width="12.7109375" style="627" hidden="1" customWidth="1"/>
    <col min="261" max="266" width="12.28515625" style="627" hidden="1" customWidth="1"/>
    <col min="267" max="277" width="8.7109375" style="627" hidden="1" customWidth="1"/>
    <col min="278" max="512" width="8.7109375" style="627" hidden="1"/>
    <col min="513" max="513" width="32.7109375" style="627" hidden="1" customWidth="1"/>
    <col min="514" max="515" width="12.28515625" style="627" hidden="1" customWidth="1"/>
    <col min="516" max="516" width="12.7109375" style="627" hidden="1" customWidth="1"/>
    <col min="517" max="522" width="12.28515625" style="627" hidden="1" customWidth="1"/>
    <col min="523" max="533" width="8.7109375" style="627" hidden="1" customWidth="1"/>
    <col min="534" max="768" width="8.7109375" style="627" hidden="1"/>
    <col min="769" max="769" width="32.7109375" style="627" hidden="1" customWidth="1"/>
    <col min="770" max="771" width="12.28515625" style="627" hidden="1" customWidth="1"/>
    <col min="772" max="772" width="12.7109375" style="627" hidden="1" customWidth="1"/>
    <col min="773" max="778" width="12.28515625" style="627" hidden="1" customWidth="1"/>
    <col min="779" max="789" width="8.7109375" style="627" hidden="1" customWidth="1"/>
    <col min="790" max="1024" width="8.7109375" style="627" hidden="1"/>
    <col min="1025" max="1025" width="32.7109375" style="627" hidden="1" customWidth="1"/>
    <col min="1026" max="1027" width="12.28515625" style="627" hidden="1" customWidth="1"/>
    <col min="1028" max="1028" width="12.7109375" style="627" hidden="1" customWidth="1"/>
    <col min="1029" max="1034" width="12.28515625" style="627" hidden="1" customWidth="1"/>
    <col min="1035" max="1045" width="8.7109375" style="627" hidden="1" customWidth="1"/>
    <col min="1046" max="1280" width="8.7109375" style="627" hidden="1"/>
    <col min="1281" max="1281" width="32.7109375" style="627" hidden="1" customWidth="1"/>
    <col min="1282" max="1283" width="12.28515625" style="627" hidden="1" customWidth="1"/>
    <col min="1284" max="1284" width="12.7109375" style="627" hidden="1" customWidth="1"/>
    <col min="1285" max="1290" width="12.28515625" style="627" hidden="1" customWidth="1"/>
    <col min="1291" max="1301" width="8.7109375" style="627" hidden="1" customWidth="1"/>
    <col min="1302" max="1536" width="8.7109375" style="627" hidden="1"/>
    <col min="1537" max="1537" width="32.7109375" style="627" hidden="1" customWidth="1"/>
    <col min="1538" max="1539" width="12.28515625" style="627" hidden="1" customWidth="1"/>
    <col min="1540" max="1540" width="12.7109375" style="627" hidden="1" customWidth="1"/>
    <col min="1541" max="1546" width="12.28515625" style="627" hidden="1" customWidth="1"/>
    <col min="1547" max="1557" width="8.7109375" style="627" hidden="1" customWidth="1"/>
    <col min="1558" max="1792" width="8.7109375" style="627" hidden="1"/>
    <col min="1793" max="1793" width="32.7109375" style="627" hidden="1" customWidth="1"/>
    <col min="1794" max="1795" width="12.28515625" style="627" hidden="1" customWidth="1"/>
    <col min="1796" max="1796" width="12.7109375" style="627" hidden="1" customWidth="1"/>
    <col min="1797" max="1802" width="12.28515625" style="627" hidden="1" customWidth="1"/>
    <col min="1803" max="1813" width="8.7109375" style="627" hidden="1" customWidth="1"/>
    <col min="1814" max="2048" width="8.7109375" style="627" hidden="1"/>
    <col min="2049" max="2049" width="32.7109375" style="627" hidden="1" customWidth="1"/>
    <col min="2050" max="2051" width="12.28515625" style="627" hidden="1" customWidth="1"/>
    <col min="2052" max="2052" width="12.7109375" style="627" hidden="1" customWidth="1"/>
    <col min="2053" max="2058" width="12.28515625" style="627" hidden="1" customWidth="1"/>
    <col min="2059" max="2069" width="8.7109375" style="627" hidden="1" customWidth="1"/>
    <col min="2070" max="2304" width="8.7109375" style="627" hidden="1"/>
    <col min="2305" max="2305" width="32.7109375" style="627" hidden="1" customWidth="1"/>
    <col min="2306" max="2307" width="12.28515625" style="627" hidden="1" customWidth="1"/>
    <col min="2308" max="2308" width="12.7109375" style="627" hidden="1" customWidth="1"/>
    <col min="2309" max="2314" width="12.28515625" style="627" hidden="1" customWidth="1"/>
    <col min="2315" max="2325" width="8.7109375" style="627" hidden="1" customWidth="1"/>
    <col min="2326" max="2560" width="8.7109375" style="627" hidden="1"/>
    <col min="2561" max="2561" width="32.7109375" style="627" hidden="1" customWidth="1"/>
    <col min="2562" max="2563" width="12.28515625" style="627" hidden="1" customWidth="1"/>
    <col min="2564" max="2564" width="12.7109375" style="627" hidden="1" customWidth="1"/>
    <col min="2565" max="2570" width="12.28515625" style="627" hidden="1" customWidth="1"/>
    <col min="2571" max="2581" width="8.7109375" style="627" hidden="1" customWidth="1"/>
    <col min="2582" max="2816" width="8.7109375" style="627" hidden="1"/>
    <col min="2817" max="2817" width="32.7109375" style="627" hidden="1" customWidth="1"/>
    <col min="2818" max="2819" width="12.28515625" style="627" hidden="1" customWidth="1"/>
    <col min="2820" max="2820" width="12.7109375" style="627" hidden="1" customWidth="1"/>
    <col min="2821" max="2826" width="12.28515625" style="627" hidden="1" customWidth="1"/>
    <col min="2827" max="2837" width="8.7109375" style="627" hidden="1" customWidth="1"/>
    <col min="2838" max="3072" width="8.7109375" style="627" hidden="1"/>
    <col min="3073" max="3073" width="32.7109375" style="627" hidden="1" customWidth="1"/>
    <col min="3074" max="3075" width="12.28515625" style="627" hidden="1" customWidth="1"/>
    <col min="3076" max="3076" width="12.7109375" style="627" hidden="1" customWidth="1"/>
    <col min="3077" max="3082" width="12.28515625" style="627" hidden="1" customWidth="1"/>
    <col min="3083" max="3093" width="8.7109375" style="627" hidden="1" customWidth="1"/>
    <col min="3094" max="3328" width="8.7109375" style="627" hidden="1"/>
    <col min="3329" max="3329" width="32.7109375" style="627" hidden="1" customWidth="1"/>
    <col min="3330" max="3331" width="12.28515625" style="627" hidden="1" customWidth="1"/>
    <col min="3332" max="3332" width="12.7109375" style="627" hidden="1" customWidth="1"/>
    <col min="3333" max="3338" width="12.28515625" style="627" hidden="1" customWidth="1"/>
    <col min="3339" max="3349" width="8.7109375" style="627" hidden="1" customWidth="1"/>
    <col min="3350" max="3584" width="8.7109375" style="627" hidden="1"/>
    <col min="3585" max="3585" width="32.7109375" style="627" hidden="1" customWidth="1"/>
    <col min="3586" max="3587" width="12.28515625" style="627" hidden="1" customWidth="1"/>
    <col min="3588" max="3588" width="12.7109375" style="627" hidden="1" customWidth="1"/>
    <col min="3589" max="3594" width="12.28515625" style="627" hidden="1" customWidth="1"/>
    <col min="3595" max="3605" width="8.7109375" style="627" hidden="1" customWidth="1"/>
    <col min="3606" max="3840" width="8.7109375" style="627" hidden="1"/>
    <col min="3841" max="3841" width="32.7109375" style="627" hidden="1" customWidth="1"/>
    <col min="3842" max="3843" width="12.28515625" style="627" hidden="1" customWidth="1"/>
    <col min="3844" max="3844" width="12.7109375" style="627" hidden="1" customWidth="1"/>
    <col min="3845" max="3850" width="12.28515625" style="627" hidden="1" customWidth="1"/>
    <col min="3851" max="3861" width="8.7109375" style="627" hidden="1" customWidth="1"/>
    <col min="3862" max="4096" width="8.7109375" style="627" hidden="1"/>
    <col min="4097" max="4097" width="32.7109375" style="627" hidden="1" customWidth="1"/>
    <col min="4098" max="4099" width="12.28515625" style="627" hidden="1" customWidth="1"/>
    <col min="4100" max="4100" width="12.7109375" style="627" hidden="1" customWidth="1"/>
    <col min="4101" max="4106" width="12.28515625" style="627" hidden="1" customWidth="1"/>
    <col min="4107" max="4117" width="8.7109375" style="627" hidden="1" customWidth="1"/>
    <col min="4118" max="4352" width="8.7109375" style="627" hidden="1"/>
    <col min="4353" max="4353" width="32.7109375" style="627" hidden="1" customWidth="1"/>
    <col min="4354" max="4355" width="12.28515625" style="627" hidden="1" customWidth="1"/>
    <col min="4356" max="4356" width="12.7109375" style="627" hidden="1" customWidth="1"/>
    <col min="4357" max="4362" width="12.28515625" style="627" hidden="1" customWidth="1"/>
    <col min="4363" max="4373" width="8.7109375" style="627" hidden="1" customWidth="1"/>
    <col min="4374" max="4608" width="8.7109375" style="627" hidden="1"/>
    <col min="4609" max="4609" width="32.7109375" style="627" hidden="1" customWidth="1"/>
    <col min="4610" max="4611" width="12.28515625" style="627" hidden="1" customWidth="1"/>
    <col min="4612" max="4612" width="12.7109375" style="627" hidden="1" customWidth="1"/>
    <col min="4613" max="4618" width="12.28515625" style="627" hidden="1" customWidth="1"/>
    <col min="4619" max="4629" width="8.7109375" style="627" hidden="1" customWidth="1"/>
    <col min="4630" max="4864" width="8.7109375" style="627" hidden="1"/>
    <col min="4865" max="4865" width="32.7109375" style="627" hidden="1" customWidth="1"/>
    <col min="4866" max="4867" width="12.28515625" style="627" hidden="1" customWidth="1"/>
    <col min="4868" max="4868" width="12.7109375" style="627" hidden="1" customWidth="1"/>
    <col min="4869" max="4874" width="12.28515625" style="627" hidden="1" customWidth="1"/>
    <col min="4875" max="4885" width="8.7109375" style="627" hidden="1" customWidth="1"/>
    <col min="4886" max="5120" width="8.7109375" style="627" hidden="1"/>
    <col min="5121" max="5121" width="32.7109375" style="627" hidden="1" customWidth="1"/>
    <col min="5122" max="5123" width="12.28515625" style="627" hidden="1" customWidth="1"/>
    <col min="5124" max="5124" width="12.7109375" style="627" hidden="1" customWidth="1"/>
    <col min="5125" max="5130" width="12.28515625" style="627" hidden="1" customWidth="1"/>
    <col min="5131" max="5141" width="8.7109375" style="627" hidden="1" customWidth="1"/>
    <col min="5142" max="5376" width="8.7109375" style="627" hidden="1"/>
    <col min="5377" max="5377" width="32.7109375" style="627" hidden="1" customWidth="1"/>
    <col min="5378" max="5379" width="12.28515625" style="627" hidden="1" customWidth="1"/>
    <col min="5380" max="5380" width="12.7109375" style="627" hidden="1" customWidth="1"/>
    <col min="5381" max="5386" width="12.28515625" style="627" hidden="1" customWidth="1"/>
    <col min="5387" max="5397" width="8.7109375" style="627" hidden="1" customWidth="1"/>
    <col min="5398" max="5632" width="8.7109375" style="627" hidden="1"/>
    <col min="5633" max="5633" width="32.7109375" style="627" hidden="1" customWidth="1"/>
    <col min="5634" max="5635" width="12.28515625" style="627" hidden="1" customWidth="1"/>
    <col min="5636" max="5636" width="12.7109375" style="627" hidden="1" customWidth="1"/>
    <col min="5637" max="5642" width="12.28515625" style="627" hidden="1" customWidth="1"/>
    <col min="5643" max="5653" width="8.7109375" style="627" hidden="1" customWidth="1"/>
    <col min="5654" max="5888" width="8.7109375" style="627" hidden="1"/>
    <col min="5889" max="5889" width="32.7109375" style="627" hidden="1" customWidth="1"/>
    <col min="5890" max="5891" width="12.28515625" style="627" hidden="1" customWidth="1"/>
    <col min="5892" max="5892" width="12.7109375" style="627" hidden="1" customWidth="1"/>
    <col min="5893" max="5898" width="12.28515625" style="627" hidden="1" customWidth="1"/>
    <col min="5899" max="5909" width="8.7109375" style="627" hidden="1" customWidth="1"/>
    <col min="5910" max="6144" width="8.7109375" style="627" hidden="1"/>
    <col min="6145" max="6145" width="32.7109375" style="627" hidden="1" customWidth="1"/>
    <col min="6146" max="6147" width="12.28515625" style="627" hidden="1" customWidth="1"/>
    <col min="6148" max="6148" width="12.7109375" style="627" hidden="1" customWidth="1"/>
    <col min="6149" max="6154" width="12.28515625" style="627" hidden="1" customWidth="1"/>
    <col min="6155" max="6165" width="8.7109375" style="627" hidden="1" customWidth="1"/>
    <col min="6166" max="6400" width="8.7109375" style="627" hidden="1"/>
    <col min="6401" max="6401" width="32.7109375" style="627" hidden="1" customWidth="1"/>
    <col min="6402" max="6403" width="12.28515625" style="627" hidden="1" customWidth="1"/>
    <col min="6404" max="6404" width="12.7109375" style="627" hidden="1" customWidth="1"/>
    <col min="6405" max="6410" width="12.28515625" style="627" hidden="1" customWidth="1"/>
    <col min="6411" max="6421" width="8.7109375" style="627" hidden="1" customWidth="1"/>
    <col min="6422" max="6656" width="8.7109375" style="627" hidden="1"/>
    <col min="6657" max="6657" width="32.7109375" style="627" hidden="1" customWidth="1"/>
    <col min="6658" max="6659" width="12.28515625" style="627" hidden="1" customWidth="1"/>
    <col min="6660" max="6660" width="12.7109375" style="627" hidden="1" customWidth="1"/>
    <col min="6661" max="6666" width="12.28515625" style="627" hidden="1" customWidth="1"/>
    <col min="6667" max="6677" width="8.7109375" style="627" hidden="1" customWidth="1"/>
    <col min="6678" max="6912" width="8.7109375" style="627" hidden="1"/>
    <col min="6913" max="6913" width="32.7109375" style="627" hidden="1" customWidth="1"/>
    <col min="6914" max="6915" width="12.28515625" style="627" hidden="1" customWidth="1"/>
    <col min="6916" max="6916" width="12.7109375" style="627" hidden="1" customWidth="1"/>
    <col min="6917" max="6922" width="12.28515625" style="627" hidden="1" customWidth="1"/>
    <col min="6923" max="6933" width="8.7109375" style="627" hidden="1" customWidth="1"/>
    <col min="6934" max="7168" width="8.7109375" style="627" hidden="1"/>
    <col min="7169" max="7169" width="32.7109375" style="627" hidden="1" customWidth="1"/>
    <col min="7170" max="7171" width="12.28515625" style="627" hidden="1" customWidth="1"/>
    <col min="7172" max="7172" width="12.7109375" style="627" hidden="1" customWidth="1"/>
    <col min="7173" max="7178" width="12.28515625" style="627" hidden="1" customWidth="1"/>
    <col min="7179" max="7189" width="8.7109375" style="627" hidden="1" customWidth="1"/>
    <col min="7190" max="7424" width="8.7109375" style="627" hidden="1"/>
    <col min="7425" max="7425" width="32.7109375" style="627" hidden="1" customWidth="1"/>
    <col min="7426" max="7427" width="12.28515625" style="627" hidden="1" customWidth="1"/>
    <col min="7428" max="7428" width="12.7109375" style="627" hidden="1" customWidth="1"/>
    <col min="7429" max="7434" width="12.28515625" style="627" hidden="1" customWidth="1"/>
    <col min="7435" max="7445" width="8.7109375" style="627" hidden="1" customWidth="1"/>
    <col min="7446" max="7680" width="8.7109375" style="627" hidden="1"/>
    <col min="7681" max="7681" width="32.7109375" style="627" hidden="1" customWidth="1"/>
    <col min="7682" max="7683" width="12.28515625" style="627" hidden="1" customWidth="1"/>
    <col min="7684" max="7684" width="12.7109375" style="627" hidden="1" customWidth="1"/>
    <col min="7685" max="7690" width="12.28515625" style="627" hidden="1" customWidth="1"/>
    <col min="7691" max="7701" width="8.7109375" style="627" hidden="1" customWidth="1"/>
    <col min="7702" max="7936" width="8.7109375" style="627" hidden="1"/>
    <col min="7937" max="7937" width="32.7109375" style="627" hidden="1" customWidth="1"/>
    <col min="7938" max="7939" width="12.28515625" style="627" hidden="1" customWidth="1"/>
    <col min="7940" max="7940" width="12.7109375" style="627" hidden="1" customWidth="1"/>
    <col min="7941" max="7946" width="12.28515625" style="627" hidden="1" customWidth="1"/>
    <col min="7947" max="7957" width="8.7109375" style="627" hidden="1" customWidth="1"/>
    <col min="7958" max="8192" width="8.7109375" style="627" hidden="1"/>
    <col min="8193" max="8193" width="32.7109375" style="627" hidden="1" customWidth="1"/>
    <col min="8194" max="8195" width="12.28515625" style="627" hidden="1" customWidth="1"/>
    <col min="8196" max="8196" width="12.7109375" style="627" hidden="1" customWidth="1"/>
    <col min="8197" max="8202" width="12.28515625" style="627" hidden="1" customWidth="1"/>
    <col min="8203" max="8213" width="8.7109375" style="627" hidden="1" customWidth="1"/>
    <col min="8214" max="8448" width="8.7109375" style="627" hidden="1"/>
    <col min="8449" max="8449" width="32.7109375" style="627" hidden="1" customWidth="1"/>
    <col min="8450" max="8451" width="12.28515625" style="627" hidden="1" customWidth="1"/>
    <col min="8452" max="8452" width="12.7109375" style="627" hidden="1" customWidth="1"/>
    <col min="8453" max="8458" width="12.28515625" style="627" hidden="1" customWidth="1"/>
    <col min="8459" max="8469" width="8.7109375" style="627" hidden="1" customWidth="1"/>
    <col min="8470" max="8704" width="8.7109375" style="627" hidden="1"/>
    <col min="8705" max="8705" width="32.7109375" style="627" hidden="1" customWidth="1"/>
    <col min="8706" max="8707" width="12.28515625" style="627" hidden="1" customWidth="1"/>
    <col min="8708" max="8708" width="12.7109375" style="627" hidden="1" customWidth="1"/>
    <col min="8709" max="8714" width="12.28515625" style="627" hidden="1" customWidth="1"/>
    <col min="8715" max="8725" width="8.7109375" style="627" hidden="1" customWidth="1"/>
    <col min="8726" max="8960" width="8.7109375" style="627" hidden="1"/>
    <col min="8961" max="8961" width="32.7109375" style="627" hidden="1" customWidth="1"/>
    <col min="8962" max="8963" width="12.28515625" style="627" hidden="1" customWidth="1"/>
    <col min="8964" max="8964" width="12.7109375" style="627" hidden="1" customWidth="1"/>
    <col min="8965" max="8970" width="12.28515625" style="627" hidden="1" customWidth="1"/>
    <col min="8971" max="8981" width="8.7109375" style="627" hidden="1" customWidth="1"/>
    <col min="8982" max="9216" width="8.7109375" style="627" hidden="1"/>
    <col min="9217" max="9217" width="32.7109375" style="627" hidden="1" customWidth="1"/>
    <col min="9218" max="9219" width="12.28515625" style="627" hidden="1" customWidth="1"/>
    <col min="9220" max="9220" width="12.7109375" style="627" hidden="1" customWidth="1"/>
    <col min="9221" max="9226" width="12.28515625" style="627" hidden="1" customWidth="1"/>
    <col min="9227" max="9237" width="8.7109375" style="627" hidden="1" customWidth="1"/>
    <col min="9238" max="9472" width="8.7109375" style="627" hidden="1"/>
    <col min="9473" max="9473" width="32.7109375" style="627" hidden="1" customWidth="1"/>
    <col min="9474" max="9475" width="12.28515625" style="627" hidden="1" customWidth="1"/>
    <col min="9476" max="9476" width="12.7109375" style="627" hidden="1" customWidth="1"/>
    <col min="9477" max="9482" width="12.28515625" style="627" hidden="1" customWidth="1"/>
    <col min="9483" max="9493" width="8.7109375" style="627" hidden="1" customWidth="1"/>
    <col min="9494" max="9728" width="8.7109375" style="627" hidden="1"/>
    <col min="9729" max="9729" width="32.7109375" style="627" hidden="1" customWidth="1"/>
    <col min="9730" max="9731" width="12.28515625" style="627" hidden="1" customWidth="1"/>
    <col min="9732" max="9732" width="12.7109375" style="627" hidden="1" customWidth="1"/>
    <col min="9733" max="9738" width="12.28515625" style="627" hidden="1" customWidth="1"/>
    <col min="9739" max="9749" width="8.7109375" style="627" hidden="1" customWidth="1"/>
    <col min="9750" max="9984" width="8.7109375" style="627" hidden="1"/>
    <col min="9985" max="9985" width="32.7109375" style="627" hidden="1" customWidth="1"/>
    <col min="9986" max="9987" width="12.28515625" style="627" hidden="1" customWidth="1"/>
    <col min="9988" max="9988" width="12.7109375" style="627" hidden="1" customWidth="1"/>
    <col min="9989" max="9994" width="12.28515625" style="627" hidden="1" customWidth="1"/>
    <col min="9995" max="10005" width="8.7109375" style="627" hidden="1" customWidth="1"/>
    <col min="10006" max="10240" width="8.7109375" style="627" hidden="1"/>
    <col min="10241" max="10241" width="32.7109375" style="627" hidden="1" customWidth="1"/>
    <col min="10242" max="10243" width="12.28515625" style="627" hidden="1" customWidth="1"/>
    <col min="10244" max="10244" width="12.7109375" style="627" hidden="1" customWidth="1"/>
    <col min="10245" max="10250" width="12.28515625" style="627" hidden="1" customWidth="1"/>
    <col min="10251" max="10261" width="8.7109375" style="627" hidden="1" customWidth="1"/>
    <col min="10262" max="10496" width="8.7109375" style="627" hidden="1"/>
    <col min="10497" max="10497" width="32.7109375" style="627" hidden="1" customWidth="1"/>
    <col min="10498" max="10499" width="12.28515625" style="627" hidden="1" customWidth="1"/>
    <col min="10500" max="10500" width="12.7109375" style="627" hidden="1" customWidth="1"/>
    <col min="10501" max="10506" width="12.28515625" style="627" hidden="1" customWidth="1"/>
    <col min="10507" max="10517" width="8.7109375" style="627" hidden="1" customWidth="1"/>
    <col min="10518" max="10752" width="8.7109375" style="627" hidden="1"/>
    <col min="10753" max="10753" width="32.7109375" style="627" hidden="1" customWidth="1"/>
    <col min="10754" max="10755" width="12.28515625" style="627" hidden="1" customWidth="1"/>
    <col min="10756" max="10756" width="12.7109375" style="627" hidden="1" customWidth="1"/>
    <col min="10757" max="10762" width="12.28515625" style="627" hidden="1" customWidth="1"/>
    <col min="10763" max="10773" width="8.7109375" style="627" hidden="1" customWidth="1"/>
    <col min="10774" max="11008" width="8.7109375" style="627" hidden="1"/>
    <col min="11009" max="11009" width="32.7109375" style="627" hidden="1" customWidth="1"/>
    <col min="11010" max="11011" width="12.28515625" style="627" hidden="1" customWidth="1"/>
    <col min="11012" max="11012" width="12.7109375" style="627" hidden="1" customWidth="1"/>
    <col min="11013" max="11018" width="12.28515625" style="627" hidden="1" customWidth="1"/>
    <col min="11019" max="11029" width="8.7109375" style="627" hidden="1" customWidth="1"/>
    <col min="11030" max="11264" width="8.7109375" style="627" hidden="1"/>
    <col min="11265" max="11265" width="32.7109375" style="627" hidden="1" customWidth="1"/>
    <col min="11266" max="11267" width="12.28515625" style="627" hidden="1" customWidth="1"/>
    <col min="11268" max="11268" width="12.7109375" style="627" hidden="1" customWidth="1"/>
    <col min="11269" max="11274" width="12.28515625" style="627" hidden="1" customWidth="1"/>
    <col min="11275" max="11285" width="8.7109375" style="627" hidden="1" customWidth="1"/>
    <col min="11286" max="11520" width="8.7109375" style="627" hidden="1"/>
    <col min="11521" max="11521" width="32.7109375" style="627" hidden="1" customWidth="1"/>
    <col min="11522" max="11523" width="12.28515625" style="627" hidden="1" customWidth="1"/>
    <col min="11524" max="11524" width="12.7109375" style="627" hidden="1" customWidth="1"/>
    <col min="11525" max="11530" width="12.28515625" style="627" hidden="1" customWidth="1"/>
    <col min="11531" max="11541" width="8.7109375" style="627" hidden="1" customWidth="1"/>
    <col min="11542" max="11776" width="8.7109375" style="627" hidden="1"/>
    <col min="11777" max="11777" width="32.7109375" style="627" hidden="1" customWidth="1"/>
    <col min="11778" max="11779" width="12.28515625" style="627" hidden="1" customWidth="1"/>
    <col min="11780" max="11780" width="12.7109375" style="627" hidden="1" customWidth="1"/>
    <col min="11781" max="11786" width="12.28515625" style="627" hidden="1" customWidth="1"/>
    <col min="11787" max="11797" width="8.7109375" style="627" hidden="1" customWidth="1"/>
    <col min="11798" max="12032" width="8.7109375" style="627" hidden="1"/>
    <col min="12033" max="12033" width="32.7109375" style="627" hidden="1" customWidth="1"/>
    <col min="12034" max="12035" width="12.28515625" style="627" hidden="1" customWidth="1"/>
    <col min="12036" max="12036" width="12.7109375" style="627" hidden="1" customWidth="1"/>
    <col min="12037" max="12042" width="12.28515625" style="627" hidden="1" customWidth="1"/>
    <col min="12043" max="12053" width="8.7109375" style="627" hidden="1" customWidth="1"/>
    <col min="12054" max="12288" width="8.7109375" style="627" hidden="1"/>
    <col min="12289" max="12289" width="32.7109375" style="627" hidden="1" customWidth="1"/>
    <col min="12290" max="12291" width="12.28515625" style="627" hidden="1" customWidth="1"/>
    <col min="12292" max="12292" width="12.7109375" style="627" hidden="1" customWidth="1"/>
    <col min="12293" max="12298" width="12.28515625" style="627" hidden="1" customWidth="1"/>
    <col min="12299" max="12309" width="8.7109375" style="627" hidden="1" customWidth="1"/>
    <col min="12310" max="12544" width="8.7109375" style="627" hidden="1"/>
    <col min="12545" max="12545" width="32.7109375" style="627" hidden="1" customWidth="1"/>
    <col min="12546" max="12547" width="12.28515625" style="627" hidden="1" customWidth="1"/>
    <col min="12548" max="12548" width="12.7109375" style="627" hidden="1" customWidth="1"/>
    <col min="12549" max="12554" width="12.28515625" style="627" hidden="1" customWidth="1"/>
    <col min="12555" max="12565" width="8.7109375" style="627" hidden="1" customWidth="1"/>
    <col min="12566" max="12800" width="8.7109375" style="627" hidden="1"/>
    <col min="12801" max="12801" width="32.7109375" style="627" hidden="1" customWidth="1"/>
    <col min="12802" max="12803" width="12.28515625" style="627" hidden="1" customWidth="1"/>
    <col min="12804" max="12804" width="12.7109375" style="627" hidden="1" customWidth="1"/>
    <col min="12805" max="12810" width="12.28515625" style="627" hidden="1" customWidth="1"/>
    <col min="12811" max="12821" width="8.7109375" style="627" hidden="1" customWidth="1"/>
    <col min="12822" max="13056" width="8.7109375" style="627" hidden="1"/>
    <col min="13057" max="13057" width="32.7109375" style="627" hidden="1" customWidth="1"/>
    <col min="13058" max="13059" width="12.28515625" style="627" hidden="1" customWidth="1"/>
    <col min="13060" max="13060" width="12.7109375" style="627" hidden="1" customWidth="1"/>
    <col min="13061" max="13066" width="12.28515625" style="627" hidden="1" customWidth="1"/>
    <col min="13067" max="13077" width="8.7109375" style="627" hidden="1" customWidth="1"/>
    <col min="13078" max="13312" width="8.7109375" style="627" hidden="1"/>
    <col min="13313" max="13313" width="32.7109375" style="627" hidden="1" customWidth="1"/>
    <col min="13314" max="13315" width="12.28515625" style="627" hidden="1" customWidth="1"/>
    <col min="13316" max="13316" width="12.7109375" style="627" hidden="1" customWidth="1"/>
    <col min="13317" max="13322" width="12.28515625" style="627" hidden="1" customWidth="1"/>
    <col min="13323" max="13333" width="8.7109375" style="627" hidden="1" customWidth="1"/>
    <col min="13334" max="13568" width="8.7109375" style="627" hidden="1"/>
    <col min="13569" max="13569" width="32.7109375" style="627" hidden="1" customWidth="1"/>
    <col min="13570" max="13571" width="12.28515625" style="627" hidden="1" customWidth="1"/>
    <col min="13572" max="13572" width="12.7109375" style="627" hidden="1" customWidth="1"/>
    <col min="13573" max="13578" width="12.28515625" style="627" hidden="1" customWidth="1"/>
    <col min="13579" max="13589" width="8.7109375" style="627" hidden="1" customWidth="1"/>
    <col min="13590" max="13824" width="8.7109375" style="627" hidden="1"/>
    <col min="13825" max="13825" width="32.7109375" style="627" hidden="1" customWidth="1"/>
    <col min="13826" max="13827" width="12.28515625" style="627" hidden="1" customWidth="1"/>
    <col min="13828" max="13828" width="12.7109375" style="627" hidden="1" customWidth="1"/>
    <col min="13829" max="13834" width="12.28515625" style="627" hidden="1" customWidth="1"/>
    <col min="13835" max="13845" width="8.7109375" style="627" hidden="1" customWidth="1"/>
    <col min="13846" max="14080" width="8.7109375" style="627" hidden="1"/>
    <col min="14081" max="14081" width="32.7109375" style="627" hidden="1" customWidth="1"/>
    <col min="14082" max="14083" width="12.28515625" style="627" hidden="1" customWidth="1"/>
    <col min="14084" max="14084" width="12.7109375" style="627" hidden="1" customWidth="1"/>
    <col min="14085" max="14090" width="12.28515625" style="627" hidden="1" customWidth="1"/>
    <col min="14091" max="14101" width="8.7109375" style="627" hidden="1" customWidth="1"/>
    <col min="14102" max="14336" width="8.7109375" style="627" hidden="1"/>
    <col min="14337" max="14337" width="32.7109375" style="627" hidden="1" customWidth="1"/>
    <col min="14338" max="14339" width="12.28515625" style="627" hidden="1" customWidth="1"/>
    <col min="14340" max="14340" width="12.7109375" style="627" hidden="1" customWidth="1"/>
    <col min="14341" max="14346" width="12.28515625" style="627" hidden="1" customWidth="1"/>
    <col min="14347" max="14357" width="8.7109375" style="627" hidden="1" customWidth="1"/>
    <col min="14358" max="14592" width="8.7109375" style="627" hidden="1"/>
    <col min="14593" max="14593" width="32.7109375" style="627" hidden="1" customWidth="1"/>
    <col min="14594" max="14595" width="12.28515625" style="627" hidden="1" customWidth="1"/>
    <col min="14596" max="14596" width="12.7109375" style="627" hidden="1" customWidth="1"/>
    <col min="14597" max="14602" width="12.28515625" style="627" hidden="1" customWidth="1"/>
    <col min="14603" max="14613" width="8.7109375" style="627" hidden="1" customWidth="1"/>
    <col min="14614" max="14848" width="8.7109375" style="627" hidden="1"/>
    <col min="14849" max="14849" width="32.7109375" style="627" hidden="1" customWidth="1"/>
    <col min="14850" max="14851" width="12.28515625" style="627" hidden="1" customWidth="1"/>
    <col min="14852" max="14852" width="12.7109375" style="627" hidden="1" customWidth="1"/>
    <col min="14853" max="14858" width="12.28515625" style="627" hidden="1" customWidth="1"/>
    <col min="14859" max="14869" width="8.7109375" style="627" hidden="1" customWidth="1"/>
    <col min="14870" max="15104" width="8.7109375" style="627" hidden="1"/>
    <col min="15105" max="15105" width="32.7109375" style="627" hidden="1" customWidth="1"/>
    <col min="15106" max="15107" width="12.28515625" style="627" hidden="1" customWidth="1"/>
    <col min="15108" max="15108" width="12.7109375" style="627" hidden="1" customWidth="1"/>
    <col min="15109" max="15114" width="12.28515625" style="627" hidden="1" customWidth="1"/>
    <col min="15115" max="15125" width="8.7109375" style="627" hidden="1" customWidth="1"/>
    <col min="15126" max="15360" width="8.7109375" style="627" hidden="1"/>
    <col min="15361" max="15361" width="32.7109375" style="627" hidden="1" customWidth="1"/>
    <col min="15362" max="15363" width="12.28515625" style="627" hidden="1" customWidth="1"/>
    <col min="15364" max="15364" width="12.7109375" style="627" hidden="1" customWidth="1"/>
    <col min="15365" max="15370" width="12.28515625" style="627" hidden="1" customWidth="1"/>
    <col min="15371" max="15381" width="8.7109375" style="627" hidden="1" customWidth="1"/>
    <col min="15382" max="15616" width="8.7109375" style="627" hidden="1"/>
    <col min="15617" max="15617" width="32.7109375" style="627" hidden="1" customWidth="1"/>
    <col min="15618" max="15619" width="12.28515625" style="627" hidden="1" customWidth="1"/>
    <col min="15620" max="15620" width="12.7109375" style="627" hidden="1" customWidth="1"/>
    <col min="15621" max="15626" width="12.28515625" style="627" hidden="1" customWidth="1"/>
    <col min="15627" max="15637" width="8.7109375" style="627" hidden="1" customWidth="1"/>
    <col min="15638" max="15872" width="8.7109375" style="627" hidden="1"/>
    <col min="15873" max="15873" width="32.7109375" style="627" hidden="1" customWidth="1"/>
    <col min="15874" max="15875" width="12.28515625" style="627" hidden="1" customWidth="1"/>
    <col min="15876" max="15876" width="12.7109375" style="627" hidden="1" customWidth="1"/>
    <col min="15877" max="15882" width="12.28515625" style="627" hidden="1" customWidth="1"/>
    <col min="15883" max="15893" width="8.7109375" style="627" hidden="1" customWidth="1"/>
    <col min="15894" max="16128" width="8.7109375" style="627" hidden="1"/>
    <col min="16129" max="16129" width="32.7109375" style="627" hidden="1" customWidth="1"/>
    <col min="16130" max="16131" width="12.28515625" style="627" hidden="1" customWidth="1"/>
    <col min="16132" max="16132" width="12.7109375" style="627" hidden="1" customWidth="1"/>
    <col min="16133" max="16138" width="12.28515625" style="627" hidden="1" customWidth="1"/>
    <col min="16139" max="16149" width="8.7109375" style="627" hidden="1" customWidth="1"/>
    <col min="16150" max="16384" width="8.7109375" style="627" hidden="1"/>
  </cols>
  <sheetData>
    <row r="1" spans="1:11" s="584" customFormat="1" ht="12.75">
      <c r="A1" s="1605" t="s">
        <v>1495</v>
      </c>
      <c r="B1" s="1606"/>
      <c r="C1" s="1606"/>
      <c r="D1" s="1606"/>
      <c r="E1" s="1606"/>
      <c r="F1" s="1606"/>
      <c r="G1" s="1606"/>
      <c r="H1" s="1606"/>
      <c r="I1" s="1606"/>
      <c r="J1" s="1607"/>
      <c r="K1" s="583"/>
    </row>
    <row r="2" spans="1:11" s="639" customFormat="1" ht="72">
      <c r="A2" s="635"/>
      <c r="B2" s="636" t="s">
        <v>1178</v>
      </c>
      <c r="C2" s="636" t="s">
        <v>1497</v>
      </c>
      <c r="D2" s="637" t="s">
        <v>1498</v>
      </c>
      <c r="E2" s="636" t="s">
        <v>1392</v>
      </c>
      <c r="F2" s="636" t="s">
        <v>1499</v>
      </c>
      <c r="G2" s="636" t="s">
        <v>1500</v>
      </c>
      <c r="H2" s="636" t="s">
        <v>1179</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2600000</v>
      </c>
      <c r="C4" s="590">
        <f>B4</f>
        <v>2600000</v>
      </c>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643</v>
      </c>
      <c r="B8" s="589">
        <f>'Sources and Uses Budget'!C8</f>
        <v>2600000</v>
      </c>
      <c r="C8" s="589">
        <f>SUM(C4:C7)</f>
        <v>2600000</v>
      </c>
      <c r="D8" s="589">
        <f>SUM(D4:D7)</f>
        <v>0</v>
      </c>
      <c r="E8" s="591"/>
      <c r="F8" s="591"/>
      <c r="G8" s="591"/>
      <c r="H8" s="591"/>
      <c r="I8" s="591"/>
      <c r="J8" s="591"/>
      <c r="K8" s="587"/>
    </row>
    <row r="9" spans="1:11" s="588" customFormat="1">
      <c r="A9" s="592" t="s">
        <v>644</v>
      </c>
      <c r="B9" s="589">
        <f>'Sources and Uses Budget'!C9</f>
        <v>0</v>
      </c>
      <c r="C9" s="590"/>
      <c r="D9" s="590"/>
      <c r="E9" s="591"/>
      <c r="F9" s="591"/>
      <c r="G9" s="591"/>
      <c r="H9" s="589">
        <f>'Sources and Uses Budget'!T9</f>
        <v>0</v>
      </c>
      <c r="I9" s="590"/>
      <c r="J9" s="590"/>
      <c r="K9" s="587"/>
    </row>
    <row r="10" spans="1:11" s="588" customFormat="1">
      <c r="A10" s="592" t="s">
        <v>645</v>
      </c>
      <c r="B10" s="589">
        <f>'Sources and Uses Budget'!C10</f>
        <v>577785</v>
      </c>
      <c r="C10" s="590">
        <f>B10</f>
        <v>577785</v>
      </c>
      <c r="D10" s="590"/>
      <c r="E10" s="589">
        <f>'Sources and Uses Budget'!S10</f>
        <v>577785</v>
      </c>
      <c r="F10" s="590">
        <f>E10</f>
        <v>577785</v>
      </c>
      <c r="G10" s="590"/>
      <c r="H10" s="589">
        <f>'Sources and Uses Budget'!T10</f>
        <v>0</v>
      </c>
      <c r="I10" s="590"/>
      <c r="J10" s="590"/>
      <c r="K10" s="587"/>
    </row>
    <row r="11" spans="1:11" s="588" customFormat="1">
      <c r="A11" s="593" t="s">
        <v>646</v>
      </c>
      <c r="B11" s="589">
        <f>'Sources and Uses Budget'!C11</f>
        <v>577785</v>
      </c>
      <c r="C11" s="589">
        <f>SUM(C9:C10)</f>
        <v>577785</v>
      </c>
      <c r="D11" s="589">
        <f>SUM(D9:D10)</f>
        <v>0</v>
      </c>
      <c r="E11" s="591"/>
      <c r="F11" s="591"/>
      <c r="G11" s="591"/>
      <c r="H11" s="589">
        <f>'Sources and Uses Budget'!T11</f>
        <v>0</v>
      </c>
      <c r="I11" s="589">
        <f>SUM(I9:I10)</f>
        <v>0</v>
      </c>
      <c r="J11" s="589">
        <f>SUM(J9:J10)</f>
        <v>0</v>
      </c>
      <c r="K11" s="587"/>
    </row>
    <row r="12" spans="1:11" s="588" customFormat="1">
      <c r="A12" s="593" t="s">
        <v>91</v>
      </c>
      <c r="B12" s="589">
        <f>'Sources and Uses Budget'!C12</f>
        <v>3177785</v>
      </c>
      <c r="C12" s="589">
        <f>SUM(C8+C11)</f>
        <v>3177785</v>
      </c>
      <c r="D12" s="589">
        <f>SUM(D8+D11)</f>
        <v>0</v>
      </c>
      <c r="E12" s="591"/>
      <c r="F12" s="591"/>
      <c r="G12" s="591"/>
      <c r="H12" s="591"/>
      <c r="I12" s="591"/>
      <c r="J12" s="591"/>
      <c r="K12" s="587"/>
    </row>
    <row r="13" spans="1:11" s="588" customFormat="1">
      <c r="A13" s="594" t="s">
        <v>1000</v>
      </c>
      <c r="B13" s="589">
        <f>'Sources and Uses Budget'!C13</f>
        <v>0</v>
      </c>
      <c r="C13" s="590"/>
      <c r="D13" s="590"/>
      <c r="E13" s="589">
        <f>'Sources and Uses Budget'!S13</f>
        <v>0</v>
      </c>
      <c r="F13" s="590"/>
      <c r="G13" s="590"/>
      <c r="H13" s="589">
        <f>'Sources and Uses Budget'!T13</f>
        <v>0</v>
      </c>
      <c r="I13" s="590"/>
      <c r="J13" s="590"/>
      <c r="K13" s="587"/>
    </row>
    <row r="14" spans="1:11" s="588" customFormat="1" ht="24">
      <c r="A14" s="595" t="s">
        <v>1001</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1396</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647</v>
      </c>
      <c r="B16" s="586"/>
      <c r="C16" s="586"/>
      <c r="D16" s="586"/>
      <c r="E16" s="586"/>
      <c r="F16" s="586"/>
      <c r="G16" s="586"/>
      <c r="H16" s="586"/>
      <c r="I16" s="586"/>
      <c r="J16" s="586"/>
      <c r="K16" s="587"/>
    </row>
    <row r="17" spans="1:11" s="588" customFormat="1">
      <c r="A17" s="592" t="s">
        <v>648</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649</v>
      </c>
      <c r="B18" s="589">
        <f>'Sources and Uses Budget'!C18</f>
        <v>0</v>
      </c>
      <c r="C18" s="590"/>
      <c r="D18" s="590"/>
      <c r="E18" s="589">
        <f>'Sources and Uses Budget'!S18</f>
        <v>0</v>
      </c>
      <c r="F18" s="590"/>
      <c r="G18" s="590"/>
      <c r="H18" s="589">
        <f>'Sources and Uses Budget'!T18</f>
        <v>0</v>
      </c>
      <c r="I18" s="590"/>
      <c r="J18" s="590"/>
      <c r="K18" s="587"/>
    </row>
    <row r="19" spans="1:11" s="588" customFormat="1">
      <c r="A19" s="592" t="s">
        <v>650</v>
      </c>
      <c r="B19" s="589">
        <f>'Sources and Uses Budget'!C19</f>
        <v>0</v>
      </c>
      <c r="C19" s="590"/>
      <c r="D19" s="590"/>
      <c r="E19" s="589">
        <f>'Sources and Uses Budget'!S19</f>
        <v>0</v>
      </c>
      <c r="F19" s="590"/>
      <c r="G19" s="590"/>
      <c r="H19" s="589">
        <f>'Sources and Uses Budget'!T19</f>
        <v>0</v>
      </c>
      <c r="I19" s="590"/>
      <c r="J19" s="590"/>
      <c r="K19" s="587"/>
    </row>
    <row r="20" spans="1:11" s="588" customFormat="1">
      <c r="A20" s="592" t="s">
        <v>144</v>
      </c>
      <c r="B20" s="589">
        <f>'Sources and Uses Budget'!C20</f>
        <v>0</v>
      </c>
      <c r="C20" s="590"/>
      <c r="D20" s="590"/>
      <c r="E20" s="589">
        <f>'Sources and Uses Budget'!S20</f>
        <v>0</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0</v>
      </c>
      <c r="C23" s="590"/>
      <c r="D23" s="590"/>
      <c r="E23" s="589">
        <f>'Sources and Uses Budget'!S23</f>
        <v>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0</v>
      </c>
      <c r="C25" s="589">
        <f>SUM(C17:C24)</f>
        <v>0</v>
      </c>
      <c r="D25" s="589">
        <f>SUM(D17:D24)</f>
        <v>0</v>
      </c>
      <c r="E25" s="589">
        <f>'Sources and Uses Budget'!S25</f>
        <v>0</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0</v>
      </c>
      <c r="C26" s="590"/>
      <c r="D26" s="590"/>
      <c r="E26" s="589">
        <f>'Sources and Uses Budget'!S26</f>
        <v>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648</v>
      </c>
      <c r="B28" s="589">
        <f>'Sources and Uses Budget'!C28</f>
        <v>6051954</v>
      </c>
      <c r="C28" s="590">
        <f>B28</f>
        <v>6051954</v>
      </c>
      <c r="D28" s="590"/>
      <c r="E28" s="589">
        <f>'Sources and Uses Budget'!S28</f>
        <v>6051954</v>
      </c>
      <c r="F28" s="590">
        <f>E28</f>
        <v>6051954</v>
      </c>
      <c r="G28" s="590"/>
      <c r="H28" s="589">
        <f>'Sources and Uses Budget'!T28</f>
        <v>0</v>
      </c>
      <c r="I28" s="590"/>
      <c r="J28" s="590"/>
      <c r="K28" s="587"/>
    </row>
    <row r="29" spans="1:11" s="588" customFormat="1">
      <c r="A29" s="223" t="s">
        <v>649</v>
      </c>
      <c r="B29" s="589">
        <f>'Sources and Uses Budget'!C29</f>
        <v>34652328</v>
      </c>
      <c r="C29" s="590">
        <f>B29</f>
        <v>34652328</v>
      </c>
      <c r="D29" s="590"/>
      <c r="E29" s="589">
        <f>'Sources and Uses Budget'!S29</f>
        <v>34652328</v>
      </c>
      <c r="F29" s="590">
        <f>E29</f>
        <v>34652328</v>
      </c>
      <c r="G29" s="590"/>
      <c r="H29" s="589">
        <f>'Sources and Uses Budget'!T29</f>
        <v>0</v>
      </c>
      <c r="I29" s="590"/>
      <c r="J29" s="590"/>
      <c r="K29" s="587"/>
    </row>
    <row r="30" spans="1:11" s="588" customFormat="1">
      <c r="A30" s="223" t="s">
        <v>650</v>
      </c>
      <c r="B30" s="589">
        <f>'Sources and Uses Budget'!C30</f>
        <v>2400000</v>
      </c>
      <c r="C30" s="590">
        <f>B30</f>
        <v>2400000</v>
      </c>
      <c r="D30" s="590"/>
      <c r="E30" s="589">
        <f>'Sources and Uses Budget'!S30</f>
        <v>2400000</v>
      </c>
      <c r="F30" s="590">
        <f>E30</f>
        <v>2400000</v>
      </c>
      <c r="G30" s="590"/>
      <c r="H30" s="589">
        <f>'Sources and Uses Budget'!T30</f>
        <v>0</v>
      </c>
      <c r="I30" s="590"/>
      <c r="J30" s="590"/>
      <c r="K30" s="587"/>
    </row>
    <row r="31" spans="1:11" s="588" customFormat="1">
      <c r="A31" s="223" t="s">
        <v>144</v>
      </c>
      <c r="B31" s="589">
        <f>'Sources and Uses Budget'!C31</f>
        <v>1746538</v>
      </c>
      <c r="C31" s="590">
        <f>B31</f>
        <v>1746538</v>
      </c>
      <c r="D31" s="590"/>
      <c r="E31" s="589">
        <f>'Sources and Uses Budget'!S31</f>
        <v>1746538</v>
      </c>
      <c r="F31" s="590">
        <f>E31</f>
        <v>1746538</v>
      </c>
      <c r="G31" s="590"/>
      <c r="H31" s="589">
        <f>'Sources and Uses Budget'!T31</f>
        <v>0</v>
      </c>
      <c r="I31" s="590"/>
      <c r="J31" s="590"/>
      <c r="K31" s="587"/>
    </row>
    <row r="32" spans="1:11" s="588" customFormat="1">
      <c r="A32" s="223" t="s">
        <v>145</v>
      </c>
      <c r="B32" s="589">
        <f>'Sources and Uses Budget'!C32</f>
        <v>1746538</v>
      </c>
      <c r="C32" s="590">
        <f>B32</f>
        <v>1746538</v>
      </c>
      <c r="D32" s="590"/>
      <c r="E32" s="589">
        <f>'Sources and Uses Budget'!S32</f>
        <v>1746538</v>
      </c>
      <c r="F32" s="590">
        <f>E32</f>
        <v>1746538</v>
      </c>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854790</v>
      </c>
      <c r="C34" s="590">
        <f>B34</f>
        <v>854790</v>
      </c>
      <c r="D34" s="590"/>
      <c r="E34" s="589">
        <f>'Sources and Uses Budget'!S34</f>
        <v>854790</v>
      </c>
      <c r="F34" s="590">
        <f>E34</f>
        <v>854790</v>
      </c>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47452148</v>
      </c>
      <c r="C36" s="589">
        <f>SUM(C28:C35)</f>
        <v>47452148</v>
      </c>
      <c r="D36" s="589">
        <f>SUM(D28:D35)</f>
        <v>0</v>
      </c>
      <c r="E36" s="589">
        <f>'Sources and Uses Budget'!S36</f>
        <v>47452148</v>
      </c>
      <c r="F36" s="596">
        <f>SUM(F28:F35)</f>
        <v>47452148</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1033000</v>
      </c>
      <c r="C38" s="590">
        <f>B38</f>
        <v>1033000</v>
      </c>
      <c r="D38" s="590"/>
      <c r="E38" s="589">
        <f>'Sources and Uses Budget'!S38</f>
        <v>1033000</v>
      </c>
      <c r="F38" s="590">
        <f>E38</f>
        <v>1033000</v>
      </c>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1033000</v>
      </c>
      <c r="C40" s="589">
        <f>SUM(C37:C39)</f>
        <v>1033000</v>
      </c>
      <c r="D40" s="589">
        <f>SUM(D37:D39)</f>
        <v>0</v>
      </c>
      <c r="E40" s="589">
        <f>'Sources and Uses Budget'!S40</f>
        <v>1033000</v>
      </c>
      <c r="F40" s="596">
        <f>SUM(F38:F39)</f>
        <v>1033000</v>
      </c>
      <c r="G40" s="596">
        <f>SUM(G38:G39)</f>
        <v>0</v>
      </c>
      <c r="H40" s="589">
        <f>'Sources and Uses Budget'!T40</f>
        <v>0</v>
      </c>
      <c r="I40" s="596">
        <f>SUM(I38:I39)</f>
        <v>0</v>
      </c>
      <c r="J40" s="596">
        <f>SUM(J38:J39)</f>
        <v>0</v>
      </c>
      <c r="K40" s="587"/>
    </row>
    <row r="41" spans="1:11" s="588" customFormat="1">
      <c r="A41" s="593" t="s">
        <v>155</v>
      </c>
      <c r="B41" s="589">
        <f>'Sources and Uses Budget'!C41</f>
        <v>619518</v>
      </c>
      <c r="C41" s="590">
        <f>B41</f>
        <v>619518</v>
      </c>
      <c r="D41" s="590"/>
      <c r="E41" s="589">
        <f>'Sources and Uses Budget'!S41</f>
        <v>619518</v>
      </c>
      <c r="F41" s="590">
        <f>E41</f>
        <v>619518</v>
      </c>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3582774</v>
      </c>
      <c r="C43" s="590">
        <f>B43</f>
        <v>3582774</v>
      </c>
      <c r="D43" s="590"/>
      <c r="E43" s="589">
        <f>'Sources and Uses Budget'!S43</f>
        <v>3582774</v>
      </c>
      <c r="F43" s="590">
        <f>E43</f>
        <v>3582774</v>
      </c>
      <c r="G43" s="590"/>
      <c r="H43" s="589">
        <f>'Sources and Uses Budget'!T43</f>
        <v>0</v>
      </c>
      <c r="I43" s="590"/>
      <c r="J43" s="590"/>
      <c r="K43" s="587"/>
    </row>
    <row r="44" spans="1:11" s="588" customFormat="1">
      <c r="A44" s="592" t="s">
        <v>158</v>
      </c>
      <c r="B44" s="589">
        <f>'Sources and Uses Budget'!C44</f>
        <v>46118</v>
      </c>
      <c r="C44" s="590">
        <f>B44</f>
        <v>46118</v>
      </c>
      <c r="D44" s="590"/>
      <c r="E44" s="589">
        <f>'Sources and Uses Budget'!S44</f>
        <v>46118</v>
      </c>
      <c r="F44" s="590">
        <f>E44</f>
        <v>46118</v>
      </c>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f>B48</f>
        <v>45000</v>
      </c>
      <c r="D48" s="590"/>
      <c r="E48" s="589">
        <f>'Sources and Uses Budget'!S48</f>
        <v>45000</v>
      </c>
      <c r="F48" s="590">
        <f>E48</f>
        <v>45000</v>
      </c>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0</v>
      </c>
      <c r="C50" s="590"/>
      <c r="D50" s="590"/>
      <c r="E50" s="589">
        <f>'Sources and Uses Budget'!S50</f>
        <v>0</v>
      </c>
      <c r="F50" s="590"/>
      <c r="G50" s="590"/>
      <c r="H50" s="589">
        <f>'Sources and Uses Budget'!T50</f>
        <v>0</v>
      </c>
      <c r="I50" s="590"/>
      <c r="J50" s="590"/>
      <c r="K50" s="587"/>
    </row>
    <row r="51" spans="1:11" s="588" customFormat="1">
      <c r="A51" s="595" t="str">
        <f>'Sources and Uses Budget'!$A60</f>
        <v>Land Loan  Interest</v>
      </c>
      <c r="B51" s="589">
        <f>'Sources and Uses Budget'!C51</f>
        <v>54000</v>
      </c>
      <c r="C51" s="590">
        <f>B51</f>
        <v>54000</v>
      </c>
      <c r="D51" s="590"/>
      <c r="E51" s="589">
        <f>'Sources and Uses Budget'!S51</f>
        <v>54000</v>
      </c>
      <c r="F51" s="590">
        <f>E51</f>
        <v>54000</v>
      </c>
      <c r="G51" s="590"/>
      <c r="H51" s="589">
        <f>'Sources and Uses Budget'!T51</f>
        <v>0</v>
      </c>
      <c r="I51" s="590"/>
      <c r="J51" s="590"/>
      <c r="K51" s="587"/>
    </row>
    <row r="52" spans="1:11" s="588" customFormat="1">
      <c r="A52" s="595" t="str">
        <f>'Sources and Uses Budget'!$A61</f>
        <v>Interest prior to Conversion</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3727892</v>
      </c>
      <c r="C53" s="596">
        <f>SUM(C43:C52)</f>
        <v>3727892</v>
      </c>
      <c r="D53" s="596">
        <f>SUM(D43:D52)</f>
        <v>0</v>
      </c>
      <c r="E53" s="589">
        <f>'Sources and Uses Budget'!S53</f>
        <v>3727892</v>
      </c>
      <c r="F53" s="596">
        <f>SUM(F43:F52)</f>
        <v>3727892</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445882</v>
      </c>
      <c r="C55" s="590">
        <f>B55</f>
        <v>445882</v>
      </c>
      <c r="D55" s="590"/>
      <c r="E55" s="591"/>
      <c r="F55" s="591"/>
      <c r="G55" s="591"/>
      <c r="H55" s="591"/>
      <c r="I55" s="591"/>
      <c r="J55" s="591"/>
      <c r="K55" s="587"/>
    </row>
    <row r="56" spans="1:11" s="588" customFormat="1" ht="12" customHeight="1">
      <c r="A56" s="592" t="s">
        <v>159</v>
      </c>
      <c r="B56" s="589">
        <f>'Sources and Uses Budget'!C56</f>
        <v>275850</v>
      </c>
      <c r="C56" s="590">
        <f>B56</f>
        <v>275850</v>
      </c>
      <c r="D56" s="590"/>
      <c r="E56" s="591"/>
      <c r="F56" s="591"/>
      <c r="G56" s="591"/>
      <c r="H56" s="591"/>
      <c r="I56" s="591"/>
      <c r="J56" s="591"/>
      <c r="K56" s="587"/>
    </row>
    <row r="57" spans="1:11" s="588" customFormat="1">
      <c r="A57" s="592" t="s">
        <v>163</v>
      </c>
      <c r="B57" s="589">
        <f>'Sources and Uses Budget'!C57</f>
        <v>0</v>
      </c>
      <c r="C57" s="590"/>
      <c r="D57" s="590"/>
      <c r="E57" s="591"/>
      <c r="F57" s="591"/>
      <c r="G57" s="591"/>
      <c r="H57" s="591"/>
      <c r="I57" s="591"/>
      <c r="J57" s="591"/>
      <c r="K57" s="587"/>
    </row>
    <row r="58" spans="1:11" s="588" customFormat="1">
      <c r="A58" s="592" t="s">
        <v>161</v>
      </c>
      <c r="B58" s="589">
        <f>'Sources and Uses Budget'!C58</f>
        <v>229309</v>
      </c>
      <c r="C58" s="590">
        <f>B58</f>
        <v>229309</v>
      </c>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Land Loan  Interest</v>
      </c>
      <c r="B60" s="589">
        <f>'Sources and Uses Budget'!C60</f>
        <v>106360</v>
      </c>
      <c r="C60" s="590">
        <f>B60</f>
        <v>106360</v>
      </c>
      <c r="D60" s="590"/>
      <c r="E60" s="591"/>
      <c r="F60" s="591"/>
      <c r="G60" s="591"/>
      <c r="H60" s="591"/>
      <c r="I60" s="591"/>
      <c r="J60" s="591"/>
      <c r="K60" s="587"/>
    </row>
    <row r="61" spans="1:11" s="588" customFormat="1">
      <c r="A61" s="595" t="str">
        <f>'Sources and Uses Budget'!$A61</f>
        <v>Interest prior to Conversion</v>
      </c>
      <c r="B61" s="589">
        <f>'Sources and Uses Budget'!C61</f>
        <v>1790111</v>
      </c>
      <c r="C61" s="590">
        <f>B61</f>
        <v>1790111</v>
      </c>
      <c r="D61" s="590"/>
      <c r="E61" s="591"/>
      <c r="F61" s="591"/>
      <c r="G61" s="591"/>
      <c r="H61" s="591"/>
      <c r="I61" s="591"/>
      <c r="J61" s="591"/>
      <c r="K61" s="587"/>
    </row>
    <row r="62" spans="1:11" s="588" customFormat="1" ht="13.9" customHeight="1">
      <c r="A62" s="593" t="s">
        <v>320</v>
      </c>
      <c r="B62" s="589">
        <f>'Sources and Uses Budget'!C62</f>
        <v>2847512</v>
      </c>
      <c r="C62" s="589">
        <f>SUM(C55:C61)</f>
        <v>2847512</v>
      </c>
      <c r="D62" s="589">
        <f>SUM(D55:D61)</f>
        <v>0</v>
      </c>
      <c r="E62" s="591"/>
      <c r="F62" s="591"/>
      <c r="G62" s="591"/>
      <c r="H62" s="591"/>
      <c r="I62" s="591"/>
      <c r="J62" s="591"/>
      <c r="K62" s="587"/>
    </row>
    <row r="63" spans="1:11" s="588" customFormat="1">
      <c r="A63" s="600" t="s">
        <v>321</v>
      </c>
      <c r="B63" s="589">
        <f>'Sources and Uses Budget'!C63</f>
        <v>58857855</v>
      </c>
      <c r="C63" s="589">
        <f>SUM(C8+C11+C13+C14+C15+C25+C26+C36+C40+C41+C53+C62)</f>
        <v>58857855</v>
      </c>
      <c r="D63" s="589">
        <f>SUM(D8+D11+D13+D14+D15+D25+D26+D36+D40+D41+D53+D62)</f>
        <v>0</v>
      </c>
      <c r="E63" s="589">
        <f>'Sources and Uses Budget'!S63</f>
        <v>53410343</v>
      </c>
      <c r="F63" s="589">
        <f>SUM(F10+F13+F14+F15+F25+F26+F36+F40+F41+F53)</f>
        <v>53410343</v>
      </c>
      <c r="G63" s="589">
        <f>SUM(G10+G13+G14+G15+G25+G26+G36+G40+G41+G53)</f>
        <v>0</v>
      </c>
      <c r="H63" s="589">
        <f>'Sources and Uses Budget'!T63</f>
        <v>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0</v>
      </c>
      <c r="C65" s="590"/>
      <c r="D65" s="590"/>
      <c r="E65" s="589">
        <f>'Sources and Uses Budget'!S65</f>
        <v>0</v>
      </c>
      <c r="F65" s="590"/>
      <c r="G65" s="590"/>
      <c r="H65" s="589">
        <f>'Sources and Uses Budget'!T65</f>
        <v>0</v>
      </c>
      <c r="I65" s="590"/>
      <c r="J65" s="590"/>
      <c r="K65" s="587"/>
    </row>
    <row r="66" spans="1:11" s="588" customFormat="1">
      <c r="A66" s="595" t="str">
        <f>'Sources and Uses Budget'!$A73</f>
        <v>Other: (Specify)</v>
      </c>
      <c r="B66" s="589">
        <f>'Sources and Uses Budget'!C66</f>
        <v>0</v>
      </c>
      <c r="C66" s="590"/>
      <c r="D66" s="590"/>
      <c r="E66" s="589">
        <f>'Sources and Uses Budget'!S66</f>
        <v>0</v>
      </c>
      <c r="F66" s="590"/>
      <c r="G66" s="590"/>
      <c r="H66" s="589">
        <f>'Sources and Uses Budget'!T66</f>
        <v>0</v>
      </c>
      <c r="I66" s="590"/>
      <c r="J66" s="590"/>
      <c r="K66" s="587"/>
    </row>
    <row r="67" spans="1:11" s="588" customFormat="1">
      <c r="A67" s="593" t="s">
        <v>651</v>
      </c>
      <c r="B67" s="589">
        <f>'Sources and Uses Budget'!C67</f>
        <v>0</v>
      </c>
      <c r="C67" s="589">
        <f>SUM(C64:C66)</f>
        <v>0</v>
      </c>
      <c r="D67" s="589">
        <f>SUM(D64:D66)</f>
        <v>0</v>
      </c>
      <c r="E67" s="589">
        <f>'Sources and Uses Budget'!S67</f>
        <v>0</v>
      </c>
      <c r="F67" s="596">
        <f>SUM(F65:F66)</f>
        <v>0</v>
      </c>
      <c r="G67" s="596">
        <f>SUM(G65:G66)</f>
        <v>0</v>
      </c>
      <c r="H67" s="589">
        <f>'Sources and Uses Budget'!T67</f>
        <v>0</v>
      </c>
      <c r="I67" s="596">
        <f>SUM(I65:I66)</f>
        <v>0</v>
      </c>
      <c r="J67" s="596">
        <f>SUM(J65:J66)</f>
        <v>0</v>
      </c>
      <c r="K67" s="587"/>
    </row>
    <row r="68" spans="1:11" s="588" customFormat="1">
      <c r="A68" s="585" t="s">
        <v>652</v>
      </c>
      <c r="B68" s="586"/>
      <c r="C68" s="586"/>
      <c r="D68" s="586"/>
      <c r="E68" s="586"/>
      <c r="F68" s="586"/>
      <c r="G68" s="586"/>
      <c r="H68" s="586"/>
      <c r="I68" s="586"/>
      <c r="J68" s="586"/>
      <c r="K68" s="587"/>
    </row>
    <row r="69" spans="1:11" s="588" customFormat="1">
      <c r="A69" s="592" t="s">
        <v>653</v>
      </c>
      <c r="B69" s="589">
        <f>'Sources and Uses Budget'!C69</f>
        <v>0</v>
      </c>
      <c r="C69" s="590"/>
      <c r="D69" s="590"/>
      <c r="E69" s="591"/>
      <c r="F69" s="591"/>
      <c r="G69" s="591"/>
      <c r="H69" s="591"/>
      <c r="I69" s="591"/>
      <c r="J69" s="591"/>
      <c r="K69" s="587"/>
    </row>
    <row r="70" spans="1:11" s="588" customFormat="1">
      <c r="A70" s="592" t="s">
        <v>654</v>
      </c>
      <c r="B70" s="589">
        <f>'Sources and Uses Budget'!C70</f>
        <v>0</v>
      </c>
      <c r="C70" s="590"/>
      <c r="D70" s="590"/>
      <c r="E70" s="591"/>
      <c r="F70" s="591"/>
      <c r="G70" s="591"/>
      <c r="H70" s="591"/>
      <c r="I70" s="591"/>
      <c r="J70" s="591"/>
      <c r="K70" s="587"/>
    </row>
    <row r="71" spans="1:11" s="588" customFormat="1">
      <c r="A71" s="763" t="s">
        <v>1123</v>
      </c>
      <c r="B71" s="589">
        <f>'Sources and Uses Budget'!C71</f>
        <v>0</v>
      </c>
      <c r="C71" s="590"/>
      <c r="D71" s="590"/>
      <c r="E71" s="591"/>
      <c r="F71" s="591"/>
      <c r="G71" s="591"/>
      <c r="H71" s="591"/>
      <c r="I71" s="591"/>
      <c r="J71" s="591"/>
      <c r="K71" s="587"/>
    </row>
    <row r="72" spans="1:11" s="588" customFormat="1">
      <c r="A72" s="592" t="s">
        <v>655</v>
      </c>
      <c r="B72" s="589">
        <f>'Sources and Uses Budget'!C72</f>
        <v>932968</v>
      </c>
      <c r="C72" s="590">
        <f>B72</f>
        <v>932968</v>
      </c>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656</v>
      </c>
      <c r="B74" s="589">
        <f>'Sources and Uses Budget'!C74</f>
        <v>932968</v>
      </c>
      <c r="C74" s="589">
        <f>SUM(C69:C73)</f>
        <v>932968</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3276155</v>
      </c>
      <c r="C76" s="590">
        <f>B76</f>
        <v>3276155</v>
      </c>
      <c r="D76" s="590"/>
      <c r="E76" s="589">
        <f>'Sources and Uses Budget'!S76</f>
        <v>3276155</v>
      </c>
      <c r="F76" s="590">
        <f>E76</f>
        <v>3276155</v>
      </c>
      <c r="G76" s="590"/>
      <c r="H76" s="589">
        <f>'Sources and Uses Budget'!T76</f>
        <v>0</v>
      </c>
      <c r="I76" s="590"/>
      <c r="J76" s="590"/>
      <c r="K76" s="587"/>
    </row>
    <row r="77" spans="1:11" s="588" customFormat="1">
      <c r="A77" s="592" t="s">
        <v>63</v>
      </c>
      <c r="B77" s="589">
        <f>'Sources and Uses Budget'!C77</f>
        <v>669492</v>
      </c>
      <c r="C77" s="590">
        <f>B77</f>
        <v>669492</v>
      </c>
      <c r="D77" s="590"/>
      <c r="E77" s="589">
        <f>'Sources and Uses Budget'!S77</f>
        <v>669492</v>
      </c>
      <c r="F77" s="590">
        <f>E77</f>
        <v>669492</v>
      </c>
      <c r="G77" s="590"/>
      <c r="H77" s="589">
        <f>'Sources and Uses Budget'!T77</f>
        <v>0</v>
      </c>
      <c r="I77" s="590"/>
      <c r="J77" s="590"/>
      <c r="K77" s="587"/>
    </row>
    <row r="78" spans="1:11" s="588" customFormat="1">
      <c r="A78" s="593" t="s">
        <v>1468</v>
      </c>
      <c r="B78" s="589">
        <f>'Sources and Uses Budget'!C78</f>
        <v>3945647</v>
      </c>
      <c r="C78" s="589">
        <f>SUM(C76:C77)</f>
        <v>3945647</v>
      </c>
      <c r="D78" s="589">
        <f>SUM(D76:D77)</f>
        <v>0</v>
      </c>
      <c r="E78" s="589">
        <f>'Sources and Uses Budget'!S78</f>
        <v>3945647</v>
      </c>
      <c r="F78" s="589">
        <f>SUM(F76:F77)</f>
        <v>3945647</v>
      </c>
      <c r="G78" s="589">
        <f>SUM(G76:G77)</f>
        <v>0</v>
      </c>
      <c r="H78" s="589">
        <f>'Sources and Uses Budget'!T78</f>
        <v>0</v>
      </c>
      <c r="I78" s="589">
        <f>SUM(I76:I77)</f>
        <v>0</v>
      </c>
      <c r="J78" s="589">
        <f>SUM(J76:J77)</f>
        <v>0</v>
      </c>
      <c r="K78" s="587"/>
    </row>
    <row r="79" spans="1:11" s="588" customFormat="1">
      <c r="A79" s="585" t="s">
        <v>843</v>
      </c>
      <c r="B79" s="586"/>
      <c r="C79" s="586"/>
      <c r="D79" s="586"/>
      <c r="E79" s="586"/>
      <c r="F79" s="586"/>
      <c r="G79" s="586"/>
      <c r="H79" s="586"/>
      <c r="I79" s="586"/>
      <c r="J79" s="586"/>
      <c r="K79" s="587"/>
    </row>
    <row r="80" spans="1:11" s="588" customFormat="1" ht="13.9" customHeight="1">
      <c r="A80" s="223" t="s">
        <v>844</v>
      </c>
      <c r="B80" s="589">
        <f>'Sources and Uses Budget'!C80</f>
        <v>139556</v>
      </c>
      <c r="C80" s="590">
        <f>B80</f>
        <v>139556</v>
      </c>
      <c r="D80" s="590"/>
      <c r="E80" s="591"/>
      <c r="F80" s="591"/>
      <c r="G80" s="591"/>
      <c r="H80" s="591"/>
      <c r="I80" s="591"/>
      <c r="J80" s="591"/>
      <c r="K80" s="587"/>
    </row>
    <row r="81" spans="1:11" s="588" customFormat="1">
      <c r="A81" s="223" t="s">
        <v>845</v>
      </c>
      <c r="B81" s="589">
        <f>'Sources and Uses Budget'!C81</f>
        <v>147449</v>
      </c>
      <c r="C81" s="590">
        <f>B81</f>
        <v>147449</v>
      </c>
      <c r="D81" s="590"/>
      <c r="E81" s="589">
        <f>'Sources and Uses Budget'!S81</f>
        <v>147449</v>
      </c>
      <c r="F81" s="590">
        <f>E81</f>
        <v>147449</v>
      </c>
      <c r="G81" s="590"/>
      <c r="H81" s="589">
        <f>'Sources and Uses Budget'!T81</f>
        <v>0</v>
      </c>
      <c r="I81" s="590"/>
      <c r="J81" s="590"/>
      <c r="K81" s="587"/>
    </row>
    <row r="82" spans="1:11" s="588" customFormat="1">
      <c r="A82" s="223" t="s">
        <v>846</v>
      </c>
      <c r="B82" s="589">
        <f>'Sources and Uses Budget'!C82</f>
        <v>6084424</v>
      </c>
      <c r="C82" s="590">
        <f>B82</f>
        <v>6084424</v>
      </c>
      <c r="D82" s="590"/>
      <c r="E82" s="589">
        <f>'Sources and Uses Budget'!S82</f>
        <v>6084424</v>
      </c>
      <c r="F82" s="590">
        <f>E82</f>
        <v>6084424</v>
      </c>
      <c r="G82" s="590"/>
      <c r="H82" s="589">
        <f>'Sources and Uses Budget'!T82</f>
        <v>0</v>
      </c>
      <c r="I82" s="590"/>
      <c r="J82" s="590"/>
      <c r="K82" s="587"/>
    </row>
    <row r="83" spans="1:11" s="588" customFormat="1">
      <c r="A83" s="223" t="s">
        <v>847</v>
      </c>
      <c r="B83" s="589">
        <f>'Sources and Uses Budget'!C83</f>
        <v>680120</v>
      </c>
      <c r="C83" s="590">
        <f>B83</f>
        <v>680120</v>
      </c>
      <c r="D83" s="590"/>
      <c r="E83" s="589">
        <f>'Sources and Uses Budget'!S83</f>
        <v>680120</v>
      </c>
      <c r="F83" s="590">
        <f>E83</f>
        <v>680120</v>
      </c>
      <c r="G83" s="590"/>
      <c r="H83" s="589">
        <f>'Sources and Uses Budget'!T83</f>
        <v>0</v>
      </c>
      <c r="I83" s="590"/>
      <c r="J83" s="590"/>
      <c r="K83" s="587"/>
    </row>
    <row r="84" spans="1:11" s="588" customFormat="1">
      <c r="A84" s="223" t="s">
        <v>848</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849</v>
      </c>
      <c r="B85" s="589">
        <f>'Sources and Uses Budget'!C85</f>
        <v>43000</v>
      </c>
      <c r="C85" s="590">
        <f>B85</f>
        <v>43000</v>
      </c>
      <c r="D85" s="590"/>
      <c r="E85" s="591"/>
      <c r="F85" s="591"/>
      <c r="G85" s="591"/>
      <c r="H85" s="591"/>
      <c r="I85" s="591"/>
      <c r="J85" s="591"/>
      <c r="K85" s="587"/>
    </row>
    <row r="86" spans="1:11" s="588" customFormat="1">
      <c r="A86" s="223" t="s">
        <v>850</v>
      </c>
      <c r="B86" s="589">
        <f>'Sources and Uses Budget'!C86</f>
        <v>439000</v>
      </c>
      <c r="C86" s="590">
        <f>B86</f>
        <v>439000</v>
      </c>
      <c r="D86" s="590"/>
      <c r="E86" s="589">
        <f>'Sources and Uses Budget'!S86</f>
        <v>439000</v>
      </c>
      <c r="F86" s="590">
        <f>E86</f>
        <v>439000</v>
      </c>
      <c r="G86" s="590"/>
      <c r="H86" s="589">
        <f>'Sources and Uses Budget'!T86</f>
        <v>0</v>
      </c>
      <c r="I86" s="590"/>
      <c r="J86" s="590"/>
      <c r="K86" s="587"/>
    </row>
    <row r="87" spans="1:11" s="588" customFormat="1">
      <c r="A87" s="223" t="s">
        <v>851</v>
      </c>
      <c r="B87" s="589">
        <f>'Sources and Uses Budget'!C87</f>
        <v>15000</v>
      </c>
      <c r="C87" s="590">
        <f>B87</f>
        <v>15000</v>
      </c>
      <c r="D87" s="590"/>
      <c r="E87" s="589">
        <f>'Sources and Uses Budget'!S87</f>
        <v>15000</v>
      </c>
      <c r="F87" s="590">
        <f>E87</f>
        <v>15000</v>
      </c>
      <c r="G87" s="590"/>
      <c r="H87" s="589">
        <f>'Sources and Uses Budget'!T87</f>
        <v>0</v>
      </c>
      <c r="I87" s="590"/>
      <c r="J87" s="590"/>
      <c r="K87" s="587"/>
    </row>
    <row r="88" spans="1:11" s="588" customFormat="1">
      <c r="A88" s="234" t="s">
        <v>404</v>
      </c>
      <c r="B88" s="589">
        <f>'Sources and Uses Budget'!C88</f>
        <v>25000</v>
      </c>
      <c r="C88" s="590">
        <f>B88</f>
        <v>25000</v>
      </c>
      <c r="D88" s="590"/>
      <c r="E88" s="589">
        <f>'Sources and Uses Budget'!S88</f>
        <v>25000</v>
      </c>
      <c r="F88" s="590">
        <f>E88</f>
        <v>25000</v>
      </c>
      <c r="G88" s="590"/>
      <c r="H88" s="589">
        <f>'Sources and Uses Budget'!T88</f>
        <v>0</v>
      </c>
      <c r="I88" s="590"/>
      <c r="J88" s="590"/>
      <c r="K88" s="587"/>
    </row>
    <row r="89" spans="1:11" s="588" customFormat="1">
      <c r="A89" s="889" t="s">
        <v>1470</v>
      </c>
      <c r="B89" s="589">
        <f>'Sources and Uses Budget'!C89</f>
        <v>5200</v>
      </c>
      <c r="C89" s="590">
        <f>B89</f>
        <v>5200</v>
      </c>
      <c r="D89" s="590"/>
      <c r="E89" s="589">
        <f>'Sources and Uses Budget'!S89</f>
        <v>5200</v>
      </c>
      <c r="F89" s="590">
        <f>E89</f>
        <v>5200</v>
      </c>
      <c r="G89" s="590"/>
      <c r="H89" s="589">
        <f>'Sources and Uses Budget'!T89</f>
        <v>0</v>
      </c>
      <c r="I89" s="590"/>
      <c r="J89" s="590"/>
      <c r="K89" s="587"/>
    </row>
    <row r="90" spans="1:11" s="588" customFormat="1">
      <c r="A90" s="595" t="str">
        <f>'Sources and Uses Budget'!$A90</f>
        <v>Other: (Specify)</v>
      </c>
      <c r="B90" s="589">
        <f>'Sources and Uses Budget'!C90</f>
        <v>0</v>
      </c>
      <c r="C90" s="590"/>
      <c r="D90" s="590"/>
      <c r="E90" s="589">
        <f>'Sources and Uses Budget'!S90</f>
        <v>0</v>
      </c>
      <c r="F90" s="590"/>
      <c r="G90" s="590"/>
      <c r="H90" s="589">
        <f>'Sources and Uses Budget'!T90</f>
        <v>0</v>
      </c>
      <c r="I90" s="590"/>
      <c r="J90" s="590"/>
      <c r="K90" s="587"/>
    </row>
    <row r="91" spans="1:11" s="588" customFormat="1">
      <c r="A91" s="595" t="str">
        <f>'Sources and Uses Budget'!$A91</f>
        <v>Other: (Specify)</v>
      </c>
      <c r="B91" s="589">
        <f>'Sources and Uses Budget'!C91</f>
        <v>0</v>
      </c>
      <c r="C91" s="590"/>
      <c r="D91" s="590"/>
      <c r="E91" s="589">
        <f>'Sources and Uses Budget'!S91</f>
        <v>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852</v>
      </c>
      <c r="B95" s="589">
        <f>'Sources and Uses Budget'!C95</f>
        <v>7578749</v>
      </c>
      <c r="C95" s="589">
        <f>SUM(C80:C94)</f>
        <v>7578749</v>
      </c>
      <c r="D95" s="589">
        <f>SUM(D80:D94)</f>
        <v>0</v>
      </c>
      <c r="E95" s="589">
        <f>'Sources and Uses Budget'!S95</f>
        <v>7396193</v>
      </c>
      <c r="F95" s="596">
        <f>SUM(F81:F84,F86:F94)</f>
        <v>7396193</v>
      </c>
      <c r="G95" s="596">
        <f>SUM(G81:G84,G86:G94)</f>
        <v>0</v>
      </c>
      <c r="H95" s="589">
        <f>'Sources and Uses Budget'!T95</f>
        <v>0</v>
      </c>
      <c r="I95" s="589">
        <f>SUM(I81:I84,I86:I94)</f>
        <v>0</v>
      </c>
      <c r="J95" s="589">
        <f>SUM(J81:J84,J86:J94)</f>
        <v>0</v>
      </c>
      <c r="K95" s="587"/>
    </row>
    <row r="96" spans="1:11" s="588" customFormat="1">
      <c r="A96" s="593" t="s">
        <v>1180</v>
      </c>
      <c r="B96" s="589">
        <f>'Sources and Uses Budget'!C96</f>
        <v>71315219</v>
      </c>
      <c r="C96" s="589">
        <f>SUM(C63+C67+C74+C78+C95)</f>
        <v>71315219</v>
      </c>
      <c r="D96" s="589">
        <f>SUM(D63+D67+D74+D78+D95)</f>
        <v>0</v>
      </c>
      <c r="E96" s="589">
        <f>'Sources and Uses Budget'!S96</f>
        <v>64752183</v>
      </c>
      <c r="F96" s="596">
        <f>SUM(+F63+F67+F78+F95)</f>
        <v>64752183</v>
      </c>
      <c r="G96" s="596">
        <f>SUM(+G63+G67+G78+G95)</f>
        <v>0</v>
      </c>
      <c r="H96" s="589">
        <f>'Sources and Uses Budget'!T96</f>
        <v>0</v>
      </c>
      <c r="I96" s="596">
        <f>SUM(I63+I67+I78+I95)</f>
        <v>0</v>
      </c>
      <c r="J96" s="596">
        <f>SUM(J63+J67+J78+J95)</f>
        <v>0</v>
      </c>
      <c r="K96" s="587"/>
    </row>
    <row r="97" spans="1:11" s="588" customFormat="1">
      <c r="A97" s="585" t="s">
        <v>854</v>
      </c>
      <c r="B97" s="586"/>
      <c r="C97" s="586"/>
      <c r="D97" s="586"/>
      <c r="E97" s="586"/>
      <c r="F97" s="586"/>
      <c r="G97" s="586"/>
      <c r="H97" s="586"/>
      <c r="I97" s="586"/>
      <c r="J97" s="586"/>
      <c r="K97" s="587"/>
    </row>
    <row r="98" spans="1:11" s="588" customFormat="1">
      <c r="A98" s="223" t="s">
        <v>855</v>
      </c>
      <c r="B98" s="589">
        <f>'Sources and Uses Budget'!C98</f>
        <v>8741545</v>
      </c>
      <c r="C98" s="590">
        <f>B98</f>
        <v>8741545</v>
      </c>
      <c r="D98" s="590"/>
      <c r="E98" s="589">
        <f>'Sources and Uses Budget'!S98</f>
        <v>8741545</v>
      </c>
      <c r="F98" s="590">
        <f>E98</f>
        <v>8741545</v>
      </c>
      <c r="G98" s="590"/>
      <c r="H98" s="589">
        <f>'Sources and Uses Budget'!T98</f>
        <v>0</v>
      </c>
      <c r="I98" s="590"/>
      <c r="J98" s="590"/>
      <c r="K98" s="587"/>
    </row>
    <row r="99" spans="1:11" s="588" customFormat="1">
      <c r="A99" s="223" t="s">
        <v>856</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857</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858</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1128</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860</v>
      </c>
      <c r="B104" s="589">
        <f>'Sources and Uses Budget'!C104</f>
        <v>8741545</v>
      </c>
      <c r="C104" s="589">
        <f>SUM(C98:C103)</f>
        <v>8741545</v>
      </c>
      <c r="D104" s="589">
        <f>SUM(D98:D103)</f>
        <v>0</v>
      </c>
      <c r="E104" s="589">
        <f>'Sources and Uses Budget'!S104</f>
        <v>8741545</v>
      </c>
      <c r="F104" s="596">
        <f>SUM(F98:F103)</f>
        <v>8741545</v>
      </c>
      <c r="G104" s="596">
        <f>SUM(G98:G103)</f>
        <v>0</v>
      </c>
      <c r="H104" s="589">
        <f>'Sources and Uses Budget'!T104</f>
        <v>0</v>
      </c>
      <c r="I104" s="596">
        <f>SUM(I98:I103)</f>
        <v>0</v>
      </c>
      <c r="J104" s="596">
        <f>SUM(J98:J103)</f>
        <v>0</v>
      </c>
      <c r="K104" s="587"/>
    </row>
    <row r="105" spans="1:11" s="588" customFormat="1">
      <c r="A105" s="593" t="s">
        <v>1181</v>
      </c>
      <c r="B105" s="589">
        <f>'Sources and Uses Budget'!C105</f>
        <v>80056764</v>
      </c>
      <c r="C105" s="596">
        <f>SUM(C96+C104)</f>
        <v>80056764</v>
      </c>
      <c r="D105" s="596">
        <f>SUM(D96+D104)</f>
        <v>0</v>
      </c>
      <c r="E105" s="589">
        <f>'Sources and Uses Budget'!S105</f>
        <v>73493728</v>
      </c>
      <c r="F105" s="596">
        <f>F96+F104</f>
        <v>73493728</v>
      </c>
      <c r="G105" s="596">
        <f>G96+G104</f>
        <v>0</v>
      </c>
      <c r="H105" s="589">
        <f>'Sources and Uses Budget'!T105</f>
        <v>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73493728</v>
      </c>
      <c r="F107" s="605">
        <f>F105+F106</f>
        <v>73493728</v>
      </c>
      <c r="G107" s="605">
        <f>G105+G106</f>
        <v>0</v>
      </c>
      <c r="H107" s="589">
        <f>'Sources and Uses Budget'!T107</f>
        <v>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599"/>
      <c r="E124" s="1600"/>
      <c r="F124" s="1600"/>
      <c r="G124" s="1600"/>
      <c r="H124" s="1600"/>
      <c r="I124" s="1600"/>
      <c r="J124" s="607"/>
      <c r="K124" s="587"/>
    </row>
    <row r="125" spans="1:11" s="588" customFormat="1" ht="12.75">
      <c r="A125" s="618"/>
      <c r="B125" s="617"/>
      <c r="C125" s="618"/>
      <c r="D125" s="1600"/>
      <c r="E125" s="1600"/>
      <c r="F125" s="1600"/>
      <c r="G125" s="1600"/>
      <c r="H125" s="1600"/>
      <c r="I125" s="1600"/>
      <c r="J125" s="607"/>
      <c r="K125" s="587"/>
    </row>
    <row r="126" spans="1:11" s="588" customFormat="1" ht="12.75">
      <c r="A126" s="618"/>
      <c r="B126" s="617"/>
      <c r="C126" s="618"/>
      <c r="D126" s="1600"/>
      <c r="E126" s="1600"/>
      <c r="F126" s="1600"/>
      <c r="G126" s="1600"/>
      <c r="H126" s="1600"/>
      <c r="I126" s="1600"/>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1"/>
      <c r="B139" s="1602"/>
      <c r="C139" s="1602"/>
      <c r="D139" s="630"/>
      <c r="E139" s="618"/>
      <c r="F139" s="618"/>
      <c r="G139" s="618"/>
    </row>
    <row r="140" spans="1:11" ht="12" customHeight="1">
      <c r="A140" s="1603"/>
      <c r="B140" s="1604"/>
      <c r="C140" s="1604"/>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WWV104"/>
  <sheetViews>
    <sheetView showGridLines="0" showZeros="0" zoomScaleNormal="100" zoomScaleSheetLayoutView="100" workbookViewId="0">
      <selection activeCell="Y15" sqref="Y15:AC15"/>
    </sheetView>
  </sheetViews>
  <sheetFormatPr defaultColWidth="0" defaultRowHeight="0" customHeight="1" zeroHeight="1"/>
  <cols>
    <col min="1" max="1" width="1.5703125" style="815" customWidth="1"/>
    <col min="2" max="2" width="0.7109375" style="815" customWidth="1"/>
    <col min="3" max="18" width="2.5703125" style="815" customWidth="1"/>
    <col min="19" max="19" width="4" style="815" customWidth="1"/>
    <col min="20" max="39" width="2.7109375" style="815" customWidth="1"/>
    <col min="40" max="40" width="1.5703125" style="815" customWidth="1"/>
    <col min="41" max="76" width="2.5703125" style="815" hidden="1"/>
    <col min="77" max="256" width="2.5703125" style="641" hidden="1"/>
    <col min="257" max="257" width="1.5703125" style="641" hidden="1" customWidth="1"/>
    <col min="258" max="258" width="0.7109375" style="641" hidden="1" customWidth="1"/>
    <col min="259" max="274" width="2.5703125" style="641" hidden="1" customWidth="1"/>
    <col min="275" max="275" width="4" style="641" hidden="1" customWidth="1"/>
    <col min="276" max="279" width="2.5703125" style="641" hidden="1" customWidth="1"/>
    <col min="280" max="280" width="2.42578125" style="641" hidden="1" customWidth="1"/>
    <col min="281" max="284" width="2.5703125" style="641" hidden="1" customWidth="1"/>
    <col min="285" max="285" width="2.42578125" style="641" hidden="1" customWidth="1"/>
    <col min="286" max="289" width="2.5703125" style="641" hidden="1" customWidth="1"/>
    <col min="290" max="295" width="2.42578125" style="641" hidden="1" customWidth="1"/>
    <col min="296" max="296" width="1.5703125" style="641" hidden="1" customWidth="1"/>
    <col min="297" max="512" width="2.5703125" style="641" hidden="1"/>
    <col min="513" max="513" width="1.5703125" style="641" hidden="1" customWidth="1"/>
    <col min="514" max="514" width="0.7109375" style="641" hidden="1" customWidth="1"/>
    <col min="515" max="530" width="2.5703125" style="641" hidden="1" customWidth="1"/>
    <col min="531" max="531" width="4" style="641" hidden="1" customWidth="1"/>
    <col min="532" max="535" width="2.5703125" style="641" hidden="1" customWidth="1"/>
    <col min="536" max="536" width="2.42578125" style="641" hidden="1" customWidth="1"/>
    <col min="537" max="540" width="2.5703125" style="641" hidden="1" customWidth="1"/>
    <col min="541" max="541" width="2.42578125" style="641" hidden="1" customWidth="1"/>
    <col min="542" max="545" width="2.5703125" style="641" hidden="1" customWidth="1"/>
    <col min="546" max="551" width="2.42578125" style="641" hidden="1" customWidth="1"/>
    <col min="552" max="552" width="1.5703125" style="641" hidden="1" customWidth="1"/>
    <col min="553" max="768" width="2.5703125" style="641" hidden="1"/>
    <col min="769" max="769" width="1.5703125" style="641" hidden="1" customWidth="1"/>
    <col min="770" max="770" width="0.7109375" style="641" hidden="1" customWidth="1"/>
    <col min="771" max="786" width="2.5703125" style="641" hidden="1" customWidth="1"/>
    <col min="787" max="787" width="4" style="641" hidden="1" customWidth="1"/>
    <col min="788" max="791" width="2.5703125" style="641" hidden="1" customWidth="1"/>
    <col min="792" max="792" width="2.42578125" style="641" hidden="1" customWidth="1"/>
    <col min="793" max="796" width="2.5703125" style="641" hidden="1" customWidth="1"/>
    <col min="797" max="797" width="2.42578125" style="641" hidden="1" customWidth="1"/>
    <col min="798" max="801" width="2.5703125" style="641" hidden="1" customWidth="1"/>
    <col min="802" max="807" width="2.42578125" style="641" hidden="1" customWidth="1"/>
    <col min="808" max="808" width="1.5703125" style="641" hidden="1" customWidth="1"/>
    <col min="809" max="1024" width="2.5703125" style="641" hidden="1"/>
    <col min="1025" max="1025" width="1.5703125" style="641" hidden="1" customWidth="1"/>
    <col min="1026" max="1026" width="0.7109375" style="641" hidden="1" customWidth="1"/>
    <col min="1027" max="1042" width="2.5703125" style="641" hidden="1" customWidth="1"/>
    <col min="1043" max="1043" width="4" style="641" hidden="1" customWidth="1"/>
    <col min="1044" max="1047" width="2.5703125" style="641" hidden="1" customWidth="1"/>
    <col min="1048" max="1048" width="2.42578125" style="641" hidden="1" customWidth="1"/>
    <col min="1049" max="1052" width="2.5703125" style="641" hidden="1" customWidth="1"/>
    <col min="1053" max="1053" width="2.42578125" style="641" hidden="1" customWidth="1"/>
    <col min="1054" max="1057" width="2.5703125" style="641" hidden="1" customWidth="1"/>
    <col min="1058" max="1063" width="2.42578125" style="641" hidden="1" customWidth="1"/>
    <col min="1064" max="1064" width="1.5703125" style="641" hidden="1" customWidth="1"/>
    <col min="1065" max="1280" width="2.5703125" style="641" hidden="1"/>
    <col min="1281" max="1281" width="1.5703125" style="641" hidden="1" customWidth="1"/>
    <col min="1282" max="1282" width="0.7109375" style="641" hidden="1" customWidth="1"/>
    <col min="1283" max="1298" width="2.5703125" style="641" hidden="1" customWidth="1"/>
    <col min="1299" max="1299" width="4" style="641" hidden="1" customWidth="1"/>
    <col min="1300" max="1303" width="2.5703125" style="641" hidden="1" customWidth="1"/>
    <col min="1304" max="1304" width="2.42578125" style="641" hidden="1" customWidth="1"/>
    <col min="1305" max="1308" width="2.5703125" style="641" hidden="1" customWidth="1"/>
    <col min="1309" max="1309" width="2.42578125" style="641" hidden="1" customWidth="1"/>
    <col min="1310" max="1313" width="2.5703125" style="641" hidden="1" customWidth="1"/>
    <col min="1314" max="1319" width="2.42578125" style="641" hidden="1" customWidth="1"/>
    <col min="1320" max="1320" width="1.5703125" style="641" hidden="1" customWidth="1"/>
    <col min="1321" max="1536" width="2.5703125" style="641" hidden="1"/>
    <col min="1537" max="1537" width="1.5703125" style="641" hidden="1" customWidth="1"/>
    <col min="1538" max="1538" width="0.7109375" style="641" hidden="1" customWidth="1"/>
    <col min="1539" max="1554" width="2.5703125" style="641" hidden="1" customWidth="1"/>
    <col min="1555" max="1555" width="4" style="641" hidden="1" customWidth="1"/>
    <col min="1556" max="1559" width="2.5703125" style="641" hidden="1" customWidth="1"/>
    <col min="1560" max="1560" width="2.42578125" style="641" hidden="1" customWidth="1"/>
    <col min="1561" max="1564" width="2.5703125" style="641" hidden="1" customWidth="1"/>
    <col min="1565" max="1565" width="2.42578125" style="641" hidden="1" customWidth="1"/>
    <col min="1566" max="1569" width="2.5703125" style="641" hidden="1" customWidth="1"/>
    <col min="1570" max="1575" width="2.42578125" style="641" hidden="1" customWidth="1"/>
    <col min="1576" max="1576" width="1.5703125" style="641" hidden="1" customWidth="1"/>
    <col min="1577" max="1792" width="2.5703125" style="641" hidden="1"/>
    <col min="1793" max="1793" width="1.5703125" style="641" hidden="1" customWidth="1"/>
    <col min="1794" max="1794" width="0.7109375" style="641" hidden="1" customWidth="1"/>
    <col min="1795" max="1810" width="2.5703125" style="641" hidden="1" customWidth="1"/>
    <col min="1811" max="1811" width="4" style="641" hidden="1" customWidth="1"/>
    <col min="1812" max="1815" width="2.5703125" style="641" hidden="1" customWidth="1"/>
    <col min="1816" max="1816" width="2.42578125" style="641" hidden="1" customWidth="1"/>
    <col min="1817" max="1820" width="2.5703125" style="641" hidden="1" customWidth="1"/>
    <col min="1821" max="1821" width="2.42578125" style="641" hidden="1" customWidth="1"/>
    <col min="1822" max="1825" width="2.5703125" style="641" hidden="1" customWidth="1"/>
    <col min="1826" max="1831" width="2.42578125" style="641" hidden="1" customWidth="1"/>
    <col min="1832" max="1832" width="1.5703125" style="641" hidden="1" customWidth="1"/>
    <col min="1833" max="2048" width="2.5703125" style="641" hidden="1"/>
    <col min="2049" max="2049" width="1.5703125" style="641" hidden="1" customWidth="1"/>
    <col min="2050" max="2050" width="0.7109375" style="641" hidden="1" customWidth="1"/>
    <col min="2051" max="2066" width="2.5703125" style="641" hidden="1" customWidth="1"/>
    <col min="2067" max="2067" width="4" style="641" hidden="1" customWidth="1"/>
    <col min="2068" max="2071" width="2.5703125" style="641" hidden="1" customWidth="1"/>
    <col min="2072" max="2072" width="2.42578125" style="641" hidden="1" customWidth="1"/>
    <col min="2073" max="2076" width="2.5703125" style="641" hidden="1" customWidth="1"/>
    <col min="2077" max="2077" width="2.42578125" style="641" hidden="1" customWidth="1"/>
    <col min="2078" max="2081" width="2.5703125" style="641" hidden="1" customWidth="1"/>
    <col min="2082" max="2087" width="2.42578125" style="641" hidden="1" customWidth="1"/>
    <col min="2088" max="2088" width="1.5703125" style="641" hidden="1" customWidth="1"/>
    <col min="2089" max="2304" width="2.5703125" style="641" hidden="1"/>
    <col min="2305" max="2305" width="1.5703125" style="641" hidden="1" customWidth="1"/>
    <col min="2306" max="2306" width="0.7109375" style="641" hidden="1" customWidth="1"/>
    <col min="2307" max="2322" width="2.5703125" style="641" hidden="1" customWidth="1"/>
    <col min="2323" max="2323" width="4" style="641" hidden="1" customWidth="1"/>
    <col min="2324" max="2327" width="2.5703125" style="641" hidden="1" customWidth="1"/>
    <col min="2328" max="2328" width="2.42578125" style="641" hidden="1" customWidth="1"/>
    <col min="2329" max="2332" width="2.5703125" style="641" hidden="1" customWidth="1"/>
    <col min="2333" max="2333" width="2.42578125" style="641" hidden="1" customWidth="1"/>
    <col min="2334" max="2337" width="2.5703125" style="641" hidden="1" customWidth="1"/>
    <col min="2338" max="2343" width="2.42578125" style="641" hidden="1" customWidth="1"/>
    <col min="2344" max="2344" width="1.5703125" style="641" hidden="1" customWidth="1"/>
    <col min="2345" max="2560" width="2.5703125" style="641" hidden="1"/>
    <col min="2561" max="2561" width="1.5703125" style="641" hidden="1" customWidth="1"/>
    <col min="2562" max="2562" width="0.7109375" style="641" hidden="1" customWidth="1"/>
    <col min="2563" max="2578" width="2.5703125" style="641" hidden="1" customWidth="1"/>
    <col min="2579" max="2579" width="4" style="641" hidden="1" customWidth="1"/>
    <col min="2580" max="2583" width="2.5703125" style="641" hidden="1" customWidth="1"/>
    <col min="2584" max="2584" width="2.42578125" style="641" hidden="1" customWidth="1"/>
    <col min="2585" max="2588" width="2.5703125" style="641" hidden="1" customWidth="1"/>
    <col min="2589" max="2589" width="2.42578125" style="641" hidden="1" customWidth="1"/>
    <col min="2590" max="2593" width="2.5703125" style="641" hidden="1" customWidth="1"/>
    <col min="2594" max="2599" width="2.42578125" style="641" hidden="1" customWidth="1"/>
    <col min="2600" max="2600" width="1.5703125" style="641" hidden="1" customWidth="1"/>
    <col min="2601" max="2816" width="2.5703125" style="641" hidden="1"/>
    <col min="2817" max="2817" width="1.5703125" style="641" hidden="1" customWidth="1"/>
    <col min="2818" max="2818" width="0.7109375" style="641" hidden="1" customWidth="1"/>
    <col min="2819" max="2834" width="2.5703125" style="641" hidden="1" customWidth="1"/>
    <col min="2835" max="2835" width="4" style="641" hidden="1" customWidth="1"/>
    <col min="2836" max="2839" width="2.5703125" style="641" hidden="1" customWidth="1"/>
    <col min="2840" max="2840" width="2.42578125" style="641" hidden="1" customWidth="1"/>
    <col min="2841" max="2844" width="2.5703125" style="641" hidden="1" customWidth="1"/>
    <col min="2845" max="2845" width="2.42578125" style="641" hidden="1" customWidth="1"/>
    <col min="2846" max="2849" width="2.5703125" style="641" hidden="1" customWidth="1"/>
    <col min="2850" max="2855" width="2.42578125" style="641" hidden="1" customWidth="1"/>
    <col min="2856" max="2856" width="1.5703125" style="641" hidden="1" customWidth="1"/>
    <col min="2857" max="3072" width="2.5703125" style="641" hidden="1"/>
    <col min="3073" max="3073" width="1.5703125" style="641" hidden="1" customWidth="1"/>
    <col min="3074" max="3074" width="0.7109375" style="641" hidden="1" customWidth="1"/>
    <col min="3075" max="3090" width="2.5703125" style="641" hidden="1" customWidth="1"/>
    <col min="3091" max="3091" width="4" style="641" hidden="1" customWidth="1"/>
    <col min="3092" max="3095" width="2.5703125" style="641" hidden="1" customWidth="1"/>
    <col min="3096" max="3096" width="2.42578125" style="641" hidden="1" customWidth="1"/>
    <col min="3097" max="3100" width="2.5703125" style="641" hidden="1" customWidth="1"/>
    <col min="3101" max="3101" width="2.42578125" style="641" hidden="1" customWidth="1"/>
    <col min="3102" max="3105" width="2.5703125" style="641" hidden="1" customWidth="1"/>
    <col min="3106" max="3111" width="2.42578125" style="641" hidden="1" customWidth="1"/>
    <col min="3112" max="3112" width="1.5703125" style="641" hidden="1" customWidth="1"/>
    <col min="3113" max="3328" width="2.5703125" style="641" hidden="1"/>
    <col min="3329" max="3329" width="1.5703125" style="641" hidden="1" customWidth="1"/>
    <col min="3330" max="3330" width="0.7109375" style="641" hidden="1" customWidth="1"/>
    <col min="3331" max="3346" width="2.5703125" style="641" hidden="1" customWidth="1"/>
    <col min="3347" max="3347" width="4" style="641" hidden="1" customWidth="1"/>
    <col min="3348" max="3351" width="2.5703125" style="641" hidden="1" customWidth="1"/>
    <col min="3352" max="3352" width="2.42578125" style="641" hidden="1" customWidth="1"/>
    <col min="3353" max="3356" width="2.5703125" style="641" hidden="1" customWidth="1"/>
    <col min="3357" max="3357" width="2.42578125" style="641" hidden="1" customWidth="1"/>
    <col min="3358" max="3361" width="2.5703125" style="641" hidden="1" customWidth="1"/>
    <col min="3362" max="3367" width="2.42578125" style="641" hidden="1" customWidth="1"/>
    <col min="3368" max="3368" width="1.5703125" style="641" hidden="1" customWidth="1"/>
    <col min="3369" max="3584" width="2.5703125" style="641" hidden="1"/>
    <col min="3585" max="3585" width="1.5703125" style="641" hidden="1" customWidth="1"/>
    <col min="3586" max="3586" width="0.7109375" style="641" hidden="1" customWidth="1"/>
    <col min="3587" max="3602" width="2.5703125" style="641" hidden="1" customWidth="1"/>
    <col min="3603" max="3603" width="4" style="641" hidden="1" customWidth="1"/>
    <col min="3604" max="3607" width="2.5703125" style="641" hidden="1" customWidth="1"/>
    <col min="3608" max="3608" width="2.42578125" style="641" hidden="1" customWidth="1"/>
    <col min="3609" max="3612" width="2.5703125" style="641" hidden="1" customWidth="1"/>
    <col min="3613" max="3613" width="2.42578125" style="641" hidden="1" customWidth="1"/>
    <col min="3614" max="3617" width="2.5703125" style="641" hidden="1" customWidth="1"/>
    <col min="3618" max="3623" width="2.42578125" style="641" hidden="1" customWidth="1"/>
    <col min="3624" max="3624" width="1.5703125" style="641" hidden="1" customWidth="1"/>
    <col min="3625" max="3840" width="2.5703125" style="641" hidden="1"/>
    <col min="3841" max="3841" width="1.5703125" style="641" hidden="1" customWidth="1"/>
    <col min="3842" max="3842" width="0.7109375" style="641" hidden="1" customWidth="1"/>
    <col min="3843" max="3858" width="2.5703125" style="641" hidden="1" customWidth="1"/>
    <col min="3859" max="3859" width="4" style="641" hidden="1" customWidth="1"/>
    <col min="3860" max="3863" width="2.5703125" style="641" hidden="1" customWidth="1"/>
    <col min="3864" max="3864" width="2.42578125" style="641" hidden="1" customWidth="1"/>
    <col min="3865" max="3868" width="2.5703125" style="641" hidden="1" customWidth="1"/>
    <col min="3869" max="3869" width="2.42578125" style="641" hidden="1" customWidth="1"/>
    <col min="3870" max="3873" width="2.5703125" style="641" hidden="1" customWidth="1"/>
    <col min="3874" max="3879" width="2.42578125" style="641" hidden="1" customWidth="1"/>
    <col min="3880" max="3880" width="1.5703125" style="641" hidden="1" customWidth="1"/>
    <col min="3881" max="4096" width="2.5703125" style="641" hidden="1"/>
    <col min="4097" max="4097" width="1.5703125" style="641" hidden="1" customWidth="1"/>
    <col min="4098" max="4098" width="0.7109375" style="641" hidden="1" customWidth="1"/>
    <col min="4099" max="4114" width="2.5703125" style="641" hidden="1" customWidth="1"/>
    <col min="4115" max="4115" width="4" style="641" hidden="1" customWidth="1"/>
    <col min="4116" max="4119" width="2.5703125" style="641" hidden="1" customWidth="1"/>
    <col min="4120" max="4120" width="2.42578125" style="641" hidden="1" customWidth="1"/>
    <col min="4121" max="4124" width="2.5703125" style="641" hidden="1" customWidth="1"/>
    <col min="4125" max="4125" width="2.42578125" style="641" hidden="1" customWidth="1"/>
    <col min="4126" max="4129" width="2.5703125" style="641" hidden="1" customWidth="1"/>
    <col min="4130" max="4135" width="2.42578125" style="641" hidden="1" customWidth="1"/>
    <col min="4136" max="4136" width="1.5703125" style="641" hidden="1" customWidth="1"/>
    <col min="4137" max="4352" width="2.5703125" style="641" hidden="1"/>
    <col min="4353" max="4353" width="1.5703125" style="641" hidden="1" customWidth="1"/>
    <col min="4354" max="4354" width="0.7109375" style="641" hidden="1" customWidth="1"/>
    <col min="4355" max="4370" width="2.5703125" style="641" hidden="1" customWidth="1"/>
    <col min="4371" max="4371" width="4" style="641" hidden="1" customWidth="1"/>
    <col min="4372" max="4375" width="2.5703125" style="641" hidden="1" customWidth="1"/>
    <col min="4376" max="4376" width="2.42578125" style="641" hidden="1" customWidth="1"/>
    <col min="4377" max="4380" width="2.5703125" style="641" hidden="1" customWidth="1"/>
    <col min="4381" max="4381" width="2.42578125" style="641" hidden="1" customWidth="1"/>
    <col min="4382" max="4385" width="2.5703125" style="641" hidden="1" customWidth="1"/>
    <col min="4386" max="4391" width="2.42578125" style="641" hidden="1" customWidth="1"/>
    <col min="4392" max="4392" width="1.5703125" style="641" hidden="1" customWidth="1"/>
    <col min="4393" max="4608" width="2.5703125" style="641" hidden="1"/>
    <col min="4609" max="4609" width="1.5703125" style="641" hidden="1" customWidth="1"/>
    <col min="4610" max="4610" width="0.7109375" style="641" hidden="1" customWidth="1"/>
    <col min="4611" max="4626" width="2.5703125" style="641" hidden="1" customWidth="1"/>
    <col min="4627" max="4627" width="4" style="641" hidden="1" customWidth="1"/>
    <col min="4628" max="4631" width="2.5703125" style="641" hidden="1" customWidth="1"/>
    <col min="4632" max="4632" width="2.42578125" style="641" hidden="1" customWidth="1"/>
    <col min="4633" max="4636" width="2.5703125" style="641" hidden="1" customWidth="1"/>
    <col min="4637" max="4637" width="2.42578125" style="641" hidden="1" customWidth="1"/>
    <col min="4638" max="4641" width="2.5703125" style="641" hidden="1" customWidth="1"/>
    <col min="4642" max="4647" width="2.42578125" style="641" hidden="1" customWidth="1"/>
    <col min="4648" max="4648" width="1.5703125" style="641" hidden="1" customWidth="1"/>
    <col min="4649" max="4864" width="2.5703125" style="641" hidden="1"/>
    <col min="4865" max="4865" width="1.5703125" style="641" hidden="1" customWidth="1"/>
    <col min="4866" max="4866" width="0.7109375" style="641" hidden="1" customWidth="1"/>
    <col min="4867" max="4882" width="2.5703125" style="641" hidden="1" customWidth="1"/>
    <col min="4883" max="4883" width="4" style="641" hidden="1" customWidth="1"/>
    <col min="4884" max="4887" width="2.5703125" style="641" hidden="1" customWidth="1"/>
    <col min="4888" max="4888" width="2.42578125" style="641" hidden="1" customWidth="1"/>
    <col min="4889" max="4892" width="2.5703125" style="641" hidden="1" customWidth="1"/>
    <col min="4893" max="4893" width="2.42578125" style="641" hidden="1" customWidth="1"/>
    <col min="4894" max="4897" width="2.5703125" style="641" hidden="1" customWidth="1"/>
    <col min="4898" max="4903" width="2.42578125" style="641" hidden="1" customWidth="1"/>
    <col min="4904" max="4904" width="1.5703125" style="641" hidden="1" customWidth="1"/>
    <col min="4905" max="5120" width="2.5703125" style="641" hidden="1"/>
    <col min="5121" max="5121" width="1.5703125" style="641" hidden="1" customWidth="1"/>
    <col min="5122" max="5122" width="0.7109375" style="641" hidden="1" customWidth="1"/>
    <col min="5123" max="5138" width="2.5703125" style="641" hidden="1" customWidth="1"/>
    <col min="5139" max="5139" width="4" style="641" hidden="1" customWidth="1"/>
    <col min="5140" max="5143" width="2.5703125" style="641" hidden="1" customWidth="1"/>
    <col min="5144" max="5144" width="2.42578125" style="641" hidden="1" customWidth="1"/>
    <col min="5145" max="5148" width="2.5703125" style="641" hidden="1" customWidth="1"/>
    <col min="5149" max="5149" width="2.42578125" style="641" hidden="1" customWidth="1"/>
    <col min="5150" max="5153" width="2.5703125" style="641" hidden="1" customWidth="1"/>
    <col min="5154" max="5159" width="2.42578125" style="641" hidden="1" customWidth="1"/>
    <col min="5160" max="5160" width="1.5703125" style="641" hidden="1" customWidth="1"/>
    <col min="5161" max="5376" width="2.5703125" style="641" hidden="1"/>
    <col min="5377" max="5377" width="1.5703125" style="641" hidden="1" customWidth="1"/>
    <col min="5378" max="5378" width="0.7109375" style="641" hidden="1" customWidth="1"/>
    <col min="5379" max="5394" width="2.5703125" style="641" hidden="1" customWidth="1"/>
    <col min="5395" max="5395" width="4" style="641" hidden="1" customWidth="1"/>
    <col min="5396" max="5399" width="2.5703125" style="641" hidden="1" customWidth="1"/>
    <col min="5400" max="5400" width="2.42578125" style="641" hidden="1" customWidth="1"/>
    <col min="5401" max="5404" width="2.5703125" style="641" hidden="1" customWidth="1"/>
    <col min="5405" max="5405" width="2.42578125" style="641" hidden="1" customWidth="1"/>
    <col min="5406" max="5409" width="2.5703125" style="641" hidden="1" customWidth="1"/>
    <col min="5410" max="5415" width="2.42578125" style="641" hidden="1" customWidth="1"/>
    <col min="5416" max="5416" width="1.5703125" style="641" hidden="1" customWidth="1"/>
    <col min="5417" max="5632" width="2.5703125" style="641" hidden="1"/>
    <col min="5633" max="5633" width="1.5703125" style="641" hidden="1" customWidth="1"/>
    <col min="5634" max="5634" width="0.7109375" style="641" hidden="1" customWidth="1"/>
    <col min="5635" max="5650" width="2.5703125" style="641" hidden="1" customWidth="1"/>
    <col min="5651" max="5651" width="4" style="641" hidden="1" customWidth="1"/>
    <col min="5652" max="5655" width="2.5703125" style="641" hidden="1" customWidth="1"/>
    <col min="5656" max="5656" width="2.42578125" style="641" hidden="1" customWidth="1"/>
    <col min="5657" max="5660" width="2.5703125" style="641" hidden="1" customWidth="1"/>
    <col min="5661" max="5661" width="2.42578125" style="641" hidden="1" customWidth="1"/>
    <col min="5662" max="5665" width="2.5703125" style="641" hidden="1" customWidth="1"/>
    <col min="5666" max="5671" width="2.42578125" style="641" hidden="1" customWidth="1"/>
    <col min="5672" max="5672" width="1.5703125" style="641" hidden="1" customWidth="1"/>
    <col min="5673" max="5888" width="2.5703125" style="641" hidden="1"/>
    <col min="5889" max="5889" width="1.5703125" style="641" hidden="1" customWidth="1"/>
    <col min="5890" max="5890" width="0.7109375" style="641" hidden="1" customWidth="1"/>
    <col min="5891" max="5906" width="2.5703125" style="641" hidden="1" customWidth="1"/>
    <col min="5907" max="5907" width="4" style="641" hidden="1" customWidth="1"/>
    <col min="5908" max="5911" width="2.5703125" style="641" hidden="1" customWidth="1"/>
    <col min="5912" max="5912" width="2.42578125" style="641" hidden="1" customWidth="1"/>
    <col min="5913" max="5916" width="2.5703125" style="641" hidden="1" customWidth="1"/>
    <col min="5917" max="5917" width="2.42578125" style="641" hidden="1" customWidth="1"/>
    <col min="5918" max="5921" width="2.5703125" style="641" hidden="1" customWidth="1"/>
    <col min="5922" max="5927" width="2.42578125" style="641" hidden="1" customWidth="1"/>
    <col min="5928" max="5928" width="1.5703125" style="641" hidden="1" customWidth="1"/>
    <col min="5929" max="6144" width="2.5703125" style="641" hidden="1"/>
    <col min="6145" max="6145" width="1.5703125" style="641" hidden="1" customWidth="1"/>
    <col min="6146" max="6146" width="0.7109375" style="641" hidden="1" customWidth="1"/>
    <col min="6147" max="6162" width="2.5703125" style="641" hidden="1" customWidth="1"/>
    <col min="6163" max="6163" width="4" style="641" hidden="1" customWidth="1"/>
    <col min="6164" max="6167" width="2.5703125" style="641" hidden="1" customWidth="1"/>
    <col min="6168" max="6168" width="2.42578125" style="641" hidden="1" customWidth="1"/>
    <col min="6169" max="6172" width="2.5703125" style="641" hidden="1" customWidth="1"/>
    <col min="6173" max="6173" width="2.42578125" style="641" hidden="1" customWidth="1"/>
    <col min="6174" max="6177" width="2.5703125" style="641" hidden="1" customWidth="1"/>
    <col min="6178" max="6183" width="2.42578125" style="641" hidden="1" customWidth="1"/>
    <col min="6184" max="6184" width="1.5703125" style="641" hidden="1" customWidth="1"/>
    <col min="6185" max="6400" width="2.5703125" style="641" hidden="1"/>
    <col min="6401" max="6401" width="1.5703125" style="641" hidden="1" customWidth="1"/>
    <col min="6402" max="6402" width="0.7109375" style="641" hidden="1" customWidth="1"/>
    <col min="6403" max="6418" width="2.5703125" style="641" hidden="1" customWidth="1"/>
    <col min="6419" max="6419" width="4" style="641" hidden="1" customWidth="1"/>
    <col min="6420" max="6423" width="2.5703125" style="641" hidden="1" customWidth="1"/>
    <col min="6424" max="6424" width="2.42578125" style="641" hidden="1" customWidth="1"/>
    <col min="6425" max="6428" width="2.5703125" style="641" hidden="1" customWidth="1"/>
    <col min="6429" max="6429" width="2.42578125" style="641" hidden="1" customWidth="1"/>
    <col min="6430" max="6433" width="2.5703125" style="641" hidden="1" customWidth="1"/>
    <col min="6434" max="6439" width="2.42578125" style="641" hidden="1" customWidth="1"/>
    <col min="6440" max="6440" width="1.5703125" style="641" hidden="1" customWidth="1"/>
    <col min="6441" max="6656" width="2.5703125" style="641" hidden="1"/>
    <col min="6657" max="6657" width="1.5703125" style="641" hidden="1" customWidth="1"/>
    <col min="6658" max="6658" width="0.7109375" style="641" hidden="1" customWidth="1"/>
    <col min="6659" max="6674" width="2.5703125" style="641" hidden="1" customWidth="1"/>
    <col min="6675" max="6675" width="4" style="641" hidden="1" customWidth="1"/>
    <col min="6676" max="6679" width="2.5703125" style="641" hidden="1" customWidth="1"/>
    <col min="6680" max="6680" width="2.42578125" style="641" hidden="1" customWidth="1"/>
    <col min="6681" max="6684" width="2.5703125" style="641" hidden="1" customWidth="1"/>
    <col min="6685" max="6685" width="2.42578125" style="641" hidden="1" customWidth="1"/>
    <col min="6686" max="6689" width="2.5703125" style="641" hidden="1" customWidth="1"/>
    <col min="6690" max="6695" width="2.42578125" style="641" hidden="1" customWidth="1"/>
    <col min="6696" max="6696" width="1.5703125" style="641" hidden="1" customWidth="1"/>
    <col min="6697" max="6912" width="2.5703125" style="641" hidden="1"/>
    <col min="6913" max="6913" width="1.5703125" style="641" hidden="1" customWidth="1"/>
    <col min="6914" max="6914" width="0.7109375" style="641" hidden="1" customWidth="1"/>
    <col min="6915" max="6930" width="2.5703125" style="641" hidden="1" customWidth="1"/>
    <col min="6931" max="6931" width="4" style="641" hidden="1" customWidth="1"/>
    <col min="6932" max="6935" width="2.5703125" style="641" hidden="1" customWidth="1"/>
    <col min="6936" max="6936" width="2.42578125" style="641" hidden="1" customWidth="1"/>
    <col min="6937" max="6940" width="2.5703125" style="641" hidden="1" customWidth="1"/>
    <col min="6941" max="6941" width="2.42578125" style="641" hidden="1" customWidth="1"/>
    <col min="6942" max="6945" width="2.5703125" style="641" hidden="1" customWidth="1"/>
    <col min="6946" max="6951" width="2.42578125" style="641" hidden="1" customWidth="1"/>
    <col min="6952" max="6952" width="1.5703125" style="641" hidden="1" customWidth="1"/>
    <col min="6953" max="7168" width="2.5703125" style="641" hidden="1"/>
    <col min="7169" max="7169" width="1.5703125" style="641" hidden="1" customWidth="1"/>
    <col min="7170" max="7170" width="0.7109375" style="641" hidden="1" customWidth="1"/>
    <col min="7171" max="7186" width="2.5703125" style="641" hidden="1" customWidth="1"/>
    <col min="7187" max="7187" width="4" style="641" hidden="1" customWidth="1"/>
    <col min="7188" max="7191" width="2.5703125" style="641" hidden="1" customWidth="1"/>
    <col min="7192" max="7192" width="2.42578125" style="641" hidden="1" customWidth="1"/>
    <col min="7193" max="7196" width="2.5703125" style="641" hidden="1" customWidth="1"/>
    <col min="7197" max="7197" width="2.42578125" style="641" hidden="1" customWidth="1"/>
    <col min="7198" max="7201" width="2.5703125" style="641" hidden="1" customWidth="1"/>
    <col min="7202" max="7207" width="2.42578125" style="641" hidden="1" customWidth="1"/>
    <col min="7208" max="7208" width="1.5703125" style="641" hidden="1" customWidth="1"/>
    <col min="7209" max="7424" width="2.5703125" style="641" hidden="1"/>
    <col min="7425" max="7425" width="1.5703125" style="641" hidden="1" customWidth="1"/>
    <col min="7426" max="7426" width="0.7109375" style="641" hidden="1" customWidth="1"/>
    <col min="7427" max="7442" width="2.5703125" style="641" hidden="1" customWidth="1"/>
    <col min="7443" max="7443" width="4" style="641" hidden="1" customWidth="1"/>
    <col min="7444" max="7447" width="2.5703125" style="641" hidden="1" customWidth="1"/>
    <col min="7448" max="7448" width="2.42578125" style="641" hidden="1" customWidth="1"/>
    <col min="7449" max="7452" width="2.5703125" style="641" hidden="1" customWidth="1"/>
    <col min="7453" max="7453" width="2.42578125" style="641" hidden="1" customWidth="1"/>
    <col min="7454" max="7457" width="2.5703125" style="641" hidden="1" customWidth="1"/>
    <col min="7458" max="7463" width="2.42578125" style="641" hidden="1" customWidth="1"/>
    <col min="7464" max="7464" width="1.5703125" style="641" hidden="1" customWidth="1"/>
    <col min="7465" max="7680" width="2.5703125" style="641" hidden="1"/>
    <col min="7681" max="7681" width="1.5703125" style="641" hidden="1" customWidth="1"/>
    <col min="7682" max="7682" width="0.7109375" style="641" hidden="1" customWidth="1"/>
    <col min="7683" max="7698" width="2.5703125" style="641" hidden="1" customWidth="1"/>
    <col min="7699" max="7699" width="4" style="641" hidden="1" customWidth="1"/>
    <col min="7700" max="7703" width="2.5703125" style="641" hidden="1" customWidth="1"/>
    <col min="7704" max="7704" width="2.42578125" style="641" hidden="1" customWidth="1"/>
    <col min="7705" max="7708" width="2.5703125" style="641" hidden="1" customWidth="1"/>
    <col min="7709" max="7709" width="2.42578125" style="641" hidden="1" customWidth="1"/>
    <col min="7710" max="7713" width="2.5703125" style="641" hidden="1" customWidth="1"/>
    <col min="7714" max="7719" width="2.42578125" style="641" hidden="1" customWidth="1"/>
    <col min="7720" max="7720" width="1.5703125" style="641" hidden="1" customWidth="1"/>
    <col min="7721" max="7936" width="2.5703125" style="641" hidden="1"/>
    <col min="7937" max="7937" width="1.5703125" style="641" hidden="1" customWidth="1"/>
    <col min="7938" max="7938" width="0.7109375" style="641" hidden="1" customWidth="1"/>
    <col min="7939" max="7954" width="2.5703125" style="641" hidden="1" customWidth="1"/>
    <col min="7955" max="7955" width="4" style="641" hidden="1" customWidth="1"/>
    <col min="7956" max="7959" width="2.5703125" style="641" hidden="1" customWidth="1"/>
    <col min="7960" max="7960" width="2.42578125" style="641" hidden="1" customWidth="1"/>
    <col min="7961" max="7964" width="2.5703125" style="641" hidden="1" customWidth="1"/>
    <col min="7965" max="7965" width="2.42578125" style="641" hidden="1" customWidth="1"/>
    <col min="7966" max="7969" width="2.5703125" style="641" hidden="1" customWidth="1"/>
    <col min="7970" max="7975" width="2.42578125" style="641" hidden="1" customWidth="1"/>
    <col min="7976" max="7976" width="1.5703125" style="641" hidden="1" customWidth="1"/>
    <col min="7977" max="8192" width="2.5703125" style="641" hidden="1"/>
    <col min="8193" max="8193" width="1.5703125" style="641" hidden="1" customWidth="1"/>
    <col min="8194" max="8194" width="0.7109375" style="641" hidden="1" customWidth="1"/>
    <col min="8195" max="8210" width="2.5703125" style="641" hidden="1" customWidth="1"/>
    <col min="8211" max="8211" width="4" style="641" hidden="1" customWidth="1"/>
    <col min="8212" max="8215" width="2.5703125" style="641" hidden="1" customWidth="1"/>
    <col min="8216" max="8216" width="2.42578125" style="641" hidden="1" customWidth="1"/>
    <col min="8217" max="8220" width="2.5703125" style="641" hidden="1" customWidth="1"/>
    <col min="8221" max="8221" width="2.42578125" style="641" hidden="1" customWidth="1"/>
    <col min="8222" max="8225" width="2.5703125" style="641" hidden="1" customWidth="1"/>
    <col min="8226" max="8231" width="2.42578125" style="641" hidden="1" customWidth="1"/>
    <col min="8232" max="8232" width="1.5703125" style="641" hidden="1" customWidth="1"/>
    <col min="8233" max="8448" width="2.5703125" style="641" hidden="1"/>
    <col min="8449" max="8449" width="1.5703125" style="641" hidden="1" customWidth="1"/>
    <col min="8450" max="8450" width="0.7109375" style="641" hidden="1" customWidth="1"/>
    <col min="8451" max="8466" width="2.5703125" style="641" hidden="1" customWidth="1"/>
    <col min="8467" max="8467" width="4" style="641" hidden="1" customWidth="1"/>
    <col min="8468" max="8471" width="2.5703125" style="641" hidden="1" customWidth="1"/>
    <col min="8472" max="8472" width="2.42578125" style="641" hidden="1" customWidth="1"/>
    <col min="8473" max="8476" width="2.5703125" style="641" hidden="1" customWidth="1"/>
    <col min="8477" max="8477" width="2.42578125" style="641" hidden="1" customWidth="1"/>
    <col min="8478" max="8481" width="2.5703125" style="641" hidden="1" customWidth="1"/>
    <col min="8482" max="8487" width="2.42578125" style="641" hidden="1" customWidth="1"/>
    <col min="8488" max="8488" width="1.5703125" style="641" hidden="1" customWidth="1"/>
    <col min="8489" max="8704" width="2.5703125" style="641" hidden="1"/>
    <col min="8705" max="8705" width="1.5703125" style="641" hidden="1" customWidth="1"/>
    <col min="8706" max="8706" width="0.7109375" style="641" hidden="1" customWidth="1"/>
    <col min="8707" max="8722" width="2.5703125" style="641" hidden="1" customWidth="1"/>
    <col min="8723" max="8723" width="4" style="641" hidden="1" customWidth="1"/>
    <col min="8724" max="8727" width="2.5703125" style="641" hidden="1" customWidth="1"/>
    <col min="8728" max="8728" width="2.42578125" style="641" hidden="1" customWidth="1"/>
    <col min="8729" max="8732" width="2.5703125" style="641" hidden="1" customWidth="1"/>
    <col min="8733" max="8733" width="2.42578125" style="641" hidden="1" customWidth="1"/>
    <col min="8734" max="8737" width="2.5703125" style="641" hidden="1" customWidth="1"/>
    <col min="8738" max="8743" width="2.42578125" style="641" hidden="1" customWidth="1"/>
    <col min="8744" max="8744" width="1.5703125" style="641" hidden="1" customWidth="1"/>
    <col min="8745" max="8960" width="2.5703125" style="641" hidden="1"/>
    <col min="8961" max="8961" width="1.5703125" style="641" hidden="1" customWidth="1"/>
    <col min="8962" max="8962" width="0.7109375" style="641" hidden="1" customWidth="1"/>
    <col min="8963" max="8978" width="2.5703125" style="641" hidden="1" customWidth="1"/>
    <col min="8979" max="8979" width="4" style="641" hidden="1" customWidth="1"/>
    <col min="8980" max="8983" width="2.5703125" style="641" hidden="1" customWidth="1"/>
    <col min="8984" max="8984" width="2.42578125" style="641" hidden="1" customWidth="1"/>
    <col min="8985" max="8988" width="2.5703125" style="641" hidden="1" customWidth="1"/>
    <col min="8989" max="8989" width="2.42578125" style="641" hidden="1" customWidth="1"/>
    <col min="8990" max="8993" width="2.5703125" style="641" hidden="1" customWidth="1"/>
    <col min="8994" max="8999" width="2.42578125" style="641" hidden="1" customWidth="1"/>
    <col min="9000" max="9000" width="1.5703125" style="641" hidden="1" customWidth="1"/>
    <col min="9001" max="9216" width="2.5703125" style="641" hidden="1"/>
    <col min="9217" max="9217" width="1.5703125" style="641" hidden="1" customWidth="1"/>
    <col min="9218" max="9218" width="0.7109375" style="641" hidden="1" customWidth="1"/>
    <col min="9219" max="9234" width="2.5703125" style="641" hidden="1" customWidth="1"/>
    <col min="9235" max="9235" width="4" style="641" hidden="1" customWidth="1"/>
    <col min="9236" max="9239" width="2.5703125" style="641" hidden="1" customWidth="1"/>
    <col min="9240" max="9240" width="2.42578125" style="641" hidden="1" customWidth="1"/>
    <col min="9241" max="9244" width="2.5703125" style="641" hidden="1" customWidth="1"/>
    <col min="9245" max="9245" width="2.42578125" style="641" hidden="1" customWidth="1"/>
    <col min="9246" max="9249" width="2.5703125" style="641" hidden="1" customWidth="1"/>
    <col min="9250" max="9255" width="2.42578125" style="641" hidden="1" customWidth="1"/>
    <col min="9256" max="9256" width="1.5703125" style="641" hidden="1" customWidth="1"/>
    <col min="9257" max="9472" width="2.5703125" style="641" hidden="1"/>
    <col min="9473" max="9473" width="1.5703125" style="641" hidden="1" customWidth="1"/>
    <col min="9474" max="9474" width="0.7109375" style="641" hidden="1" customWidth="1"/>
    <col min="9475" max="9490" width="2.5703125" style="641" hidden="1" customWidth="1"/>
    <col min="9491" max="9491" width="4" style="641" hidden="1" customWidth="1"/>
    <col min="9492" max="9495" width="2.5703125" style="641" hidden="1" customWidth="1"/>
    <col min="9496" max="9496" width="2.42578125" style="641" hidden="1" customWidth="1"/>
    <col min="9497" max="9500" width="2.5703125" style="641" hidden="1" customWidth="1"/>
    <col min="9501" max="9501" width="2.42578125" style="641" hidden="1" customWidth="1"/>
    <col min="9502" max="9505" width="2.5703125" style="641" hidden="1" customWidth="1"/>
    <col min="9506" max="9511" width="2.42578125" style="641" hidden="1" customWidth="1"/>
    <col min="9512" max="9512" width="1.5703125" style="641" hidden="1" customWidth="1"/>
    <col min="9513" max="9728" width="2.5703125" style="641" hidden="1"/>
    <col min="9729" max="9729" width="1.5703125" style="641" hidden="1" customWidth="1"/>
    <col min="9730" max="9730" width="0.7109375" style="641" hidden="1" customWidth="1"/>
    <col min="9731" max="9746" width="2.5703125" style="641" hidden="1" customWidth="1"/>
    <col min="9747" max="9747" width="4" style="641" hidden="1" customWidth="1"/>
    <col min="9748" max="9751" width="2.5703125" style="641" hidden="1" customWidth="1"/>
    <col min="9752" max="9752" width="2.42578125" style="641" hidden="1" customWidth="1"/>
    <col min="9753" max="9756" width="2.5703125" style="641" hidden="1" customWidth="1"/>
    <col min="9757" max="9757" width="2.42578125" style="641" hidden="1" customWidth="1"/>
    <col min="9758" max="9761" width="2.5703125" style="641" hidden="1" customWidth="1"/>
    <col min="9762" max="9767" width="2.42578125" style="641" hidden="1" customWidth="1"/>
    <col min="9768" max="9768" width="1.5703125" style="641" hidden="1" customWidth="1"/>
    <col min="9769" max="9984" width="2.5703125" style="641" hidden="1"/>
    <col min="9985" max="9985" width="1.5703125" style="641" hidden="1" customWidth="1"/>
    <col min="9986" max="9986" width="0.7109375" style="641" hidden="1" customWidth="1"/>
    <col min="9987" max="10002" width="2.5703125" style="641" hidden="1" customWidth="1"/>
    <col min="10003" max="10003" width="4" style="641" hidden="1" customWidth="1"/>
    <col min="10004" max="10007" width="2.5703125" style="641" hidden="1" customWidth="1"/>
    <col min="10008" max="10008" width="2.42578125" style="641" hidden="1" customWidth="1"/>
    <col min="10009" max="10012" width="2.5703125" style="641" hidden="1" customWidth="1"/>
    <col min="10013" max="10013" width="2.42578125" style="641" hidden="1" customWidth="1"/>
    <col min="10014" max="10017" width="2.5703125" style="641" hidden="1" customWidth="1"/>
    <col min="10018" max="10023" width="2.42578125" style="641" hidden="1" customWidth="1"/>
    <col min="10024" max="10024" width="1.5703125" style="641" hidden="1" customWidth="1"/>
    <col min="10025" max="10240" width="2.5703125" style="641" hidden="1"/>
    <col min="10241" max="10241" width="1.5703125" style="641" hidden="1" customWidth="1"/>
    <col min="10242" max="10242" width="0.7109375" style="641" hidden="1" customWidth="1"/>
    <col min="10243" max="10258" width="2.5703125" style="641" hidden="1" customWidth="1"/>
    <col min="10259" max="10259" width="4" style="641" hidden="1" customWidth="1"/>
    <col min="10260" max="10263" width="2.5703125" style="641" hidden="1" customWidth="1"/>
    <col min="10264" max="10264" width="2.42578125" style="641" hidden="1" customWidth="1"/>
    <col min="10265" max="10268" width="2.5703125" style="641" hidden="1" customWidth="1"/>
    <col min="10269" max="10269" width="2.42578125" style="641" hidden="1" customWidth="1"/>
    <col min="10270" max="10273" width="2.5703125" style="641" hidden="1" customWidth="1"/>
    <col min="10274" max="10279" width="2.42578125" style="641" hidden="1" customWidth="1"/>
    <col min="10280" max="10280" width="1.5703125" style="641" hidden="1" customWidth="1"/>
    <col min="10281" max="10496" width="2.5703125" style="641" hidden="1"/>
    <col min="10497" max="10497" width="1.5703125" style="641" hidden="1" customWidth="1"/>
    <col min="10498" max="10498" width="0.7109375" style="641" hidden="1" customWidth="1"/>
    <col min="10499" max="10514" width="2.5703125" style="641" hidden="1" customWidth="1"/>
    <col min="10515" max="10515" width="4" style="641" hidden="1" customWidth="1"/>
    <col min="10516" max="10519" width="2.5703125" style="641" hidden="1" customWidth="1"/>
    <col min="10520" max="10520" width="2.42578125" style="641" hidden="1" customWidth="1"/>
    <col min="10521" max="10524" width="2.5703125" style="641" hidden="1" customWidth="1"/>
    <col min="10525" max="10525" width="2.42578125" style="641" hidden="1" customWidth="1"/>
    <col min="10526" max="10529" width="2.5703125" style="641" hidden="1" customWidth="1"/>
    <col min="10530" max="10535" width="2.42578125" style="641" hidden="1" customWidth="1"/>
    <col min="10536" max="10536" width="1.5703125" style="641" hidden="1" customWidth="1"/>
    <col min="10537" max="10752" width="2.5703125" style="641" hidden="1"/>
    <col min="10753" max="10753" width="1.5703125" style="641" hidden="1" customWidth="1"/>
    <col min="10754" max="10754" width="0.7109375" style="641" hidden="1" customWidth="1"/>
    <col min="10755" max="10770" width="2.5703125" style="641" hidden="1" customWidth="1"/>
    <col min="10771" max="10771" width="4" style="641" hidden="1" customWidth="1"/>
    <col min="10772" max="10775" width="2.5703125" style="641" hidden="1" customWidth="1"/>
    <col min="10776" max="10776" width="2.42578125" style="641" hidden="1" customWidth="1"/>
    <col min="10777" max="10780" width="2.5703125" style="641" hidden="1" customWidth="1"/>
    <col min="10781" max="10781" width="2.42578125" style="641" hidden="1" customWidth="1"/>
    <col min="10782" max="10785" width="2.5703125" style="641" hidden="1" customWidth="1"/>
    <col min="10786" max="10791" width="2.42578125" style="641" hidden="1" customWidth="1"/>
    <col min="10792" max="10792" width="1.5703125" style="641" hidden="1" customWidth="1"/>
    <col min="10793" max="11008" width="2.5703125" style="641" hidden="1"/>
    <col min="11009" max="11009" width="1.5703125" style="641" hidden="1" customWidth="1"/>
    <col min="11010" max="11010" width="0.7109375" style="641" hidden="1" customWidth="1"/>
    <col min="11011" max="11026" width="2.5703125" style="641" hidden="1" customWidth="1"/>
    <col min="11027" max="11027" width="4" style="641" hidden="1" customWidth="1"/>
    <col min="11028" max="11031" width="2.5703125" style="641" hidden="1" customWidth="1"/>
    <col min="11032" max="11032" width="2.42578125" style="641" hidden="1" customWidth="1"/>
    <col min="11033" max="11036" width="2.5703125" style="641" hidden="1" customWidth="1"/>
    <col min="11037" max="11037" width="2.42578125" style="641" hidden="1" customWidth="1"/>
    <col min="11038" max="11041" width="2.5703125" style="641" hidden="1" customWidth="1"/>
    <col min="11042" max="11047" width="2.42578125" style="641" hidden="1" customWidth="1"/>
    <col min="11048" max="11048" width="1.5703125" style="641" hidden="1" customWidth="1"/>
    <col min="11049" max="11264" width="2.5703125" style="641" hidden="1"/>
    <col min="11265" max="11265" width="1.5703125" style="641" hidden="1" customWidth="1"/>
    <col min="11266" max="11266" width="0.7109375" style="641" hidden="1" customWidth="1"/>
    <col min="11267" max="11282" width="2.5703125" style="641" hidden="1" customWidth="1"/>
    <col min="11283" max="11283" width="4" style="641" hidden="1" customWidth="1"/>
    <col min="11284" max="11287" width="2.5703125" style="641" hidden="1" customWidth="1"/>
    <col min="11288" max="11288" width="2.42578125" style="641" hidden="1" customWidth="1"/>
    <col min="11289" max="11292" width="2.5703125" style="641" hidden="1" customWidth="1"/>
    <col min="11293" max="11293" width="2.42578125" style="641" hidden="1" customWidth="1"/>
    <col min="11294" max="11297" width="2.5703125" style="641" hidden="1" customWidth="1"/>
    <col min="11298" max="11303" width="2.42578125" style="641" hidden="1" customWidth="1"/>
    <col min="11304" max="11304" width="1.5703125" style="641" hidden="1" customWidth="1"/>
    <col min="11305" max="11520" width="2.5703125" style="641" hidden="1"/>
    <col min="11521" max="11521" width="1.5703125" style="641" hidden="1" customWidth="1"/>
    <col min="11522" max="11522" width="0.7109375" style="641" hidden="1" customWidth="1"/>
    <col min="11523" max="11538" width="2.5703125" style="641" hidden="1" customWidth="1"/>
    <col min="11539" max="11539" width="4" style="641" hidden="1" customWidth="1"/>
    <col min="11540" max="11543" width="2.5703125" style="641" hidden="1" customWidth="1"/>
    <col min="11544" max="11544" width="2.42578125" style="641" hidden="1" customWidth="1"/>
    <col min="11545" max="11548" width="2.5703125" style="641" hidden="1" customWidth="1"/>
    <col min="11549" max="11549" width="2.42578125" style="641" hidden="1" customWidth="1"/>
    <col min="11550" max="11553" width="2.5703125" style="641" hidden="1" customWidth="1"/>
    <col min="11554" max="11559" width="2.42578125" style="641" hidden="1" customWidth="1"/>
    <col min="11560" max="11560" width="1.5703125" style="641" hidden="1" customWidth="1"/>
    <col min="11561" max="11776" width="2.5703125" style="641" hidden="1"/>
    <col min="11777" max="11777" width="1.5703125" style="641" hidden="1" customWidth="1"/>
    <col min="11778" max="11778" width="0.7109375" style="641" hidden="1" customWidth="1"/>
    <col min="11779" max="11794" width="2.5703125" style="641" hidden="1" customWidth="1"/>
    <col min="11795" max="11795" width="4" style="641" hidden="1" customWidth="1"/>
    <col min="11796" max="11799" width="2.5703125" style="641" hidden="1" customWidth="1"/>
    <col min="11800" max="11800" width="2.42578125" style="641" hidden="1" customWidth="1"/>
    <col min="11801" max="11804" width="2.5703125" style="641" hidden="1" customWidth="1"/>
    <col min="11805" max="11805" width="2.42578125" style="641" hidden="1" customWidth="1"/>
    <col min="11806" max="11809" width="2.5703125" style="641" hidden="1" customWidth="1"/>
    <col min="11810" max="11815" width="2.42578125" style="641" hidden="1" customWidth="1"/>
    <col min="11816" max="11816" width="1.5703125" style="641" hidden="1" customWidth="1"/>
    <col min="11817" max="12032" width="2.5703125" style="641" hidden="1"/>
    <col min="12033" max="12033" width="1.5703125" style="641" hidden="1" customWidth="1"/>
    <col min="12034" max="12034" width="0.7109375" style="641" hidden="1" customWidth="1"/>
    <col min="12035" max="12050" width="2.5703125" style="641" hidden="1" customWidth="1"/>
    <col min="12051" max="12051" width="4" style="641" hidden="1" customWidth="1"/>
    <col min="12052" max="12055" width="2.5703125" style="641" hidden="1" customWidth="1"/>
    <col min="12056" max="12056" width="2.42578125" style="641" hidden="1" customWidth="1"/>
    <col min="12057" max="12060" width="2.5703125" style="641" hidden="1" customWidth="1"/>
    <col min="12061" max="12061" width="2.42578125" style="641" hidden="1" customWidth="1"/>
    <col min="12062" max="12065" width="2.5703125" style="641" hidden="1" customWidth="1"/>
    <col min="12066" max="12071" width="2.42578125" style="641" hidden="1" customWidth="1"/>
    <col min="12072" max="12072" width="1.5703125" style="641" hidden="1" customWidth="1"/>
    <col min="12073" max="12288" width="2.5703125" style="641" hidden="1"/>
    <col min="12289" max="12289" width="1.5703125" style="641" hidden="1" customWidth="1"/>
    <col min="12290" max="12290" width="0.7109375" style="641" hidden="1" customWidth="1"/>
    <col min="12291" max="12306" width="2.5703125" style="641" hidden="1" customWidth="1"/>
    <col min="12307" max="12307" width="4" style="641" hidden="1" customWidth="1"/>
    <col min="12308" max="12311" width="2.5703125" style="641" hidden="1" customWidth="1"/>
    <col min="12312" max="12312" width="2.42578125" style="641" hidden="1" customWidth="1"/>
    <col min="12313" max="12316" width="2.5703125" style="641" hidden="1" customWidth="1"/>
    <col min="12317" max="12317" width="2.42578125" style="641" hidden="1" customWidth="1"/>
    <col min="12318" max="12321" width="2.5703125" style="641" hidden="1" customWidth="1"/>
    <col min="12322" max="12327" width="2.42578125" style="641" hidden="1" customWidth="1"/>
    <col min="12328" max="12328" width="1.5703125" style="641" hidden="1" customWidth="1"/>
    <col min="12329" max="12544" width="2.5703125" style="641" hidden="1"/>
    <col min="12545" max="12545" width="1.5703125" style="641" hidden="1" customWidth="1"/>
    <col min="12546" max="12546" width="0.7109375" style="641" hidden="1" customWidth="1"/>
    <col min="12547" max="12562" width="2.5703125" style="641" hidden="1" customWidth="1"/>
    <col min="12563" max="12563" width="4" style="641" hidden="1" customWidth="1"/>
    <col min="12564" max="12567" width="2.5703125" style="641" hidden="1" customWidth="1"/>
    <col min="12568" max="12568" width="2.42578125" style="641" hidden="1" customWidth="1"/>
    <col min="12569" max="12572" width="2.5703125" style="641" hidden="1" customWidth="1"/>
    <col min="12573" max="12573" width="2.42578125" style="641" hidden="1" customWidth="1"/>
    <col min="12574" max="12577" width="2.5703125" style="641" hidden="1" customWidth="1"/>
    <col min="12578" max="12583" width="2.42578125" style="641" hidden="1" customWidth="1"/>
    <col min="12584" max="12584" width="1.5703125" style="641" hidden="1" customWidth="1"/>
    <col min="12585" max="12800" width="2.5703125" style="641" hidden="1"/>
    <col min="12801" max="12801" width="1.5703125" style="641" hidden="1" customWidth="1"/>
    <col min="12802" max="12802" width="0.7109375" style="641" hidden="1" customWidth="1"/>
    <col min="12803" max="12818" width="2.5703125" style="641" hidden="1" customWidth="1"/>
    <col min="12819" max="12819" width="4" style="641" hidden="1" customWidth="1"/>
    <col min="12820" max="12823" width="2.5703125" style="641" hidden="1" customWidth="1"/>
    <col min="12824" max="12824" width="2.42578125" style="641" hidden="1" customWidth="1"/>
    <col min="12825" max="12828" width="2.5703125" style="641" hidden="1" customWidth="1"/>
    <col min="12829" max="12829" width="2.42578125" style="641" hidden="1" customWidth="1"/>
    <col min="12830" max="12833" width="2.5703125" style="641" hidden="1" customWidth="1"/>
    <col min="12834" max="12839" width="2.42578125" style="641" hidden="1" customWidth="1"/>
    <col min="12840" max="12840" width="1.5703125" style="641" hidden="1" customWidth="1"/>
    <col min="12841" max="13056" width="2.5703125" style="641" hidden="1"/>
    <col min="13057" max="13057" width="1.5703125" style="641" hidden="1" customWidth="1"/>
    <col min="13058" max="13058" width="0.7109375" style="641" hidden="1" customWidth="1"/>
    <col min="13059" max="13074" width="2.5703125" style="641" hidden="1" customWidth="1"/>
    <col min="13075" max="13075" width="4" style="641" hidden="1" customWidth="1"/>
    <col min="13076" max="13079" width="2.5703125" style="641" hidden="1" customWidth="1"/>
    <col min="13080" max="13080" width="2.42578125" style="641" hidden="1" customWidth="1"/>
    <col min="13081" max="13084" width="2.5703125" style="641" hidden="1" customWidth="1"/>
    <col min="13085" max="13085" width="2.42578125" style="641" hidden="1" customWidth="1"/>
    <col min="13086" max="13089" width="2.5703125" style="641" hidden="1" customWidth="1"/>
    <col min="13090" max="13095" width="2.42578125" style="641" hidden="1" customWidth="1"/>
    <col min="13096" max="13096" width="1.5703125" style="641" hidden="1" customWidth="1"/>
    <col min="13097" max="13312" width="2.5703125" style="641" hidden="1"/>
    <col min="13313" max="13313" width="1.5703125" style="641" hidden="1" customWidth="1"/>
    <col min="13314" max="13314" width="0.7109375" style="641" hidden="1" customWidth="1"/>
    <col min="13315" max="13330" width="2.5703125" style="641" hidden="1" customWidth="1"/>
    <col min="13331" max="13331" width="4" style="641" hidden="1" customWidth="1"/>
    <col min="13332" max="13335" width="2.5703125" style="641" hidden="1" customWidth="1"/>
    <col min="13336" max="13336" width="2.42578125" style="641" hidden="1" customWidth="1"/>
    <col min="13337" max="13340" width="2.5703125" style="641" hidden="1" customWidth="1"/>
    <col min="13341" max="13341" width="2.42578125" style="641" hidden="1" customWidth="1"/>
    <col min="13342" max="13345" width="2.5703125" style="641" hidden="1" customWidth="1"/>
    <col min="13346" max="13351" width="2.42578125" style="641" hidden="1" customWidth="1"/>
    <col min="13352" max="13352" width="1.5703125" style="641" hidden="1" customWidth="1"/>
    <col min="13353" max="13568" width="2.5703125" style="641" hidden="1"/>
    <col min="13569" max="13569" width="1.5703125" style="641" hidden="1" customWidth="1"/>
    <col min="13570" max="13570" width="0.7109375" style="641" hidden="1" customWidth="1"/>
    <col min="13571" max="13586" width="2.5703125" style="641" hidden="1" customWidth="1"/>
    <col min="13587" max="13587" width="4" style="641" hidden="1" customWidth="1"/>
    <col min="13588" max="13591" width="2.5703125" style="641" hidden="1" customWidth="1"/>
    <col min="13592" max="13592" width="2.42578125" style="641" hidden="1" customWidth="1"/>
    <col min="13593" max="13596" width="2.5703125" style="641" hidden="1" customWidth="1"/>
    <col min="13597" max="13597" width="2.42578125" style="641" hidden="1" customWidth="1"/>
    <col min="13598" max="13601" width="2.5703125" style="641" hidden="1" customWidth="1"/>
    <col min="13602" max="13607" width="2.42578125" style="641" hidden="1" customWidth="1"/>
    <col min="13608" max="13608" width="1.5703125" style="641" hidden="1" customWidth="1"/>
    <col min="13609" max="13824" width="2.5703125" style="641" hidden="1"/>
    <col min="13825" max="13825" width="1.5703125" style="641" hidden="1" customWidth="1"/>
    <col min="13826" max="13826" width="0.7109375" style="641" hidden="1" customWidth="1"/>
    <col min="13827" max="13842" width="2.5703125" style="641" hidden="1" customWidth="1"/>
    <col min="13843" max="13843" width="4" style="641" hidden="1" customWidth="1"/>
    <col min="13844" max="13847" width="2.5703125" style="641" hidden="1" customWidth="1"/>
    <col min="13848" max="13848" width="2.42578125" style="641" hidden="1" customWidth="1"/>
    <col min="13849" max="13852" width="2.5703125" style="641" hidden="1" customWidth="1"/>
    <col min="13853" max="13853" width="2.42578125" style="641" hidden="1" customWidth="1"/>
    <col min="13854" max="13857" width="2.5703125" style="641" hidden="1" customWidth="1"/>
    <col min="13858" max="13863" width="2.42578125" style="641" hidden="1" customWidth="1"/>
    <col min="13864" max="13864" width="1.5703125" style="641" hidden="1" customWidth="1"/>
    <col min="13865" max="14080" width="2.5703125" style="641" hidden="1"/>
    <col min="14081" max="14081" width="1.5703125" style="641" hidden="1" customWidth="1"/>
    <col min="14082" max="14082" width="0.7109375" style="641" hidden="1" customWidth="1"/>
    <col min="14083" max="14098" width="2.5703125" style="641" hidden="1" customWidth="1"/>
    <col min="14099" max="14099" width="4" style="641" hidden="1" customWidth="1"/>
    <col min="14100" max="14103" width="2.5703125" style="641" hidden="1" customWidth="1"/>
    <col min="14104" max="14104" width="2.42578125" style="641" hidden="1" customWidth="1"/>
    <col min="14105" max="14108" width="2.5703125" style="641" hidden="1" customWidth="1"/>
    <col min="14109" max="14109" width="2.42578125" style="641" hidden="1" customWidth="1"/>
    <col min="14110" max="14113" width="2.5703125" style="641" hidden="1" customWidth="1"/>
    <col min="14114" max="14119" width="2.42578125" style="641" hidden="1" customWidth="1"/>
    <col min="14120" max="14120" width="1.5703125" style="641" hidden="1" customWidth="1"/>
    <col min="14121" max="14336" width="2.5703125" style="641" hidden="1"/>
    <col min="14337" max="14337" width="1.5703125" style="641" hidden="1" customWidth="1"/>
    <col min="14338" max="14338" width="0.7109375" style="641" hidden="1" customWidth="1"/>
    <col min="14339" max="14354" width="2.5703125" style="641" hidden="1" customWidth="1"/>
    <col min="14355" max="14355" width="4" style="641" hidden="1" customWidth="1"/>
    <col min="14356" max="14359" width="2.5703125" style="641" hidden="1" customWidth="1"/>
    <col min="14360" max="14360" width="2.42578125" style="641" hidden="1" customWidth="1"/>
    <col min="14361" max="14364" width="2.5703125" style="641" hidden="1" customWidth="1"/>
    <col min="14365" max="14365" width="2.42578125" style="641" hidden="1" customWidth="1"/>
    <col min="14366" max="14369" width="2.5703125" style="641" hidden="1" customWidth="1"/>
    <col min="14370" max="14375" width="2.42578125" style="641" hidden="1" customWidth="1"/>
    <col min="14376" max="14376" width="1.5703125" style="641" hidden="1" customWidth="1"/>
    <col min="14377" max="14592" width="2.5703125" style="641" hidden="1"/>
    <col min="14593" max="14593" width="1.5703125" style="641" hidden="1" customWidth="1"/>
    <col min="14594" max="14594" width="0.7109375" style="641" hidden="1" customWidth="1"/>
    <col min="14595" max="14610" width="2.5703125" style="641" hidden="1" customWidth="1"/>
    <col min="14611" max="14611" width="4" style="641" hidden="1" customWidth="1"/>
    <col min="14612" max="14615" width="2.5703125" style="641" hidden="1" customWidth="1"/>
    <col min="14616" max="14616" width="2.42578125" style="641" hidden="1" customWidth="1"/>
    <col min="14617" max="14620" width="2.5703125" style="641" hidden="1" customWidth="1"/>
    <col min="14621" max="14621" width="2.42578125" style="641" hidden="1" customWidth="1"/>
    <col min="14622" max="14625" width="2.5703125" style="641" hidden="1" customWidth="1"/>
    <col min="14626" max="14631" width="2.42578125" style="641" hidden="1" customWidth="1"/>
    <col min="14632" max="14632" width="1.5703125" style="641" hidden="1" customWidth="1"/>
    <col min="14633" max="14848" width="2.5703125" style="641" hidden="1"/>
    <col min="14849" max="14849" width="1.5703125" style="641" hidden="1" customWidth="1"/>
    <col min="14850" max="14850" width="0.7109375" style="641" hidden="1" customWidth="1"/>
    <col min="14851" max="14866" width="2.5703125" style="641" hidden="1" customWidth="1"/>
    <col min="14867" max="14867" width="4" style="641" hidden="1" customWidth="1"/>
    <col min="14868" max="14871" width="2.5703125" style="641" hidden="1" customWidth="1"/>
    <col min="14872" max="14872" width="2.42578125" style="641" hidden="1" customWidth="1"/>
    <col min="14873" max="14876" width="2.5703125" style="641" hidden="1" customWidth="1"/>
    <col min="14877" max="14877" width="2.42578125" style="641" hidden="1" customWidth="1"/>
    <col min="14878" max="14881" width="2.5703125" style="641" hidden="1" customWidth="1"/>
    <col min="14882" max="14887" width="2.42578125" style="641" hidden="1" customWidth="1"/>
    <col min="14888" max="14888" width="1.5703125" style="641" hidden="1" customWidth="1"/>
    <col min="14889" max="15104" width="2.5703125" style="641" hidden="1"/>
    <col min="15105" max="15105" width="1.5703125" style="641" hidden="1" customWidth="1"/>
    <col min="15106" max="15106" width="0.7109375" style="641" hidden="1" customWidth="1"/>
    <col min="15107" max="15122" width="2.5703125" style="641" hidden="1" customWidth="1"/>
    <col min="15123" max="15123" width="4" style="641" hidden="1" customWidth="1"/>
    <col min="15124" max="15127" width="2.5703125" style="641" hidden="1" customWidth="1"/>
    <col min="15128" max="15128" width="2.42578125" style="641" hidden="1" customWidth="1"/>
    <col min="15129" max="15132" width="2.5703125" style="641" hidden="1" customWidth="1"/>
    <col min="15133" max="15133" width="2.42578125" style="641" hidden="1" customWidth="1"/>
    <col min="15134" max="15137" width="2.5703125" style="641" hidden="1" customWidth="1"/>
    <col min="15138" max="15143" width="2.42578125" style="641" hidden="1" customWidth="1"/>
    <col min="15144" max="15144" width="1.5703125" style="641" hidden="1" customWidth="1"/>
    <col min="15145" max="15360" width="2.5703125" style="641" hidden="1"/>
    <col min="15361" max="15361" width="1.5703125" style="641" hidden="1" customWidth="1"/>
    <col min="15362" max="15362" width="0.7109375" style="641" hidden="1" customWidth="1"/>
    <col min="15363" max="15378" width="2.5703125" style="641" hidden="1" customWidth="1"/>
    <col min="15379" max="15379" width="4" style="641" hidden="1" customWidth="1"/>
    <col min="15380" max="15383" width="2.5703125" style="641" hidden="1" customWidth="1"/>
    <col min="15384" max="15384" width="2.42578125" style="641" hidden="1" customWidth="1"/>
    <col min="15385" max="15388" width="2.5703125" style="641" hidden="1" customWidth="1"/>
    <col min="15389" max="15389" width="2.42578125" style="641" hidden="1" customWidth="1"/>
    <col min="15390" max="15393" width="2.5703125" style="641" hidden="1" customWidth="1"/>
    <col min="15394" max="15399" width="2.42578125" style="641" hidden="1" customWidth="1"/>
    <col min="15400" max="15400" width="1.5703125" style="641" hidden="1" customWidth="1"/>
    <col min="15401" max="15616" width="2.5703125" style="641" hidden="1"/>
    <col min="15617" max="15617" width="1.5703125" style="641" hidden="1" customWidth="1"/>
    <col min="15618" max="15618" width="0.7109375" style="641" hidden="1" customWidth="1"/>
    <col min="15619" max="15634" width="2.5703125" style="641" hidden="1" customWidth="1"/>
    <col min="15635" max="15635" width="4" style="641" hidden="1" customWidth="1"/>
    <col min="15636" max="15639" width="2.5703125" style="641" hidden="1" customWidth="1"/>
    <col min="15640" max="15640" width="2.42578125" style="641" hidden="1" customWidth="1"/>
    <col min="15641" max="15644" width="2.5703125" style="641" hidden="1" customWidth="1"/>
    <col min="15645" max="15645" width="2.42578125" style="641" hidden="1" customWidth="1"/>
    <col min="15646" max="15649" width="2.5703125" style="641" hidden="1" customWidth="1"/>
    <col min="15650" max="15655" width="2.42578125" style="641" hidden="1" customWidth="1"/>
    <col min="15656" max="15656" width="1.5703125" style="641" hidden="1" customWidth="1"/>
    <col min="15657" max="15872" width="2.5703125" style="641" hidden="1"/>
    <col min="15873" max="15873" width="1.5703125" style="641" hidden="1" customWidth="1"/>
    <col min="15874" max="15874" width="0.7109375" style="641" hidden="1" customWidth="1"/>
    <col min="15875" max="15890" width="2.5703125" style="641" hidden="1" customWidth="1"/>
    <col min="15891" max="15891" width="4" style="641" hidden="1" customWidth="1"/>
    <col min="15892" max="15895" width="2.5703125" style="641" hidden="1" customWidth="1"/>
    <col min="15896" max="15896" width="2.42578125" style="641" hidden="1" customWidth="1"/>
    <col min="15897" max="15900" width="2.5703125" style="641" hidden="1" customWidth="1"/>
    <col min="15901" max="15901" width="2.42578125" style="641" hidden="1" customWidth="1"/>
    <col min="15902" max="15905" width="2.5703125" style="641" hidden="1" customWidth="1"/>
    <col min="15906" max="15911" width="2.42578125" style="641" hidden="1" customWidth="1"/>
    <col min="15912" max="15912" width="1.5703125" style="641" hidden="1" customWidth="1"/>
    <col min="15913" max="16128" width="2.5703125" style="641" hidden="1"/>
    <col min="16129" max="16129" width="1.5703125" style="641" hidden="1" customWidth="1"/>
    <col min="16130" max="16130" width="0.7109375" style="641" hidden="1" customWidth="1"/>
    <col min="16131" max="16146" width="2.5703125" style="641" hidden="1" customWidth="1"/>
    <col min="16147" max="16147" width="4" style="641" hidden="1" customWidth="1"/>
    <col min="16148" max="16151" width="2.5703125" style="641" hidden="1" customWidth="1"/>
    <col min="16152" max="16152" width="2.42578125" style="641" hidden="1" customWidth="1"/>
    <col min="16153" max="16156" width="2.5703125" style="641" hidden="1" customWidth="1"/>
    <col min="16157" max="16157" width="2.42578125" style="641" hidden="1" customWidth="1"/>
    <col min="16158" max="16161" width="2.5703125" style="641" hidden="1" customWidth="1"/>
    <col min="16162" max="16167" width="2.42578125" style="641" hidden="1" customWidth="1"/>
    <col min="16168" max="16168" width="1.5703125" style="641" hidden="1" customWidth="1"/>
    <col min="16169" max="16384" width="2.5703125" style="641" hidden="1"/>
  </cols>
  <sheetData>
    <row r="1" spans="1:98" ht="12.75" customHeight="1">
      <c r="A1" s="1646" t="s">
        <v>1599</v>
      </c>
      <c r="B1" s="1646"/>
      <c r="C1" s="1646"/>
      <c r="D1" s="1646"/>
      <c r="E1" s="1646"/>
      <c r="F1" s="1646"/>
      <c r="G1" s="1646"/>
      <c r="H1" s="1646"/>
      <c r="I1" s="1646"/>
      <c r="J1" s="1646"/>
      <c r="K1" s="1646"/>
      <c r="L1" s="1646"/>
      <c r="M1" s="1646"/>
      <c r="N1" s="1646"/>
      <c r="O1" s="1646"/>
      <c r="P1" s="1646"/>
      <c r="Q1" s="1646"/>
      <c r="R1" s="1646"/>
      <c r="S1" s="1646"/>
      <c r="T1" s="1646"/>
      <c r="U1" s="1646"/>
      <c r="V1" s="1646"/>
      <c r="W1" s="1646"/>
      <c r="X1" s="1646"/>
      <c r="Y1" s="1646"/>
      <c r="Z1" s="1646"/>
      <c r="AA1" s="1646"/>
      <c r="AB1" s="1646"/>
      <c r="AC1" s="1646"/>
      <c r="AD1" s="1646"/>
      <c r="AE1" s="1646"/>
      <c r="AF1" s="1646"/>
      <c r="AG1" s="1646"/>
      <c r="AH1" s="1646"/>
      <c r="AI1" s="1646"/>
      <c r="AJ1" s="1646"/>
      <c r="AK1" s="1646"/>
      <c r="AL1" s="1646"/>
      <c r="AM1" s="1646"/>
      <c r="AN1" s="1646"/>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47"/>
      <c r="B2" s="1647"/>
      <c r="C2" s="1647"/>
      <c r="D2" s="1647"/>
      <c r="E2" s="1647"/>
      <c r="F2" s="1647"/>
      <c r="G2" s="1647"/>
      <c r="H2" s="1647"/>
      <c r="I2" s="1647"/>
      <c r="J2" s="1647"/>
      <c r="K2" s="1647"/>
      <c r="L2" s="1647"/>
      <c r="M2" s="1647"/>
      <c r="N2" s="1647"/>
      <c r="O2" s="1647"/>
      <c r="P2" s="1647"/>
      <c r="Q2" s="1647"/>
      <c r="R2" s="1647"/>
      <c r="S2" s="1647"/>
      <c r="T2" s="1647"/>
      <c r="U2" s="1647"/>
      <c r="V2" s="1647"/>
      <c r="W2" s="1647"/>
      <c r="X2" s="1647"/>
      <c r="Y2" s="1647"/>
      <c r="Z2" s="1647"/>
      <c r="AA2" s="1647"/>
      <c r="AB2" s="1647"/>
      <c r="AC2" s="1647"/>
      <c r="AD2" s="1647"/>
      <c r="AE2" s="1647"/>
      <c r="AF2" s="1647"/>
      <c r="AG2" s="1647"/>
      <c r="AH2" s="1647"/>
      <c r="AI2" s="1647"/>
      <c r="AJ2" s="1647"/>
      <c r="AK2" s="1647"/>
      <c r="AL2" s="1647"/>
      <c r="AM2" s="1647"/>
      <c r="AN2" s="1647"/>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48" t="str">
        <f xml:space="preserve"> IF(T25=100%,'Sources and Basis Breakdown'!G2,'Sources and Basis Breakdown'!F2)</f>
        <v>30% PVC for New Const/
Rehabilitation
DDA/QCT
Building(s)</v>
      </c>
      <c r="U7" s="1648"/>
      <c r="V7" s="1648"/>
      <c r="W7" s="1648"/>
      <c r="X7" s="1648"/>
      <c r="Y7" s="1648" t="str">
        <f>IF(T25=100%," ",'Sources and Basis Breakdown'!G2)</f>
        <v>30% PVC for New Const/
Rehabilitation
NON-DDA/
NON-QCT Building(s)</v>
      </c>
      <c r="Z7" s="1648"/>
      <c r="AA7" s="1648"/>
      <c r="AB7" s="1648"/>
      <c r="AC7" s="1648"/>
      <c r="AD7" s="1648" t="str">
        <f xml:space="preserve"> IF(T25=100%, 'Sources and Basis Breakdown'!J2,'Sources and Basis Breakdown'!I2)</f>
        <v>30% PVC for Acquisition
DDA/QCT Building(s)</v>
      </c>
      <c r="AE7" s="1648"/>
      <c r="AF7" s="1648"/>
      <c r="AG7" s="1648"/>
      <c r="AH7" s="1648"/>
      <c r="AI7" s="1648" t="str">
        <f>IF(T25=100%," ",'Sources and Basis Breakdown'!J2)</f>
        <v>30% PVC for Acquisition
NON-DDA/
NON-QCT Building(s)</v>
      </c>
      <c r="AJ7" s="1648"/>
      <c r="AK7" s="1648"/>
      <c r="AL7" s="1648"/>
      <c r="AM7" s="1648"/>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48"/>
      <c r="U8" s="1648"/>
      <c r="V8" s="1648"/>
      <c r="W8" s="1648"/>
      <c r="X8" s="1648"/>
      <c r="Y8" s="1648"/>
      <c r="Z8" s="1648"/>
      <c r="AA8" s="1648"/>
      <c r="AB8" s="1648"/>
      <c r="AC8" s="1648"/>
      <c r="AD8" s="1648"/>
      <c r="AE8" s="1648"/>
      <c r="AF8" s="1648"/>
      <c r="AG8" s="1648"/>
      <c r="AH8" s="1648"/>
      <c r="AI8" s="1648"/>
      <c r="AJ8" s="1648"/>
      <c r="AK8" s="1648"/>
      <c r="AL8" s="1648"/>
      <c r="AM8" s="1648"/>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48"/>
      <c r="U9" s="1648"/>
      <c r="V9" s="1648"/>
      <c r="W9" s="1648"/>
      <c r="X9" s="1648"/>
      <c r="Y9" s="1648"/>
      <c r="Z9" s="1648"/>
      <c r="AA9" s="1648"/>
      <c r="AB9" s="1648"/>
      <c r="AC9" s="1648"/>
      <c r="AD9" s="1648"/>
      <c r="AE9" s="1648"/>
      <c r="AF9" s="1648"/>
      <c r="AG9" s="1648"/>
      <c r="AH9" s="1648"/>
      <c r="AI9" s="1648"/>
      <c r="AJ9" s="1648"/>
      <c r="AK9" s="1648"/>
      <c r="AL9" s="1648"/>
      <c r="AM9" s="1648"/>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48"/>
      <c r="U10" s="1648"/>
      <c r="V10" s="1648"/>
      <c r="W10" s="1648"/>
      <c r="X10" s="1648"/>
      <c r="Y10" s="1648"/>
      <c r="Z10" s="1648"/>
      <c r="AA10" s="1648"/>
      <c r="AB10" s="1648"/>
      <c r="AC10" s="1648"/>
      <c r="AD10" s="1648"/>
      <c r="AE10" s="1648"/>
      <c r="AF10" s="1648"/>
      <c r="AG10" s="1648"/>
      <c r="AH10" s="1648"/>
      <c r="AI10" s="1648"/>
      <c r="AJ10" s="1648"/>
      <c r="AK10" s="1648"/>
      <c r="AL10" s="1648"/>
      <c r="AM10" s="1648"/>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17" t="s">
        <v>407</v>
      </c>
      <c r="C11" s="1618"/>
      <c r="D11" s="1618"/>
      <c r="E11" s="1618"/>
      <c r="F11" s="1618"/>
      <c r="G11" s="1618"/>
      <c r="H11" s="1618"/>
      <c r="I11" s="1618"/>
      <c r="J11" s="1618"/>
      <c r="K11" s="1618"/>
      <c r="L11" s="1618"/>
      <c r="M11" s="1618"/>
      <c r="N11" s="1618"/>
      <c r="O11" s="1618"/>
      <c r="P11" s="1618"/>
      <c r="Q11" s="1618"/>
      <c r="R11" s="1618"/>
      <c r="S11" s="1619"/>
      <c r="T11" s="1649">
        <f>IF('Sources and Basis Breakdown'!F107=0,'Sources and Basis Breakdown'!E107,'Sources and Basis Breakdown'!F107)</f>
        <v>73493728</v>
      </c>
      <c r="U11" s="1650"/>
      <c r="V11" s="1650"/>
      <c r="W11" s="1650"/>
      <c r="X11" s="1650"/>
      <c r="Y11" s="1649">
        <f>IF(Y7=" ",0,IF('Sources and Basis Breakdown'!G107+'Sources and Basis Breakdown'!F107='Sources and Basis Breakdown'!E107,'Sources and Basis Breakdown'!G107,0))</f>
        <v>0</v>
      </c>
      <c r="Z11" s="1650"/>
      <c r="AA11" s="1650"/>
      <c r="AB11" s="1650"/>
      <c r="AC11" s="1650"/>
      <c r="AD11" s="1650">
        <f>IF('Sources and Basis Breakdown'!I107=0,'Sources and Basis Breakdown'!H107,'Sources and Basis Breakdown'!I107)</f>
        <v>0</v>
      </c>
      <c r="AE11" s="1650"/>
      <c r="AF11" s="1650"/>
      <c r="AG11" s="1650"/>
      <c r="AH11" s="1650"/>
      <c r="AI11" s="1650">
        <f>IF(Y7=" ",0,IF('Sources and Basis Breakdown'!I107+'Sources and Basis Breakdown'!J107='Sources and Basis Breakdown'!H107,'Sources and Basis Breakdown'!J107,0))</f>
        <v>0</v>
      </c>
      <c r="AJ11" s="1650"/>
      <c r="AK11" s="1650"/>
      <c r="AL11" s="1650"/>
      <c r="AM11" s="1650"/>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1" t="s">
        <v>543</v>
      </c>
      <c r="C12" s="1642"/>
      <c r="D12" s="1642"/>
      <c r="E12" s="1642"/>
      <c r="F12" s="1642"/>
      <c r="G12" s="1642"/>
      <c r="H12" s="1642"/>
      <c r="I12" s="1642"/>
      <c r="J12" s="1642"/>
      <c r="K12" s="1642"/>
      <c r="L12" s="1642"/>
      <c r="M12" s="1642"/>
      <c r="N12" s="1642"/>
      <c r="O12" s="1642"/>
      <c r="P12" s="1642"/>
      <c r="Q12" s="1642"/>
      <c r="R12" s="1642"/>
      <c r="S12" s="1643"/>
      <c r="T12" s="1651"/>
      <c r="U12" s="1652"/>
      <c r="V12" s="1652"/>
      <c r="W12" s="1652"/>
      <c r="X12" s="1653"/>
      <c r="Y12" s="1651"/>
      <c r="Z12" s="1652"/>
      <c r="AA12" s="1652"/>
      <c r="AB12" s="1652"/>
      <c r="AC12" s="1653"/>
      <c r="AD12" s="1651"/>
      <c r="AE12" s="1652"/>
      <c r="AF12" s="1652"/>
      <c r="AG12" s="1652"/>
      <c r="AH12" s="1653"/>
      <c r="AI12" s="1651"/>
      <c r="AJ12" s="1652"/>
      <c r="AK12" s="1652"/>
      <c r="AL12" s="1652"/>
      <c r="AM12" s="1653"/>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44" t="s">
        <v>544</v>
      </c>
      <c r="D13" s="1644"/>
      <c r="E13" s="1644"/>
      <c r="F13" s="1644"/>
      <c r="G13" s="1644"/>
      <c r="H13" s="1644"/>
      <c r="I13" s="1644"/>
      <c r="J13" s="1644"/>
      <c r="K13" s="1644"/>
      <c r="L13" s="1644"/>
      <c r="M13" s="1644"/>
      <c r="N13" s="1644"/>
      <c r="O13" s="1644"/>
      <c r="P13" s="1644"/>
      <c r="Q13" s="1644"/>
      <c r="R13" s="1644"/>
      <c r="S13" s="1645"/>
      <c r="T13" s="1654"/>
      <c r="U13" s="1655"/>
      <c r="V13" s="1655"/>
      <c r="W13" s="1655"/>
      <c r="X13" s="1655"/>
      <c r="Y13" s="1654"/>
      <c r="Z13" s="1655"/>
      <c r="AA13" s="1655"/>
      <c r="AB13" s="1655"/>
      <c r="AC13" s="1655"/>
      <c r="AD13" s="1655"/>
      <c r="AE13" s="1655"/>
      <c r="AF13" s="1655"/>
      <c r="AG13" s="1655"/>
      <c r="AH13" s="1655"/>
      <c r="AI13" s="1655"/>
      <c r="AJ13" s="1655"/>
      <c r="AK13" s="1655"/>
      <c r="AL13" s="1655"/>
      <c r="AM13" s="1655"/>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44" t="s">
        <v>545</v>
      </c>
      <c r="D14" s="1644"/>
      <c r="E14" s="1644"/>
      <c r="F14" s="1644"/>
      <c r="G14" s="1644"/>
      <c r="H14" s="1644"/>
      <c r="I14" s="1644"/>
      <c r="J14" s="1644"/>
      <c r="K14" s="1644"/>
      <c r="L14" s="1644"/>
      <c r="M14" s="1644"/>
      <c r="N14" s="1644"/>
      <c r="O14" s="1644"/>
      <c r="P14" s="1644"/>
      <c r="Q14" s="1644"/>
      <c r="R14" s="1644"/>
      <c r="S14" s="1645"/>
      <c r="T14" s="1608"/>
      <c r="U14" s="1609"/>
      <c r="V14" s="1609"/>
      <c r="W14" s="1609"/>
      <c r="X14" s="1609"/>
      <c r="Y14" s="1608"/>
      <c r="Z14" s="1609"/>
      <c r="AA14" s="1609"/>
      <c r="AB14" s="1609"/>
      <c r="AC14" s="1609"/>
      <c r="AD14" s="1609"/>
      <c r="AE14" s="1609"/>
      <c r="AF14" s="1609"/>
      <c r="AG14" s="1609"/>
      <c r="AH14" s="1609"/>
      <c r="AI14" s="1609"/>
      <c r="AJ14" s="1609"/>
      <c r="AK14" s="1609"/>
      <c r="AL14" s="1609"/>
      <c r="AM14" s="1609"/>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44" t="s">
        <v>546</v>
      </c>
      <c r="D15" s="1644"/>
      <c r="E15" s="1644"/>
      <c r="F15" s="1644"/>
      <c r="G15" s="1644"/>
      <c r="H15" s="1644"/>
      <c r="I15" s="1644"/>
      <c r="J15" s="1644"/>
      <c r="K15" s="1644"/>
      <c r="L15" s="1644"/>
      <c r="M15" s="1644"/>
      <c r="N15" s="1644"/>
      <c r="O15" s="1644"/>
      <c r="P15" s="1644"/>
      <c r="Q15" s="1644"/>
      <c r="R15" s="1644"/>
      <c r="S15" s="1645"/>
      <c r="T15" s="1608"/>
      <c r="U15" s="1609"/>
      <c r="V15" s="1609"/>
      <c r="W15" s="1609"/>
      <c r="X15" s="1609"/>
      <c r="Y15" s="1608"/>
      <c r="Z15" s="1609"/>
      <c r="AA15" s="1609"/>
      <c r="AB15" s="1609"/>
      <c r="AC15" s="1609"/>
      <c r="AD15" s="1609"/>
      <c r="AE15" s="1609"/>
      <c r="AF15" s="1609"/>
      <c r="AG15" s="1609"/>
      <c r="AH15" s="1609"/>
      <c r="AI15" s="1609"/>
      <c r="AJ15" s="1609"/>
      <c r="AK15" s="1609"/>
      <c r="AL15" s="1609"/>
      <c r="AM15" s="1609"/>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44" t="s">
        <v>887</v>
      </c>
      <c r="D16" s="1644"/>
      <c r="E16" s="1644"/>
      <c r="F16" s="1644"/>
      <c r="G16" s="1644"/>
      <c r="H16" s="1644"/>
      <c r="I16" s="1644"/>
      <c r="J16" s="1644"/>
      <c r="K16" s="1644"/>
      <c r="L16" s="1644"/>
      <c r="M16" s="1644"/>
      <c r="N16" s="1644"/>
      <c r="O16" s="1644"/>
      <c r="P16" s="1644"/>
      <c r="Q16" s="1644"/>
      <c r="R16" s="1644"/>
      <c r="S16" s="1645"/>
      <c r="T16" s="1608"/>
      <c r="U16" s="1609"/>
      <c r="V16" s="1609"/>
      <c r="W16" s="1609"/>
      <c r="X16" s="1609"/>
      <c r="Y16" s="1608"/>
      <c r="Z16" s="1609"/>
      <c r="AA16" s="1609"/>
      <c r="AB16" s="1609"/>
      <c r="AC16" s="1609"/>
      <c r="AD16" s="1609"/>
      <c r="AE16" s="1609"/>
      <c r="AF16" s="1609"/>
      <c r="AG16" s="1609"/>
      <c r="AH16" s="1609"/>
      <c r="AI16" s="1609"/>
      <c r="AJ16" s="1609"/>
      <c r="AK16" s="1609"/>
      <c r="AL16" s="1609"/>
      <c r="AM16" s="1609"/>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44" t="s">
        <v>547</v>
      </c>
      <c r="D17" s="1644"/>
      <c r="E17" s="1644"/>
      <c r="F17" s="1644"/>
      <c r="G17" s="1644"/>
      <c r="H17" s="1644"/>
      <c r="I17" s="1644"/>
      <c r="J17" s="1644"/>
      <c r="K17" s="1644"/>
      <c r="L17" s="1644"/>
      <c r="M17" s="1644"/>
      <c r="N17" s="1644"/>
      <c r="O17" s="1644"/>
      <c r="P17" s="1644"/>
      <c r="Q17" s="1644"/>
      <c r="R17" s="1644"/>
      <c r="S17" s="1645"/>
      <c r="T17" s="1608"/>
      <c r="U17" s="1609"/>
      <c r="V17" s="1609"/>
      <c r="W17" s="1609"/>
      <c r="X17" s="1609"/>
      <c r="Y17" s="1608"/>
      <c r="Z17" s="1609"/>
      <c r="AA17" s="1609"/>
      <c r="AB17" s="1609"/>
      <c r="AC17" s="1609"/>
      <c r="AD17" s="1609"/>
      <c r="AE17" s="1609"/>
      <c r="AF17" s="1609"/>
      <c r="AG17" s="1609"/>
      <c r="AH17" s="1609"/>
      <c r="AI17" s="1609"/>
      <c r="AJ17" s="1609"/>
      <c r="AK17" s="1609"/>
      <c r="AL17" s="1609"/>
      <c r="AM17" s="1609"/>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39" t="s">
        <v>1069</v>
      </c>
      <c r="D18" s="1639"/>
      <c r="E18" s="1639"/>
      <c r="F18" s="1639"/>
      <c r="G18" s="1639"/>
      <c r="H18" s="1639"/>
      <c r="I18" s="1639"/>
      <c r="J18" s="1639"/>
      <c r="K18" s="1639"/>
      <c r="L18" s="1639"/>
      <c r="M18" s="1639"/>
      <c r="N18" s="1639"/>
      <c r="O18" s="1639"/>
      <c r="P18" s="1639"/>
      <c r="Q18" s="1639"/>
      <c r="R18" s="1639"/>
      <c r="S18" s="1640"/>
      <c r="T18" s="1608"/>
      <c r="U18" s="1609"/>
      <c r="V18" s="1609"/>
      <c r="W18" s="1609"/>
      <c r="X18" s="1609"/>
      <c r="Y18" s="1608"/>
      <c r="Z18" s="1609"/>
      <c r="AA18" s="1609"/>
      <c r="AB18" s="1609"/>
      <c r="AC18" s="1609"/>
      <c r="AD18" s="1609"/>
      <c r="AE18" s="1609"/>
      <c r="AF18" s="1609"/>
      <c r="AG18" s="1609"/>
      <c r="AH18" s="1609"/>
      <c r="AI18" s="1609"/>
      <c r="AJ18" s="1609"/>
      <c r="AK18" s="1609"/>
      <c r="AL18" s="1609"/>
      <c r="AM18" s="1609"/>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39" t="s">
        <v>1069</v>
      </c>
      <c r="D19" s="1639"/>
      <c r="E19" s="1639"/>
      <c r="F19" s="1639"/>
      <c r="G19" s="1639"/>
      <c r="H19" s="1639"/>
      <c r="I19" s="1639"/>
      <c r="J19" s="1639"/>
      <c r="K19" s="1639"/>
      <c r="L19" s="1639"/>
      <c r="M19" s="1639"/>
      <c r="N19" s="1639"/>
      <c r="O19" s="1639"/>
      <c r="P19" s="1639"/>
      <c r="Q19" s="1639"/>
      <c r="R19" s="1639"/>
      <c r="S19" s="1640"/>
      <c r="T19" s="1608"/>
      <c r="U19" s="1609"/>
      <c r="V19" s="1609"/>
      <c r="W19" s="1609"/>
      <c r="X19" s="1609"/>
      <c r="Y19" s="1608"/>
      <c r="Z19" s="1609"/>
      <c r="AA19" s="1609"/>
      <c r="AB19" s="1609"/>
      <c r="AC19" s="1609"/>
      <c r="AD19" s="1609"/>
      <c r="AE19" s="1609"/>
      <c r="AF19" s="1609"/>
      <c r="AG19" s="1609"/>
      <c r="AH19" s="1609"/>
      <c r="AI19" s="1609"/>
      <c r="AJ19" s="1609"/>
      <c r="AK19" s="1609"/>
      <c r="AL19" s="1609"/>
      <c r="AM19" s="1609"/>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17" t="s">
        <v>548</v>
      </c>
      <c r="C20" s="1618"/>
      <c r="D20" s="1618"/>
      <c r="E20" s="1618"/>
      <c r="F20" s="1618"/>
      <c r="G20" s="1618"/>
      <c r="H20" s="1618"/>
      <c r="I20" s="1618"/>
      <c r="J20" s="1618"/>
      <c r="K20" s="1618"/>
      <c r="L20" s="1618"/>
      <c r="M20" s="1618"/>
      <c r="N20" s="1618"/>
      <c r="O20" s="1618"/>
      <c r="P20" s="1618"/>
      <c r="Q20" s="1618"/>
      <c r="R20" s="1618"/>
      <c r="S20" s="1619"/>
      <c r="T20" s="1610">
        <f>SUM(T13:X19)</f>
        <v>0</v>
      </c>
      <c r="U20" s="1611"/>
      <c r="V20" s="1611"/>
      <c r="W20" s="1611"/>
      <c r="X20" s="1611"/>
      <c r="Y20" s="1610">
        <f>SUM(Y13:AC19)</f>
        <v>0</v>
      </c>
      <c r="Z20" s="1611"/>
      <c r="AA20" s="1611"/>
      <c r="AB20" s="1611"/>
      <c r="AC20" s="1611"/>
      <c r="AD20" s="1612">
        <f>SUM(AD13:AH19)</f>
        <v>0</v>
      </c>
      <c r="AE20" s="1613"/>
      <c r="AF20" s="1613"/>
      <c r="AG20" s="1613"/>
      <c r="AH20" s="1610"/>
      <c r="AI20" s="1612">
        <f>SUM(AI13:AM19)</f>
        <v>0</v>
      </c>
      <c r="AJ20" s="1613"/>
      <c r="AK20" s="1613"/>
      <c r="AL20" s="1613"/>
      <c r="AM20" s="1610"/>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17" t="s">
        <v>1551</v>
      </c>
      <c r="C21" s="1618"/>
      <c r="D21" s="1618"/>
      <c r="E21" s="1618"/>
      <c r="F21" s="1618"/>
      <c r="G21" s="1618"/>
      <c r="H21" s="1618"/>
      <c r="I21" s="1618"/>
      <c r="J21" s="1618"/>
      <c r="K21" s="1618"/>
      <c r="L21" s="1618"/>
      <c r="M21" s="1618"/>
      <c r="N21" s="1618"/>
      <c r="O21" s="1618"/>
      <c r="P21" s="1618"/>
      <c r="Q21" s="1618"/>
      <c r="R21" s="1618"/>
      <c r="S21" s="1619"/>
      <c r="T21" s="1608"/>
      <c r="U21" s="1609"/>
      <c r="V21" s="1609"/>
      <c r="W21" s="1609"/>
      <c r="X21" s="1609"/>
      <c r="Y21" s="1608"/>
      <c r="Z21" s="1609"/>
      <c r="AA21" s="1609"/>
      <c r="AB21" s="1609"/>
      <c r="AC21" s="1609"/>
      <c r="AD21" s="1651"/>
      <c r="AE21" s="1652"/>
      <c r="AF21" s="1652"/>
      <c r="AG21" s="1652"/>
      <c r="AH21" s="1653"/>
      <c r="AI21" s="1651"/>
      <c r="AJ21" s="1652"/>
      <c r="AK21" s="1652"/>
      <c r="AL21" s="1652"/>
      <c r="AM21" s="1653"/>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17" t="s">
        <v>549</v>
      </c>
      <c r="C22" s="1618"/>
      <c r="D22" s="1618"/>
      <c r="E22" s="1618"/>
      <c r="F22" s="1618"/>
      <c r="G22" s="1618"/>
      <c r="H22" s="1618"/>
      <c r="I22" s="1618"/>
      <c r="J22" s="1618"/>
      <c r="K22" s="1618"/>
      <c r="L22" s="1618"/>
      <c r="M22" s="1618"/>
      <c r="N22" s="1618"/>
      <c r="O22" s="1618"/>
      <c r="P22" s="1618"/>
      <c r="Q22" s="1618"/>
      <c r="R22" s="1618"/>
      <c r="S22" s="1619"/>
      <c r="T22" s="1663">
        <f>(T20+T21)*-1</f>
        <v>0</v>
      </c>
      <c r="U22" s="1664"/>
      <c r="V22" s="1664"/>
      <c r="W22" s="1664"/>
      <c r="X22" s="1664"/>
      <c r="Y22" s="1663">
        <f>(Y20+Y21)*-1</f>
        <v>0</v>
      </c>
      <c r="Z22" s="1664"/>
      <c r="AA22" s="1664"/>
      <c r="AB22" s="1664"/>
      <c r="AC22" s="1664"/>
      <c r="AD22" s="1665">
        <f>(AD20)*-1</f>
        <v>0</v>
      </c>
      <c r="AE22" s="1666"/>
      <c r="AF22" s="1666"/>
      <c r="AG22" s="1666"/>
      <c r="AH22" s="1663"/>
      <c r="AI22" s="1665">
        <f>(AI20)*-1</f>
        <v>0</v>
      </c>
      <c r="AJ22" s="1666"/>
      <c r="AK22" s="1666"/>
      <c r="AL22" s="1666"/>
      <c r="AM22" s="1663"/>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0" t="s">
        <v>550</v>
      </c>
      <c r="C23" s="1621"/>
      <c r="D23" s="1621"/>
      <c r="E23" s="1621"/>
      <c r="F23" s="1621"/>
      <c r="G23" s="1621"/>
      <c r="H23" s="1621"/>
      <c r="I23" s="1621"/>
      <c r="J23" s="1621"/>
      <c r="K23" s="1621"/>
      <c r="L23" s="1621"/>
      <c r="M23" s="1621"/>
      <c r="N23" s="1621"/>
      <c r="O23" s="1621"/>
      <c r="P23" s="1621"/>
      <c r="Q23" s="1621"/>
      <c r="R23" s="1621"/>
      <c r="S23" s="1622"/>
      <c r="T23" s="1610">
        <f>T11+T22</f>
        <v>73493728</v>
      </c>
      <c r="U23" s="1611"/>
      <c r="V23" s="1611"/>
      <c r="W23" s="1611"/>
      <c r="X23" s="1611"/>
      <c r="Y23" s="1610">
        <f>Y11+Y22</f>
        <v>0</v>
      </c>
      <c r="Z23" s="1611"/>
      <c r="AA23" s="1611"/>
      <c r="AB23" s="1611"/>
      <c r="AC23" s="1611"/>
      <c r="AD23" s="1610">
        <f>AD11+AD22</f>
        <v>0</v>
      </c>
      <c r="AE23" s="1611"/>
      <c r="AF23" s="1611"/>
      <c r="AG23" s="1611"/>
      <c r="AH23" s="1611"/>
      <c r="AI23" s="1610">
        <f>AI11+AI22</f>
        <v>0</v>
      </c>
      <c r="AJ23" s="1611"/>
      <c r="AK23" s="1611"/>
      <c r="AL23" s="1611"/>
      <c r="AM23" s="1611"/>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17" t="s">
        <v>1070</v>
      </c>
      <c r="C24" s="1618"/>
      <c r="D24" s="1618"/>
      <c r="E24" s="1618"/>
      <c r="F24" s="1618"/>
      <c r="G24" s="1618"/>
      <c r="H24" s="1618"/>
      <c r="I24" s="1618"/>
      <c r="J24" s="1618"/>
      <c r="K24" s="1618"/>
      <c r="L24" s="1618"/>
      <c r="M24" s="1618"/>
      <c r="N24" s="1618"/>
      <c r="O24" s="1618"/>
      <c r="P24" s="1618"/>
      <c r="Q24" s="1618"/>
      <c r="R24" s="1618"/>
      <c r="S24" s="1619"/>
      <c r="T24" s="1612">
        <f>Application!AD1004</f>
        <v>153715960</v>
      </c>
      <c r="U24" s="1613"/>
      <c r="V24" s="1613"/>
      <c r="W24" s="1613"/>
      <c r="X24" s="1613"/>
      <c r="Y24" s="1613"/>
      <c r="Z24" s="1613"/>
      <c r="AA24" s="1613"/>
      <c r="AB24" s="1613"/>
      <c r="AC24" s="1613"/>
      <c r="AD24" s="1613"/>
      <c r="AE24" s="1613"/>
      <c r="AF24" s="1613"/>
      <c r="AG24" s="1613"/>
      <c r="AH24" s="1613"/>
      <c r="AI24" s="1613"/>
      <c r="AJ24" s="1613"/>
      <c r="AK24" s="1613"/>
      <c r="AL24" s="1613"/>
      <c r="AM24" s="1610"/>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25" t="s">
        <v>1552</v>
      </c>
      <c r="C25" s="1626"/>
      <c r="D25" s="1626"/>
      <c r="E25" s="1626"/>
      <c r="F25" s="1626"/>
      <c r="G25" s="1626"/>
      <c r="H25" s="1626"/>
      <c r="I25" s="1626"/>
      <c r="J25" s="1626"/>
      <c r="K25" s="1626"/>
      <c r="L25" s="1626"/>
      <c r="M25" s="1626"/>
      <c r="N25" s="1626"/>
      <c r="O25" s="1626"/>
      <c r="P25" s="1626"/>
      <c r="Q25" s="1626"/>
      <c r="R25" s="1626"/>
      <c r="S25" s="1627"/>
      <c r="T25" s="1658">
        <f>IF(OR(Application!T196="yes",Application!T195="yes"),1.3,1)</f>
        <v>1.3</v>
      </c>
      <c r="U25" s="1659"/>
      <c r="V25" s="1659"/>
      <c r="W25" s="1659"/>
      <c r="X25" s="1659"/>
      <c r="Y25" s="1658">
        <v>1</v>
      </c>
      <c r="Z25" s="1659"/>
      <c r="AA25" s="1659"/>
      <c r="AB25" s="1659"/>
      <c r="AC25" s="1659"/>
      <c r="AD25" s="1658">
        <v>1</v>
      </c>
      <c r="AE25" s="1659"/>
      <c r="AF25" s="1659"/>
      <c r="AG25" s="1659"/>
      <c r="AH25" s="1660"/>
      <c r="AI25" s="1658">
        <v>1</v>
      </c>
      <c r="AJ25" s="1659"/>
      <c r="AK25" s="1659"/>
      <c r="AL25" s="1659"/>
      <c r="AM25" s="1660"/>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17" t="s">
        <v>551</v>
      </c>
      <c r="C26" s="1618"/>
      <c r="D26" s="1618"/>
      <c r="E26" s="1618"/>
      <c r="F26" s="1618"/>
      <c r="G26" s="1618"/>
      <c r="H26" s="1618"/>
      <c r="I26" s="1618"/>
      <c r="J26" s="1618"/>
      <c r="K26" s="1618"/>
      <c r="L26" s="1618"/>
      <c r="M26" s="1618"/>
      <c r="N26" s="1618"/>
      <c r="O26" s="1618"/>
      <c r="P26" s="1618"/>
      <c r="Q26" s="1618"/>
      <c r="R26" s="1618"/>
      <c r="S26" s="1619"/>
      <c r="T26" s="1661">
        <f>T23*T25</f>
        <v>95541846.400000006</v>
      </c>
      <c r="U26" s="1662"/>
      <c r="V26" s="1662"/>
      <c r="W26" s="1662"/>
      <c r="X26" s="1662"/>
      <c r="Y26" s="1661">
        <f>Y23*Y25</f>
        <v>0</v>
      </c>
      <c r="Z26" s="1662"/>
      <c r="AA26" s="1662"/>
      <c r="AB26" s="1662"/>
      <c r="AC26" s="1662"/>
      <c r="AD26" s="1661">
        <f>AD23*AD25</f>
        <v>0</v>
      </c>
      <c r="AE26" s="1662"/>
      <c r="AF26" s="1662"/>
      <c r="AG26" s="1662"/>
      <c r="AH26" s="1662"/>
      <c r="AI26" s="1661">
        <f>AI23*AI25</f>
        <v>0</v>
      </c>
      <c r="AJ26" s="1662"/>
      <c r="AK26" s="1662"/>
      <c r="AL26" s="1662"/>
      <c r="AM26" s="1662"/>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28" t="s">
        <v>461</v>
      </c>
      <c r="C27" s="1629"/>
      <c r="D27" s="1629"/>
      <c r="E27" s="1629"/>
      <c r="F27" s="1629"/>
      <c r="G27" s="1629"/>
      <c r="H27" s="1629"/>
      <c r="I27" s="1629"/>
      <c r="J27" s="1629"/>
      <c r="K27" s="1629"/>
      <c r="L27" s="1629"/>
      <c r="M27" s="1629"/>
      <c r="N27" s="1629"/>
      <c r="O27" s="1629"/>
      <c r="P27" s="1629"/>
      <c r="Q27" s="1629"/>
      <c r="R27" s="1629"/>
      <c r="S27" s="1630"/>
      <c r="T27" s="1656">
        <f>Application!$AG$432</f>
        <v>1</v>
      </c>
      <c r="U27" s="1657"/>
      <c r="V27" s="1657"/>
      <c r="W27" s="1657"/>
      <c r="X27" s="1657"/>
      <c r="Y27" s="1656">
        <f>Application!$AG$432</f>
        <v>1</v>
      </c>
      <c r="Z27" s="1657"/>
      <c r="AA27" s="1657"/>
      <c r="AB27" s="1657"/>
      <c r="AC27" s="1657"/>
      <c r="AD27" s="1656">
        <f>Application!$AG$432</f>
        <v>1</v>
      </c>
      <c r="AE27" s="1657"/>
      <c r="AF27" s="1657"/>
      <c r="AG27" s="1657"/>
      <c r="AH27" s="1657"/>
      <c r="AI27" s="1656">
        <f>Application!$AG$432</f>
        <v>1</v>
      </c>
      <c r="AJ27" s="1657"/>
      <c r="AK27" s="1657"/>
      <c r="AL27" s="1657"/>
      <c r="AM27" s="1657"/>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17" t="s">
        <v>552</v>
      </c>
      <c r="C28" s="1618"/>
      <c r="D28" s="1618"/>
      <c r="E28" s="1618"/>
      <c r="F28" s="1618"/>
      <c r="G28" s="1618"/>
      <c r="H28" s="1618"/>
      <c r="I28" s="1618"/>
      <c r="J28" s="1618"/>
      <c r="K28" s="1618"/>
      <c r="L28" s="1618"/>
      <c r="M28" s="1618"/>
      <c r="N28" s="1618"/>
      <c r="O28" s="1618"/>
      <c r="P28" s="1618"/>
      <c r="Q28" s="1618"/>
      <c r="R28" s="1618"/>
      <c r="S28" s="1619"/>
      <c r="T28" s="1631">
        <f>IF(ISERROR((T26*T27)),0,(T26*T27))</f>
        <v>95541846.400000006</v>
      </c>
      <c r="U28" s="1632"/>
      <c r="V28" s="1632"/>
      <c r="W28" s="1632"/>
      <c r="X28" s="1632"/>
      <c r="Y28" s="1631">
        <f>IF(ISERROR((Y26*Y27)),0,(Y26*Y27))</f>
        <v>0</v>
      </c>
      <c r="Z28" s="1632"/>
      <c r="AA28" s="1632"/>
      <c r="AB28" s="1632"/>
      <c r="AC28" s="1632"/>
      <c r="AD28" s="1631">
        <f>IF(ISERROR((AD26*AD27)),0,(AD26*AD27))</f>
        <v>0</v>
      </c>
      <c r="AE28" s="1632"/>
      <c r="AF28" s="1632"/>
      <c r="AG28" s="1632"/>
      <c r="AH28" s="1632"/>
      <c r="AI28" s="1631">
        <f>IF(ISERROR((AI26*AI27)),0,(AI26*AI27))</f>
        <v>0</v>
      </c>
      <c r="AJ28" s="1632"/>
      <c r="AK28" s="1632"/>
      <c r="AL28" s="1632"/>
      <c r="AM28" s="1632"/>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17" t="s">
        <v>569</v>
      </c>
      <c r="C29" s="1618"/>
      <c r="D29" s="1618"/>
      <c r="E29" s="1618"/>
      <c r="F29" s="1618"/>
      <c r="G29" s="1618"/>
      <c r="H29" s="1618"/>
      <c r="I29" s="1618"/>
      <c r="J29" s="1618"/>
      <c r="K29" s="1618"/>
      <c r="L29" s="1618"/>
      <c r="M29" s="1618"/>
      <c r="N29" s="1618"/>
      <c r="O29" s="1618"/>
      <c r="P29" s="1618"/>
      <c r="Q29" s="1618"/>
      <c r="R29" s="1618"/>
      <c r="S29" s="1619"/>
      <c r="T29" s="1612">
        <f>T28+Y28+AD28+AI28</f>
        <v>95541846.400000006</v>
      </c>
      <c r="U29" s="1613"/>
      <c r="V29" s="1613"/>
      <c r="W29" s="1613"/>
      <c r="X29" s="1613"/>
      <c r="Y29" s="1613"/>
      <c r="Z29" s="1613"/>
      <c r="AA29" s="1613"/>
      <c r="AB29" s="1613"/>
      <c r="AC29" s="1613"/>
      <c r="AD29" s="1613"/>
      <c r="AE29" s="1613"/>
      <c r="AF29" s="1613"/>
      <c r="AG29" s="1613"/>
      <c r="AH29" s="1613"/>
      <c r="AI29" s="1613"/>
      <c r="AJ29" s="1613"/>
      <c r="AK29" s="1613"/>
      <c r="AL29" s="1613"/>
      <c r="AM29" s="1610"/>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23" t="s">
        <v>1556</v>
      </c>
      <c r="C30" s="1623"/>
      <c r="D30" s="1623"/>
      <c r="E30" s="1623"/>
      <c r="F30" s="1623"/>
      <c r="G30" s="1623"/>
      <c r="H30" s="1623"/>
      <c r="I30" s="1623"/>
      <c r="J30" s="1623"/>
      <c r="K30" s="1623"/>
      <c r="L30" s="1623"/>
      <c r="M30" s="1623"/>
      <c r="N30" s="1623"/>
      <c r="O30" s="1623"/>
      <c r="P30" s="1623"/>
      <c r="Q30" s="1623"/>
      <c r="R30" s="1623"/>
      <c r="S30" s="1623"/>
      <c r="T30" s="1623"/>
      <c r="U30" s="1623"/>
      <c r="V30" s="1623"/>
      <c r="W30" s="1623"/>
      <c r="X30" s="1623"/>
      <c r="Y30" s="1623"/>
      <c r="Z30" s="1623"/>
      <c r="AA30" s="1623"/>
      <c r="AB30" s="1623"/>
      <c r="AC30" s="1623"/>
      <c r="AD30" s="1623"/>
      <c r="AE30" s="1623"/>
      <c r="AF30" s="1623"/>
      <c r="AG30" s="1623"/>
      <c r="AH30" s="1623"/>
      <c r="AI30" s="1623"/>
      <c r="AJ30" s="1623"/>
      <c r="AK30" s="1623"/>
      <c r="AL30" s="1623"/>
      <c r="AM30" s="1623"/>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23" t="s">
        <v>1553</v>
      </c>
      <c r="C31" s="1623"/>
      <c r="D31" s="1623"/>
      <c r="E31" s="1623"/>
      <c r="F31" s="1623"/>
      <c r="G31" s="1623"/>
      <c r="H31" s="1623"/>
      <c r="I31" s="1623"/>
      <c r="J31" s="1623"/>
      <c r="K31" s="1623"/>
      <c r="L31" s="1623"/>
      <c r="M31" s="1623"/>
      <c r="N31" s="1623"/>
      <c r="O31" s="1623"/>
      <c r="P31" s="1623"/>
      <c r="Q31" s="1623"/>
      <c r="R31" s="1623"/>
      <c r="S31" s="1623"/>
      <c r="T31" s="1623"/>
      <c r="U31" s="1623"/>
      <c r="V31" s="1623"/>
      <c r="W31" s="1623"/>
      <c r="X31" s="1623"/>
      <c r="Y31" s="1623"/>
      <c r="Z31" s="1623"/>
      <c r="AA31" s="1623"/>
      <c r="AB31" s="1623"/>
      <c r="AC31" s="1623"/>
      <c r="AD31" s="1623"/>
      <c r="AE31" s="1623"/>
      <c r="AF31" s="1623"/>
      <c r="AG31" s="1623"/>
      <c r="AH31" s="1623"/>
      <c r="AI31" s="1623"/>
      <c r="AJ31" s="1623"/>
      <c r="AK31" s="1623"/>
      <c r="AL31" s="1623"/>
      <c r="AM31" s="1623"/>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626</v>
      </c>
      <c r="B34" s="641"/>
      <c r="C34" s="646" t="s">
        <v>616</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48" t="s">
        <v>1386</v>
      </c>
      <c r="Z35" s="1648"/>
      <c r="AA35" s="1648"/>
      <c r="AB35" s="1648"/>
      <c r="AC35" s="1648"/>
      <c r="AD35" s="1680" t="s">
        <v>394</v>
      </c>
      <c r="AE35" s="1680"/>
      <c r="AF35" s="1680"/>
      <c r="AG35" s="1680"/>
      <c r="AH35" s="1680"/>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48"/>
      <c r="Z36" s="1648"/>
      <c r="AA36" s="1648"/>
      <c r="AB36" s="1648"/>
      <c r="AC36" s="1648"/>
      <c r="AD36" s="1680"/>
      <c r="AE36" s="1680"/>
      <c r="AF36" s="1680"/>
      <c r="AG36" s="1680"/>
      <c r="AH36" s="1680"/>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48"/>
      <c r="Z37" s="1648"/>
      <c r="AA37" s="1648"/>
      <c r="AB37" s="1648"/>
      <c r="AC37" s="1648"/>
      <c r="AD37" s="1680"/>
      <c r="AE37" s="1680"/>
      <c r="AF37" s="1680"/>
      <c r="AG37" s="1680"/>
      <c r="AH37" s="1680"/>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17" t="s">
        <v>552</v>
      </c>
      <c r="C38" s="1618"/>
      <c r="D38" s="1618"/>
      <c r="E38" s="1618"/>
      <c r="F38" s="1618"/>
      <c r="G38" s="1618"/>
      <c r="H38" s="1618"/>
      <c r="I38" s="1618"/>
      <c r="J38" s="1618"/>
      <c r="K38" s="1618"/>
      <c r="L38" s="1618"/>
      <c r="M38" s="1618"/>
      <c r="N38" s="1618"/>
      <c r="O38" s="1618"/>
      <c r="P38" s="1618"/>
      <c r="Q38" s="1618"/>
      <c r="R38" s="1618"/>
      <c r="S38" s="1618"/>
      <c r="T38" s="1618"/>
      <c r="U38" s="1618"/>
      <c r="V38" s="1618"/>
      <c r="W38" s="1618"/>
      <c r="X38" s="1619"/>
      <c r="Y38" s="1611">
        <f>IF(T24&gt;=(T23+Y23+AD23+AI23),T28+Y28,0)</f>
        <v>95541846.400000006</v>
      </c>
      <c r="Z38" s="1611"/>
      <c r="AA38" s="1611"/>
      <c r="AB38" s="1611"/>
      <c r="AC38" s="1611"/>
      <c r="AD38" s="1611">
        <f>IF(T24&gt;=(T23+Y23+AD23+AI23),AD28+AI28,0)</f>
        <v>0</v>
      </c>
      <c r="AE38" s="1611"/>
      <c r="AF38" s="1611"/>
      <c r="AG38" s="1611"/>
      <c r="AH38" s="1611"/>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17" t="s">
        <v>1554</v>
      </c>
      <c r="C39" s="1618"/>
      <c r="D39" s="1618"/>
      <c r="E39" s="1618"/>
      <c r="F39" s="1618"/>
      <c r="G39" s="1618"/>
      <c r="H39" s="1618"/>
      <c r="I39" s="1618"/>
      <c r="J39" s="1618"/>
      <c r="K39" s="1618"/>
      <c r="L39" s="1618"/>
      <c r="M39" s="1618"/>
      <c r="N39" s="1618"/>
      <c r="O39" s="1618"/>
      <c r="P39" s="1618"/>
      <c r="Q39" s="1618"/>
      <c r="R39" s="1618"/>
      <c r="S39" s="1618"/>
      <c r="T39" s="1618"/>
      <c r="U39" s="1618"/>
      <c r="V39" s="1618"/>
      <c r="W39" s="1618"/>
      <c r="X39" s="1619"/>
      <c r="Y39" s="1681">
        <v>3.2399999999999998E-2</v>
      </c>
      <c r="Z39" s="1681"/>
      <c r="AA39" s="1681"/>
      <c r="AB39" s="1681"/>
      <c r="AC39" s="1681"/>
      <c r="AD39" s="1681">
        <v>3.2399999999999998E-2</v>
      </c>
      <c r="AE39" s="1681"/>
      <c r="AF39" s="1681"/>
      <c r="AG39" s="1681"/>
      <c r="AH39" s="1681"/>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17" t="s">
        <v>692</v>
      </c>
      <c r="C40" s="1618"/>
      <c r="D40" s="1618"/>
      <c r="E40" s="1618"/>
      <c r="F40" s="1618"/>
      <c r="G40" s="1618"/>
      <c r="H40" s="1618"/>
      <c r="I40" s="1618"/>
      <c r="J40" s="1618"/>
      <c r="K40" s="1618"/>
      <c r="L40" s="1618"/>
      <c r="M40" s="1618"/>
      <c r="N40" s="1618"/>
      <c r="O40" s="1618"/>
      <c r="P40" s="1618"/>
      <c r="Q40" s="1618"/>
      <c r="R40" s="1618"/>
      <c r="S40" s="1618"/>
      <c r="T40" s="1618"/>
      <c r="U40" s="1618"/>
      <c r="V40" s="1618"/>
      <c r="W40" s="1618"/>
      <c r="X40" s="1619"/>
      <c r="Y40" s="1611">
        <f>ROUND(Y38*Y39,0)</f>
        <v>3095556</v>
      </c>
      <c r="Z40" s="1611"/>
      <c r="AA40" s="1611"/>
      <c r="AB40" s="1611"/>
      <c r="AC40" s="1611"/>
      <c r="AD40" s="1610">
        <f>ROUND(AD38*AD39,0)</f>
        <v>0</v>
      </c>
      <c r="AE40" s="1611"/>
      <c r="AF40" s="1611"/>
      <c r="AG40" s="1611"/>
      <c r="AH40" s="1611"/>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17" t="s">
        <v>693</v>
      </c>
      <c r="C41" s="1618"/>
      <c r="D41" s="1618"/>
      <c r="E41" s="1618"/>
      <c r="F41" s="1618"/>
      <c r="G41" s="1618"/>
      <c r="H41" s="1618"/>
      <c r="I41" s="1618"/>
      <c r="J41" s="1618"/>
      <c r="K41" s="1618"/>
      <c r="L41" s="1618"/>
      <c r="M41" s="1618"/>
      <c r="N41" s="1618"/>
      <c r="O41" s="1618"/>
      <c r="P41" s="1618"/>
      <c r="Q41" s="1618"/>
      <c r="R41" s="1618"/>
      <c r="S41" s="1618"/>
      <c r="T41" s="1618"/>
      <c r="U41" s="1618"/>
      <c r="V41" s="1618"/>
      <c r="W41" s="1618"/>
      <c r="X41" s="1619"/>
      <c r="Y41" s="1633">
        <f>Y40+AD40</f>
        <v>3095556</v>
      </c>
      <c r="Z41" s="1634"/>
      <c r="AA41" s="1634"/>
      <c r="AB41" s="1634"/>
      <c r="AC41" s="1634"/>
      <c r="AD41" s="1634"/>
      <c r="AE41" s="1634"/>
      <c r="AF41" s="1634"/>
      <c r="AG41" s="1634"/>
      <c r="AH41" s="1635"/>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24" t="s">
        <v>1555</v>
      </c>
      <c r="C42" s="1624"/>
      <c r="D42" s="1624"/>
      <c r="E42" s="1624"/>
      <c r="F42" s="1624"/>
      <c r="G42" s="1624"/>
      <c r="H42" s="1624"/>
      <c r="I42" s="1624"/>
      <c r="J42" s="1624"/>
      <c r="K42" s="1624"/>
      <c r="L42" s="1624"/>
      <c r="M42" s="1624"/>
      <c r="N42" s="1624"/>
      <c r="O42" s="1624"/>
      <c r="P42" s="1624"/>
      <c r="Q42" s="1624"/>
      <c r="R42" s="1624"/>
      <c r="S42" s="1624"/>
      <c r="T42" s="1624"/>
      <c r="U42" s="1624"/>
      <c r="V42" s="1624"/>
      <c r="W42" s="1624"/>
      <c r="X42" s="1624"/>
      <c r="Y42" s="1624"/>
      <c r="Z42" s="1624"/>
      <c r="AA42" s="1624"/>
      <c r="AB42" s="1624"/>
      <c r="AC42" s="1624"/>
      <c r="AD42" s="1624"/>
      <c r="AE42" s="1624"/>
      <c r="AF42" s="1624"/>
      <c r="AG42" s="1624"/>
      <c r="AH42" s="162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15" t="s">
        <v>1586</v>
      </c>
      <c r="B44" s="1615"/>
      <c r="C44" s="1615"/>
      <c r="D44" s="1615"/>
      <c r="E44" s="1615"/>
      <c r="F44" s="1615"/>
      <c r="G44" s="1615"/>
      <c r="H44" s="1615"/>
      <c r="I44" s="1615"/>
      <c r="J44" s="1615"/>
      <c r="K44" s="1615"/>
      <c r="L44" s="1615"/>
      <c r="M44" s="1615"/>
      <c r="N44" s="1615"/>
      <c r="O44" s="1615"/>
      <c r="P44" s="1615"/>
      <c r="Q44" s="1615"/>
      <c r="R44" s="1615"/>
      <c r="S44" s="1615"/>
      <c r="T44" s="1615"/>
      <c r="U44" s="1615"/>
      <c r="V44" s="1615"/>
      <c r="W44" s="1615"/>
      <c r="X44" s="1615"/>
      <c r="Y44" s="1615"/>
      <c r="Z44" s="1615"/>
      <c r="AA44" s="1615"/>
      <c r="AB44" s="1615"/>
      <c r="AC44" s="1615"/>
      <c r="AD44" s="1615"/>
      <c r="AE44" s="1615"/>
      <c r="AF44" s="1615"/>
      <c r="AG44" s="1615"/>
      <c r="AH44" s="1615"/>
      <c r="AI44" s="1615"/>
      <c r="AJ44" s="1615"/>
      <c r="AK44" s="1615"/>
      <c r="AL44" s="1615"/>
      <c r="AM44" s="1615"/>
      <c r="AN44" s="1615"/>
      <c r="AO44" s="1615"/>
      <c r="AP44" s="1615"/>
      <c r="AQ44" s="1615"/>
      <c r="AR44" s="1615"/>
      <c r="AS44" s="1615"/>
      <c r="AT44" s="1615"/>
      <c r="AU44" s="1615"/>
      <c r="AV44" s="1615"/>
      <c r="AW44" s="1615"/>
      <c r="AX44" s="1615"/>
      <c r="AY44" s="1615"/>
      <c r="AZ44" s="1615"/>
      <c r="BA44" s="1615"/>
      <c r="BB44" s="1615"/>
      <c r="BC44" s="1615"/>
      <c r="BD44" s="1615"/>
      <c r="BE44" s="1615"/>
      <c r="BF44" s="1615"/>
      <c r="BG44" s="1615"/>
      <c r="BH44" s="1615"/>
      <c r="BI44" s="1615"/>
      <c r="BJ44" s="1615"/>
      <c r="BK44" s="1615"/>
      <c r="BL44" s="1615"/>
      <c r="BM44" s="1615"/>
      <c r="BN44" s="1615"/>
      <c r="BO44" s="1615"/>
      <c r="BP44" s="1615"/>
      <c r="BQ44" s="1615"/>
      <c r="BR44" s="1615"/>
      <c r="BS44" s="1615"/>
      <c r="BT44" s="1615"/>
      <c r="BU44" s="1615"/>
      <c r="BV44" s="1615"/>
      <c r="BW44" s="1615"/>
      <c r="BX44" s="1615"/>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636</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36">
        <f>'Sources and Uses Budget'!B105-'Sources and Uses Budget'!B15</f>
        <v>80056764</v>
      </c>
      <c r="AC47" s="1637"/>
      <c r="AD47" s="1637"/>
      <c r="AE47" s="1637"/>
      <c r="AF47" s="1638"/>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36">
        <f>Application!AG630-MIN('Sources and Uses Budget'!B15,Application!AG390)</f>
        <v>53744546</v>
      </c>
      <c r="AC48" s="1637"/>
      <c r="AD48" s="1637"/>
      <c r="AE48" s="1637"/>
      <c r="AF48" s="1638"/>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36">
        <f>AB47-AB48</f>
        <v>26312218</v>
      </c>
      <c r="AC49" s="1637"/>
      <c r="AD49" s="1637"/>
      <c r="AE49" s="1637"/>
      <c r="AF49" s="1638"/>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734</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73">
        <v>0.85</v>
      </c>
      <c r="AC50" s="1674"/>
      <c r="AD50" s="1674"/>
      <c r="AE50" s="1674"/>
      <c r="AF50" s="1675"/>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76" t="s">
        <v>1182</v>
      </c>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36">
        <f>ROUND(IF(ISERROR((AB49/AB50)),0,(AB49/AB50)),0)</f>
        <v>30955551</v>
      </c>
      <c r="AC54" s="1637"/>
      <c r="AD54" s="1637"/>
      <c r="AE54" s="1637"/>
      <c r="AF54" s="1638"/>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36">
        <f>(AB54/10)</f>
        <v>3095555.1</v>
      </c>
      <c r="AC55" s="1637"/>
      <c r="AD55" s="1637"/>
      <c r="AE55" s="1637"/>
      <c r="AF55" s="1638"/>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817</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77">
        <f>(IF((Y41&lt;AB55),Y41,AB55))</f>
        <v>3095555.1</v>
      </c>
      <c r="AC56" s="1678"/>
      <c r="AD56" s="1678"/>
      <c r="AE56" s="1678"/>
      <c r="AF56" s="1679"/>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816</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36">
        <f>ROUND((10*AB56*AB50),0)</f>
        <v>26312218</v>
      </c>
      <c r="AC57" s="1637"/>
      <c r="AD57" s="1637"/>
      <c r="AE57" s="1637"/>
      <c r="AF57" s="1638"/>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815</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67">
        <f>AB49-AB57</f>
        <v>0</v>
      </c>
      <c r="AC59" s="1667"/>
      <c r="AD59" s="1667"/>
      <c r="AE59" s="1667"/>
      <c r="AF59" s="1667"/>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15" t="str">
        <f>IF(Application!AF204="yes","Farmworker State Credit", "$500M State Credit" )</f>
        <v>$500M State Credit</v>
      </c>
      <c r="B61" s="1615"/>
      <c r="C61" s="1615"/>
      <c r="D61" s="1615"/>
      <c r="E61" s="1615"/>
      <c r="F61" s="1615"/>
      <c r="G61" s="1615"/>
      <c r="H61" s="1615"/>
      <c r="I61" s="1615"/>
      <c r="J61" s="1615"/>
      <c r="K61" s="1615"/>
      <c r="L61" s="1615"/>
      <c r="M61" s="1615"/>
      <c r="N61" s="1615"/>
      <c r="O61" s="1615"/>
      <c r="P61" s="1615"/>
      <c r="Q61" s="1615"/>
      <c r="R61" s="1615"/>
      <c r="S61" s="1615"/>
      <c r="T61" s="1615"/>
      <c r="U61" s="1615"/>
      <c r="V61" s="1615"/>
      <c r="W61" s="1615"/>
      <c r="X61" s="1615"/>
      <c r="Y61" s="1615"/>
      <c r="Z61" s="1615"/>
      <c r="AA61" s="1615"/>
      <c r="AB61" s="1615"/>
      <c r="AC61" s="1615"/>
      <c r="AD61" s="1615"/>
      <c r="AE61" s="1615"/>
      <c r="AF61" s="1615"/>
      <c r="AG61" s="1615"/>
      <c r="AH61" s="1615"/>
      <c r="AI61" s="1615"/>
      <c r="AJ61" s="1615"/>
      <c r="AK61" s="1615"/>
      <c r="AL61" s="1615"/>
      <c r="AM61" s="1615"/>
      <c r="AN61" s="1615"/>
      <c r="AO61" s="1615"/>
      <c r="AP61" s="1615"/>
      <c r="AQ61" s="1615"/>
      <c r="AR61" s="1615"/>
      <c r="AS61" s="1615"/>
      <c r="AT61" s="1615"/>
      <c r="AU61" s="1615"/>
      <c r="AV61" s="1615"/>
      <c r="AW61" s="1615"/>
      <c r="AX61" s="1615"/>
      <c r="AY61" s="1615"/>
      <c r="AZ61" s="1615"/>
      <c r="BA61" s="1615"/>
      <c r="BB61" s="1615"/>
      <c r="BC61" s="1615"/>
      <c r="BD61" s="1615"/>
      <c r="BE61" s="1615"/>
      <c r="BF61" s="1615"/>
      <c r="BG61" s="1615"/>
      <c r="BH61" s="1615"/>
      <c r="BI61" s="1615"/>
      <c r="BJ61" s="1615"/>
      <c r="BK61" s="1615"/>
      <c r="BL61" s="1615"/>
      <c r="BM61" s="1615"/>
      <c r="BN61" s="1615"/>
      <c r="BO61" s="1615"/>
      <c r="BP61" s="1615"/>
      <c r="BQ61" s="1615"/>
      <c r="BR61" s="1615"/>
      <c r="BS61" s="1615"/>
      <c r="BT61" s="1615"/>
      <c r="BU61" s="1615"/>
      <c r="BV61" s="1615"/>
      <c r="BW61" s="1615"/>
      <c r="BX61" s="1615"/>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639</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68" t="s">
        <v>1101</v>
      </c>
      <c r="Z63" s="1668"/>
      <c r="AA63" s="1668"/>
      <c r="AB63" s="1668"/>
      <c r="AC63" s="1668"/>
      <c r="AD63" s="1668" t="s">
        <v>394</v>
      </c>
      <c r="AE63" s="1668"/>
      <c r="AF63" s="1668"/>
      <c r="AG63" s="1668"/>
      <c r="AH63" s="1668"/>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69">
        <f>IF(OR(Application!M350="yes",Application!AF204="yes"),(T23*T27)+Y28,0)</f>
        <v>73493728</v>
      </c>
      <c r="Z64" s="1670"/>
      <c r="AA64" s="1670"/>
      <c r="AB64" s="1670"/>
      <c r="AC64" s="1671"/>
      <c r="AD64" s="1669">
        <f>IF(AND(Application!AF204="yes",Application!M353="yes"),AD28+AI28,0)</f>
        <v>0</v>
      </c>
      <c r="AE64" s="1670"/>
      <c r="AF64" s="1670"/>
      <c r="AG64" s="1670"/>
      <c r="AH64" s="1671"/>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72" t="s">
        <v>1536</v>
      </c>
      <c r="F65" s="1672"/>
      <c r="G65" s="1672"/>
      <c r="H65" s="1672"/>
      <c r="I65" s="1672"/>
      <c r="J65" s="1672"/>
      <c r="K65" s="1672"/>
      <c r="L65" s="1672"/>
      <c r="M65" s="1672"/>
      <c r="N65" s="1672"/>
      <c r="O65" s="1672"/>
      <c r="P65" s="1672"/>
      <c r="Q65" s="1672"/>
      <c r="R65" s="1672"/>
      <c r="S65" s="1672"/>
      <c r="T65" s="1672"/>
      <c r="U65" s="1672"/>
      <c r="V65" s="1672"/>
      <c r="W65" s="1672"/>
      <c r="X65" s="1672"/>
      <c r="Y65" s="1672"/>
      <c r="Z65" s="1672"/>
      <c r="AA65" s="1672"/>
      <c r="AB65" s="1672"/>
      <c r="AC65" s="1672"/>
      <c r="AD65" s="1672"/>
      <c r="AE65" s="1672"/>
      <c r="AF65" s="1672"/>
      <c r="AG65" s="1672"/>
      <c r="AH65" s="1672"/>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72"/>
      <c r="F66" s="1672"/>
      <c r="G66" s="1672"/>
      <c r="H66" s="1672"/>
      <c r="I66" s="1672"/>
      <c r="J66" s="1672"/>
      <c r="K66" s="1672"/>
      <c r="L66" s="1672"/>
      <c r="M66" s="1672"/>
      <c r="N66" s="1672"/>
      <c r="O66" s="1672"/>
      <c r="P66" s="1672"/>
      <c r="Q66" s="1672"/>
      <c r="R66" s="1672"/>
      <c r="S66" s="1672"/>
      <c r="T66" s="1672"/>
      <c r="U66" s="1672"/>
      <c r="V66" s="1672"/>
      <c r="W66" s="1672"/>
      <c r="X66" s="1672"/>
      <c r="Y66" s="1672"/>
      <c r="Z66" s="1672"/>
      <c r="AA66" s="1672"/>
      <c r="AB66" s="1672"/>
      <c r="AC66" s="1672"/>
      <c r="AD66" s="1672"/>
      <c r="AE66" s="1672"/>
      <c r="AF66" s="1672"/>
      <c r="AG66" s="1672"/>
      <c r="AH66" s="1672"/>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87">
        <f>IF(Application!AF204="yes",0.75,0.3)</f>
        <v>0.3</v>
      </c>
      <c r="Z67" s="1687"/>
      <c r="AA67" s="1687"/>
      <c r="AB67" s="1687"/>
      <c r="AC67" s="1687"/>
      <c r="AD67" s="1687">
        <f>IF(Application!AF204="yes",0.75,0.3)</f>
        <v>0.3</v>
      </c>
      <c r="AE67" s="1687"/>
      <c r="AF67" s="1687"/>
      <c r="AG67" s="1687"/>
      <c r="AH67" s="168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88">
        <f>ROUND(Y64*Y67,0)</f>
        <v>22048118</v>
      </c>
      <c r="Z68" s="1689"/>
      <c r="AA68" s="1689"/>
      <c r="AB68" s="1689"/>
      <c r="AC68" s="1689"/>
      <c r="AD68" s="1688" t="str">
        <f>IF(Application!D210="At-Risk",AD64*AD67,"$0")</f>
        <v>$0</v>
      </c>
      <c r="AE68" s="1689"/>
      <c r="AF68" s="1689"/>
      <c r="AG68" s="1689"/>
      <c r="AH68" s="168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640</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73"/>
      <c r="AC71" s="1674"/>
      <c r="AD71" s="1674"/>
      <c r="AE71" s="1674"/>
      <c r="AF71" s="1675"/>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0" t="s">
        <v>1539</v>
      </c>
      <c r="F72" s="1690"/>
      <c r="G72" s="1690"/>
      <c r="H72" s="1690"/>
      <c r="I72" s="1690"/>
      <c r="J72" s="1690"/>
      <c r="K72" s="1690"/>
      <c r="L72" s="1690"/>
      <c r="M72" s="1690"/>
      <c r="N72" s="1690"/>
      <c r="O72" s="1690"/>
      <c r="P72" s="1690"/>
      <c r="Q72" s="1690"/>
      <c r="R72" s="1690"/>
      <c r="S72" s="1690"/>
      <c r="T72" s="1690"/>
      <c r="U72" s="1690"/>
      <c r="V72" s="1690"/>
      <c r="W72" s="1690"/>
      <c r="X72" s="1690"/>
      <c r="Y72" s="1690"/>
      <c r="Z72" s="1690"/>
      <c r="AA72" s="1690"/>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0"/>
      <c r="F73" s="1690"/>
      <c r="G73" s="1690"/>
      <c r="H73" s="1690"/>
      <c r="I73" s="1690"/>
      <c r="J73" s="1690"/>
      <c r="K73" s="1690"/>
      <c r="L73" s="1690"/>
      <c r="M73" s="1690"/>
      <c r="N73" s="1690"/>
      <c r="O73" s="1690"/>
      <c r="P73" s="1690"/>
      <c r="Q73" s="1690"/>
      <c r="R73" s="1690"/>
      <c r="S73" s="1690"/>
      <c r="T73" s="1690"/>
      <c r="U73" s="1690"/>
      <c r="V73" s="1690"/>
      <c r="W73" s="1690"/>
      <c r="X73" s="1690"/>
      <c r="Y73" s="1690"/>
      <c r="Z73" s="1690"/>
      <c r="AA73" s="1690"/>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0"/>
      <c r="F74" s="1690"/>
      <c r="G74" s="1690"/>
      <c r="H74" s="1690"/>
      <c r="I74" s="1690"/>
      <c r="J74" s="1690"/>
      <c r="K74" s="1690"/>
      <c r="L74" s="1690"/>
      <c r="M74" s="1690"/>
      <c r="N74" s="1690"/>
      <c r="O74" s="1690"/>
      <c r="P74" s="1690"/>
      <c r="Q74" s="1690"/>
      <c r="R74" s="1690"/>
      <c r="S74" s="1690"/>
      <c r="T74" s="1690"/>
      <c r="U74" s="1690"/>
      <c r="V74" s="1690"/>
      <c r="W74" s="1690"/>
      <c r="X74" s="1690"/>
      <c r="Y74" s="1690"/>
      <c r="Z74" s="1690"/>
      <c r="AA74" s="1690"/>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82">
        <f>ROUND(IF(ISERROR((AB59/AB71)),0,(AB59/AB71)),0)</f>
        <v>0</v>
      </c>
      <c r="AC76" s="1682"/>
      <c r="AD76" s="1682"/>
      <c r="AE76" s="1682"/>
      <c r="AF76" s="1682"/>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83">
        <f>IF((Y68+AD68&lt;AB76),Y68+AD68,AB76)</f>
        <v>0</v>
      </c>
      <c r="AC77" s="1684"/>
      <c r="AD77" s="1684"/>
      <c r="AE77" s="1684"/>
      <c r="AF77" s="1685"/>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86">
        <f>AB77*AB71</f>
        <v>0</v>
      </c>
      <c r="AC78" s="1686"/>
      <c r="AD78" s="1686"/>
      <c r="AE78" s="1686"/>
      <c r="AF78" s="1686"/>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815</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67">
        <f>AB49-(AB57+AB78)</f>
        <v>0</v>
      </c>
      <c r="AC80" s="1667"/>
      <c r="AD80" s="1667"/>
      <c r="AE80" s="1667"/>
      <c r="AF80" s="1667"/>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15" t="s">
        <v>1587</v>
      </c>
      <c r="B83" s="1615"/>
      <c r="C83" s="1615"/>
      <c r="D83" s="1615"/>
      <c r="E83" s="1615"/>
      <c r="F83" s="1615"/>
      <c r="G83" s="1615"/>
      <c r="H83" s="1615"/>
      <c r="I83" s="1615"/>
      <c r="J83" s="1615"/>
      <c r="K83" s="1615"/>
      <c r="L83" s="1615"/>
      <c r="M83" s="1615"/>
      <c r="N83" s="1615"/>
      <c r="O83" s="1615"/>
      <c r="P83" s="1615"/>
      <c r="Q83" s="1615"/>
      <c r="R83" s="1615"/>
      <c r="S83" s="1615"/>
      <c r="T83" s="1615"/>
      <c r="U83" s="1615"/>
      <c r="V83" s="1615"/>
      <c r="W83" s="1615"/>
      <c r="X83" s="1615"/>
      <c r="Y83" s="1615"/>
      <c r="Z83" s="1615"/>
      <c r="AA83" s="1615"/>
      <c r="AB83" s="1615"/>
      <c r="AC83" s="1615"/>
      <c r="AD83" s="1615"/>
      <c r="AE83" s="1615"/>
      <c r="AF83" s="1615"/>
      <c r="AG83" s="1615"/>
      <c r="AH83" s="1615"/>
      <c r="AI83" s="1615"/>
      <c r="AJ83" s="1615"/>
      <c r="AK83" s="1615"/>
      <c r="AL83" s="1615"/>
      <c r="AM83" s="1615"/>
      <c r="AN83" s="1615"/>
      <c r="AO83" s="1615"/>
      <c r="AP83" s="1615"/>
      <c r="AQ83" s="1615"/>
      <c r="AR83" s="1615"/>
      <c r="AS83" s="1615"/>
      <c r="AT83" s="1615"/>
      <c r="AU83" s="1615"/>
      <c r="AV83" s="1615"/>
      <c r="AW83" s="1615"/>
      <c r="AX83" s="1615"/>
      <c r="AY83" s="1615"/>
      <c r="AZ83" s="1615"/>
      <c r="BA83" s="1615"/>
      <c r="BB83" s="1615"/>
      <c r="BC83" s="1615"/>
      <c r="BD83" s="1615"/>
      <c r="BE83" s="1615"/>
      <c r="BF83" s="1615"/>
      <c r="BG83" s="1615"/>
      <c r="BH83" s="1615"/>
      <c r="BI83" s="1615"/>
      <c r="BJ83" s="1615"/>
      <c r="BK83" s="1615"/>
      <c r="BL83" s="1615"/>
      <c r="BM83" s="1615"/>
      <c r="BN83" s="1615"/>
      <c r="BO83" s="1615"/>
      <c r="BP83" s="1615"/>
      <c r="BQ83" s="1615"/>
      <c r="BR83" s="1615"/>
      <c r="BS83" s="1615"/>
      <c r="BT83" s="1615"/>
      <c r="BU83" s="1615"/>
      <c r="BV83" s="1615"/>
      <c r="BW83" s="1615"/>
      <c r="BX83" s="1615"/>
    </row>
    <row r="84" spans="1:98" ht="13.5" thickTop="1"/>
    <row r="85" spans="1:98" ht="12.75">
      <c r="A85" s="819" t="s">
        <v>642</v>
      </c>
      <c r="C85" s="344" t="s">
        <v>1585</v>
      </c>
    </row>
    <row r="86" spans="1:98" ht="12.75">
      <c r="D86" s="344" t="s">
        <v>1641</v>
      </c>
      <c r="AB86" s="1616">
        <f>IF(A61="$500M State Credit",AB77/(Application!AG424-Application!AG425),"N/A")</f>
        <v>0</v>
      </c>
      <c r="AC86" s="1616"/>
      <c r="AD86" s="1616"/>
      <c r="AE86" s="1616"/>
      <c r="AF86" s="1616"/>
    </row>
    <row r="87" spans="1:98" ht="13.5" thickBot="1">
      <c r="D87" s="344" t="s">
        <v>1642</v>
      </c>
      <c r="AB87" s="1614" t="e">
        <f>IF(A61="$500M State Credit",(Application!AG424-Application!AG425)/AB77,"N/A")</f>
        <v>#DIV/0!</v>
      </c>
      <c r="AC87" s="1614"/>
      <c r="AD87" s="1614"/>
      <c r="AE87" s="1614"/>
      <c r="AF87" s="1614"/>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7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7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700-000002000000}">
      <formula1>0</formula1>
    </dataValidation>
    <dataValidation type="decimal" allowBlank="1" showInputMessage="1" showErrorMessage="1" errorTitle="Federal Tax Credit Factor" error="Federal Tax Credit Factor must be within stated range." sqref="AB50:AF50" xr:uid="{00000000-0002-0000-0700-000003000000}">
      <formula1>0.85</formula1>
      <formula2>1.25</formula2>
    </dataValidation>
    <dataValidation type="decimal" allowBlank="1" showInputMessage="1" showErrorMessage="1" errorTitle="State Tax Credit Factor" error="State Farmworker Tax Credit Factor must be within stated range." sqref="AB71:AF71" xr:uid="{00000000-0002-0000-0700-000004000000}">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I205"/>
  <sheetViews>
    <sheetView topLeftCell="A25" zoomScaleNormal="100" zoomScaleSheetLayoutView="100" workbookViewId="0">
      <selection activeCell="K46" sqref="K46"/>
    </sheetView>
  </sheetViews>
  <sheetFormatPr defaultColWidth="0" defaultRowHeight="12.75" zeroHeight="1"/>
  <cols>
    <col min="1" max="1" width="3.7109375" customWidth="1"/>
    <col min="2" max="2" width="27.7109375" customWidth="1"/>
    <col min="3" max="3" width="9.28515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966</v>
      </c>
      <c r="B1" s="351"/>
    </row>
    <row r="2" spans="1:34"/>
    <row r="3" spans="1:34" ht="15.75">
      <c r="A3" s="352" t="s">
        <v>905</v>
      </c>
      <c r="B3" s="352"/>
      <c r="C3" s="386" t="s">
        <v>906</v>
      </c>
      <c r="D3" s="358"/>
      <c r="E3" s="387" t="s">
        <v>907</v>
      </c>
      <c r="F3" s="334"/>
      <c r="G3" s="387" t="s">
        <v>908</v>
      </c>
      <c r="H3" s="334"/>
      <c r="I3" s="387" t="s">
        <v>909</v>
      </c>
      <c r="J3" s="334"/>
      <c r="K3" s="387" t="s">
        <v>910</v>
      </c>
      <c r="L3" s="334"/>
      <c r="M3" s="387" t="s">
        <v>911</v>
      </c>
      <c r="N3" s="334"/>
      <c r="O3" s="387" t="s">
        <v>912</v>
      </c>
      <c r="P3" s="334"/>
      <c r="Q3" s="387" t="s">
        <v>913</v>
      </c>
      <c r="R3" s="334"/>
      <c r="S3" s="387" t="s">
        <v>914</v>
      </c>
      <c r="T3" s="334"/>
      <c r="U3" s="387" t="s">
        <v>915</v>
      </c>
      <c r="V3" s="334"/>
      <c r="W3" s="387" t="s">
        <v>916</v>
      </c>
      <c r="X3" s="334"/>
      <c r="Y3" s="387" t="s">
        <v>917</v>
      </c>
      <c r="Z3" s="334"/>
      <c r="AA3" s="387" t="s">
        <v>918</v>
      </c>
      <c r="AB3" s="334"/>
      <c r="AC3" s="387" t="s">
        <v>919</v>
      </c>
      <c r="AD3" s="334"/>
      <c r="AE3" s="387" t="s">
        <v>920</v>
      </c>
      <c r="AF3" s="334"/>
      <c r="AG3" s="387" t="s">
        <v>921</v>
      </c>
      <c r="AH3" s="358"/>
    </row>
    <row r="4" spans="1:34" s="366" customFormat="1" ht="14.25">
      <c r="A4" s="366" t="s">
        <v>923</v>
      </c>
      <c r="C4" s="390">
        <v>1.0249999999999999</v>
      </c>
      <c r="E4" s="366">
        <f>Application!Y781</f>
        <v>4203804</v>
      </c>
      <c r="G4" s="366">
        <f>E4*$C$4</f>
        <v>4308899.0999999996</v>
      </c>
      <c r="I4" s="366">
        <f>G4*$C$4</f>
        <v>4416621.5774999997</v>
      </c>
      <c r="K4" s="366">
        <f>I4*$C$4</f>
        <v>4527037.1169374995</v>
      </c>
      <c r="M4" s="366">
        <f>K4*$C$4</f>
        <v>4640213.0448609367</v>
      </c>
      <c r="O4" s="366">
        <f>M4*$C$4</f>
        <v>4756218.3709824597</v>
      </c>
      <c r="Q4" s="366">
        <f>O4*$C$4</f>
        <v>4875123.8302570209</v>
      </c>
      <c r="S4" s="366">
        <f>Q4*$C$4</f>
        <v>4997001.9260134464</v>
      </c>
      <c r="U4" s="366">
        <f>S4*$C$4</f>
        <v>5121926.9741637819</v>
      </c>
      <c r="W4" s="366">
        <f>U4*$C$4</f>
        <v>5249975.1485178759</v>
      </c>
      <c r="Y4" s="366">
        <f>W4*$C$4</f>
        <v>5381224.5272308225</v>
      </c>
      <c r="AA4" s="366">
        <f>Y4*$C$4</f>
        <v>5515755.140411593</v>
      </c>
      <c r="AC4" s="366">
        <f>AA4*$C$4</f>
        <v>5653649.0189218819</v>
      </c>
      <c r="AE4" s="366">
        <f>AC4*$C$4</f>
        <v>5794990.2443949282</v>
      </c>
      <c r="AG4" s="366">
        <f>AE4*$C$4</f>
        <v>5939865.000504801</v>
      </c>
    </row>
    <row r="5" spans="1:34" s="350" customFormat="1" ht="14.25">
      <c r="B5" s="350" t="s">
        <v>924</v>
      </c>
      <c r="C5" s="391">
        <f>IF(Application!$D$210="Special Needs",0.1,0.05)</f>
        <v>0.05</v>
      </c>
      <c r="E5" s="368">
        <f>-E4*$C$5</f>
        <v>-210190.2</v>
      </c>
      <c r="F5" s="368"/>
      <c r="G5" s="368">
        <f>-G4*$C$5</f>
        <v>-215444.95499999999</v>
      </c>
      <c r="H5" s="368"/>
      <c r="I5" s="368">
        <f>-I4*$C$5</f>
        <v>-220831.07887500001</v>
      </c>
      <c r="J5" s="368"/>
      <c r="K5" s="368">
        <f>-K4*$C$5</f>
        <v>-226351.855846875</v>
      </c>
      <c r="L5" s="368"/>
      <c r="M5" s="368">
        <f>-M4*$C$5</f>
        <v>-232010.65224304685</v>
      </c>
      <c r="N5" s="368"/>
      <c r="O5" s="368">
        <f>-O4*$C$5</f>
        <v>-237810.91854912299</v>
      </c>
      <c r="P5" s="368"/>
      <c r="Q5" s="368">
        <f>-Q4*$C$5</f>
        <v>-243756.19151285104</v>
      </c>
      <c r="R5" s="368"/>
      <c r="S5" s="368">
        <f>-S4*$C$5</f>
        <v>-249850.09630067233</v>
      </c>
      <c r="T5" s="368"/>
      <c r="U5" s="368">
        <f>-U4*$C$5</f>
        <v>-256096.34870818909</v>
      </c>
      <c r="V5" s="368"/>
      <c r="W5" s="368">
        <f>-W4*$C$5</f>
        <v>-262498.7574258938</v>
      </c>
      <c r="X5" s="368"/>
      <c r="Y5" s="368">
        <f>-Y4*$C$5</f>
        <v>-269061.22636154114</v>
      </c>
      <c r="Z5" s="368"/>
      <c r="AA5" s="368">
        <f>-AA4*$C$5</f>
        <v>-275787.75702057965</v>
      </c>
      <c r="AB5" s="368"/>
      <c r="AC5" s="368">
        <f>-AC4*$C$5</f>
        <v>-282682.45094609412</v>
      </c>
      <c r="AD5" s="368"/>
      <c r="AE5" s="368">
        <f>-AE4*$C$5</f>
        <v>-289749.51221974642</v>
      </c>
      <c r="AF5" s="368"/>
      <c r="AG5" s="368">
        <f>-AG4*$C$5</f>
        <v>-296993.25002524006</v>
      </c>
    </row>
    <row r="6" spans="1:34" s="350" customFormat="1" ht="14.25">
      <c r="A6" s="350" t="s">
        <v>922</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924</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114048</v>
      </c>
      <c r="F8" s="369"/>
      <c r="G8" s="369">
        <f>E8*$C$8</f>
        <v>116899.2</v>
      </c>
      <c r="H8" s="369"/>
      <c r="I8" s="369">
        <f>G8*$C$8</f>
        <v>119821.68</v>
      </c>
      <c r="J8" s="369"/>
      <c r="K8" s="369">
        <f>I8*$C$8</f>
        <v>122817.22199999998</v>
      </c>
      <c r="L8" s="369"/>
      <c r="M8" s="369">
        <f>K8*$C$8</f>
        <v>125887.65254999997</v>
      </c>
      <c r="N8" s="369"/>
      <c r="O8" s="369">
        <f>M8*$C$8</f>
        <v>129034.84386374996</v>
      </c>
      <c r="P8" s="369"/>
      <c r="Q8" s="369">
        <f>O8*$C$8</f>
        <v>132260.7149603437</v>
      </c>
      <c r="R8" s="369"/>
      <c r="S8" s="369">
        <f>Q8*$C$8</f>
        <v>135567.23283435227</v>
      </c>
      <c r="T8" s="369"/>
      <c r="U8" s="369">
        <f>S8*$C$8</f>
        <v>138956.41365521107</v>
      </c>
      <c r="V8" s="369"/>
      <c r="W8" s="369">
        <f>U8*$C$8</f>
        <v>142430.32399659132</v>
      </c>
      <c r="X8" s="369"/>
      <c r="Y8" s="369">
        <f>W8*$C$8</f>
        <v>145991.08209650608</v>
      </c>
      <c r="Z8" s="369"/>
      <c r="AA8" s="369">
        <f>Y8*$C$8</f>
        <v>149640.85914891874</v>
      </c>
      <c r="AB8" s="369"/>
      <c r="AC8" s="369">
        <f>AA8*$C$8</f>
        <v>153381.88062764169</v>
      </c>
      <c r="AD8" s="369"/>
      <c r="AE8" s="369">
        <f>AC8*$C$8</f>
        <v>157216.42764333272</v>
      </c>
      <c r="AF8" s="369"/>
      <c r="AG8" s="369">
        <f>AE8*$C$8</f>
        <v>161146.83833441601</v>
      </c>
    </row>
    <row r="9" spans="1:34" s="350" customFormat="1" ht="14.25">
      <c r="B9" s="350" t="s">
        <v>924</v>
      </c>
      <c r="C9" s="391">
        <f>IF(Application!$D$210="Special Needs",0.1,0.05)</f>
        <v>0.05</v>
      </c>
      <c r="E9" s="388">
        <f>-E8*$C$9</f>
        <v>-5702.4000000000005</v>
      </c>
      <c r="F9" s="368"/>
      <c r="G9" s="388">
        <f>-G8*$C$9</f>
        <v>-5844.96</v>
      </c>
      <c r="H9" s="368"/>
      <c r="I9" s="388">
        <f>-I8*$C$9</f>
        <v>-5991.0839999999998</v>
      </c>
      <c r="J9" s="368"/>
      <c r="K9" s="388">
        <f>-K8*$C$9</f>
        <v>-6140.8610999999992</v>
      </c>
      <c r="L9" s="368"/>
      <c r="M9" s="388">
        <f>-M8*$C$9</f>
        <v>-6294.3826274999992</v>
      </c>
      <c r="N9" s="368"/>
      <c r="O9" s="388">
        <f>-O8*$C$9</f>
        <v>-6451.7421931874987</v>
      </c>
      <c r="P9" s="368"/>
      <c r="Q9" s="388">
        <f>-Q8*$C$9</f>
        <v>-6613.0357480171851</v>
      </c>
      <c r="R9" s="368"/>
      <c r="S9" s="388">
        <f>-S8*$C$9</f>
        <v>-6778.3616417176136</v>
      </c>
      <c r="T9" s="368"/>
      <c r="U9" s="388">
        <f>-U8*$C$9</f>
        <v>-6947.8206827605536</v>
      </c>
      <c r="V9" s="368"/>
      <c r="W9" s="388">
        <f>-W8*$C$9</f>
        <v>-7121.5161998295662</v>
      </c>
      <c r="X9" s="368"/>
      <c r="Y9" s="388">
        <f>-Y8*$C$9</f>
        <v>-7299.5541048253044</v>
      </c>
      <c r="Z9" s="368"/>
      <c r="AA9" s="388">
        <f>-AA8*$C$9</f>
        <v>-7482.0429574459376</v>
      </c>
      <c r="AB9" s="368"/>
      <c r="AC9" s="388">
        <f>-AC8*$C$9</f>
        <v>-7669.0940313820847</v>
      </c>
      <c r="AD9" s="368"/>
      <c r="AE9" s="388">
        <f>-AE8*$C$9</f>
        <v>-7860.8213821666359</v>
      </c>
      <c r="AF9" s="368"/>
      <c r="AG9" s="388">
        <f>-AG8*$C$9</f>
        <v>-8057.3419167208012</v>
      </c>
    </row>
    <row r="10" spans="1:34" s="370" customFormat="1" ht="15">
      <c r="A10" s="370" t="s">
        <v>946</v>
      </c>
      <c r="C10" s="361"/>
      <c r="E10" s="370">
        <f>SUM(E4:E9)</f>
        <v>4101959.4</v>
      </c>
      <c r="G10" s="370">
        <f>SUM(G4:G9)</f>
        <v>4204508.3849999998</v>
      </c>
      <c r="I10" s="370">
        <f>SUM(I4:I9)</f>
        <v>4309621.0946249999</v>
      </c>
      <c r="K10" s="370">
        <f>SUM(K4:K9)</f>
        <v>4417361.6219906239</v>
      </c>
      <c r="M10" s="370">
        <f>SUM(M4:M9)</f>
        <v>4527795.6625403892</v>
      </c>
      <c r="O10" s="370">
        <f>SUM(O4:O9)</f>
        <v>4640990.5541038988</v>
      </c>
      <c r="Q10" s="370">
        <f>SUM(Q4:Q9)</f>
        <v>4757015.317956497</v>
      </c>
      <c r="S10" s="370">
        <f>SUM(S4:S9)</f>
        <v>4875940.7009054078</v>
      </c>
      <c r="U10" s="370">
        <f>SUM(U4:U9)</f>
        <v>4997839.2184280436</v>
      </c>
      <c r="W10" s="370">
        <f>SUM(W4:W9)</f>
        <v>5122785.1988887433</v>
      </c>
      <c r="Y10" s="370">
        <f>SUM(Y4:Y9)</f>
        <v>5250854.8288609618</v>
      </c>
      <c r="AA10" s="370">
        <f>SUM(AA4:AA9)</f>
        <v>5382126.1995824864</v>
      </c>
      <c r="AC10" s="370">
        <f>SUM(AC4:AC9)</f>
        <v>5516679.3545720465</v>
      </c>
      <c r="AE10" s="370">
        <f>SUM(AE4:AE9)</f>
        <v>5654596.3384363474</v>
      </c>
      <c r="AG10" s="370">
        <f>SUM(AG4:AG9)</f>
        <v>5795961.2468972569</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925</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926</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927</v>
      </c>
      <c r="C14" s="381"/>
      <c r="E14" s="366">
        <f>Application!W827</f>
        <v>89760</v>
      </c>
      <c r="G14" s="366">
        <f>E14*$C$13</f>
        <v>92901.599999999991</v>
      </c>
      <c r="I14" s="366">
        <f>G14*$C$13</f>
        <v>96153.155999999988</v>
      </c>
      <c r="K14" s="366">
        <f>I14*$C$13</f>
        <v>99518.516459999984</v>
      </c>
      <c r="M14" s="366">
        <f>K14*$C$13</f>
        <v>103001.66453609998</v>
      </c>
      <c r="O14" s="366">
        <f>M14*$C$13</f>
        <v>106606.72279486347</v>
      </c>
      <c r="Q14" s="366">
        <f>O14*$C$13</f>
        <v>110337.95809268368</v>
      </c>
      <c r="S14" s="366">
        <f>Q14*$C$13</f>
        <v>114199.78662592761</v>
      </c>
      <c r="U14" s="366">
        <f>S14*$C$13</f>
        <v>118196.77915783506</v>
      </c>
      <c r="W14" s="366">
        <f>U14*$C$13</f>
        <v>122333.66642835928</v>
      </c>
      <c r="Y14" s="366">
        <f>W14*$C$13</f>
        <v>126615.34475335185</v>
      </c>
      <c r="AA14" s="366">
        <f>Y14*$C$13</f>
        <v>131046.88181971916</v>
      </c>
      <c r="AC14" s="366">
        <f>AA14*$C$13</f>
        <v>135633.5226834093</v>
      </c>
      <c r="AE14" s="366">
        <f>AC14*$C$13</f>
        <v>140380.69597732861</v>
      </c>
      <c r="AG14" s="366">
        <f>AE14*$C$13</f>
        <v>145294.02033653509</v>
      </c>
    </row>
    <row r="15" spans="1:34" s="350" customFormat="1" ht="14.25">
      <c r="A15" s="350" t="s">
        <v>368</v>
      </c>
      <c r="C15" s="380"/>
      <c r="E15" s="369">
        <f>Application!W829</f>
        <v>164606</v>
      </c>
      <c r="F15" s="369"/>
      <c r="G15" s="369">
        <f t="shared" ref="G15:AG20" si="0">E15*$C$13</f>
        <v>170367.21</v>
      </c>
      <c r="H15" s="369"/>
      <c r="I15" s="369">
        <f t="shared" si="0"/>
        <v>176330.06234999996</v>
      </c>
      <c r="J15" s="369"/>
      <c r="K15" s="369">
        <f t="shared" si="0"/>
        <v>182501.61453224995</v>
      </c>
      <c r="L15" s="369"/>
      <c r="M15" s="369">
        <f t="shared" si="0"/>
        <v>188889.17104087869</v>
      </c>
      <c r="N15" s="369"/>
      <c r="O15" s="369">
        <f t="shared" si="0"/>
        <v>195500.29202730942</v>
      </c>
      <c r="P15" s="369"/>
      <c r="Q15" s="369">
        <f t="shared" si="0"/>
        <v>202342.80224826524</v>
      </c>
      <c r="R15" s="369"/>
      <c r="S15" s="369">
        <f t="shared" si="0"/>
        <v>209424.80032695452</v>
      </c>
      <c r="T15" s="369"/>
      <c r="U15" s="369">
        <f t="shared" si="0"/>
        <v>216754.6683383979</v>
      </c>
      <c r="V15" s="369"/>
      <c r="W15" s="369">
        <f t="shared" si="0"/>
        <v>224341.0817302418</v>
      </c>
      <c r="X15" s="369"/>
      <c r="Y15" s="369">
        <f t="shared" si="0"/>
        <v>232193.01959080025</v>
      </c>
      <c r="Z15" s="369"/>
      <c r="AA15" s="369">
        <f t="shared" si="0"/>
        <v>240319.77527647823</v>
      </c>
      <c r="AB15" s="369"/>
      <c r="AC15" s="369">
        <f t="shared" si="0"/>
        <v>248730.96741115494</v>
      </c>
      <c r="AD15" s="369"/>
      <c r="AE15" s="369">
        <f t="shared" si="0"/>
        <v>257436.55127054534</v>
      </c>
      <c r="AF15" s="369"/>
      <c r="AG15" s="369">
        <f t="shared" si="0"/>
        <v>266446.83056501439</v>
      </c>
    </row>
    <row r="16" spans="1:34" s="350" customFormat="1" ht="14.25">
      <c r="A16" s="350" t="s">
        <v>609</v>
      </c>
      <c r="C16" s="380"/>
      <c r="E16" s="369">
        <f>Application!W835</f>
        <v>310200</v>
      </c>
      <c r="F16" s="369"/>
      <c r="G16" s="369">
        <f t="shared" si="0"/>
        <v>321057</v>
      </c>
      <c r="H16" s="369"/>
      <c r="I16" s="369">
        <f t="shared" si="0"/>
        <v>332293.995</v>
      </c>
      <c r="J16" s="369"/>
      <c r="K16" s="369">
        <f t="shared" si="0"/>
        <v>343924.28482499998</v>
      </c>
      <c r="L16" s="369"/>
      <c r="M16" s="369">
        <f t="shared" si="0"/>
        <v>355961.63479387492</v>
      </c>
      <c r="N16" s="369"/>
      <c r="O16" s="369">
        <f t="shared" si="0"/>
        <v>368420.29201166052</v>
      </c>
      <c r="P16" s="369"/>
      <c r="Q16" s="369">
        <f t="shared" si="0"/>
        <v>381315.00223206863</v>
      </c>
      <c r="R16" s="369"/>
      <c r="S16" s="369">
        <f t="shared" si="0"/>
        <v>394661.02731019101</v>
      </c>
      <c r="T16" s="369"/>
      <c r="U16" s="369">
        <f t="shared" si="0"/>
        <v>408474.16326604766</v>
      </c>
      <c r="V16" s="369"/>
      <c r="W16" s="369">
        <f t="shared" si="0"/>
        <v>422770.7589803593</v>
      </c>
      <c r="X16" s="369"/>
      <c r="Y16" s="369">
        <f t="shared" si="0"/>
        <v>437567.73554467183</v>
      </c>
      <c r="Z16" s="369"/>
      <c r="AA16" s="369">
        <f t="shared" si="0"/>
        <v>452882.60628873529</v>
      </c>
      <c r="AB16" s="369"/>
      <c r="AC16" s="369">
        <f t="shared" si="0"/>
        <v>468733.49750884098</v>
      </c>
      <c r="AD16" s="369"/>
      <c r="AE16" s="369">
        <f t="shared" si="0"/>
        <v>485139.16992165038</v>
      </c>
      <c r="AF16" s="369"/>
      <c r="AG16" s="369">
        <f t="shared" si="0"/>
        <v>502119.04086890811</v>
      </c>
    </row>
    <row r="17" spans="1:33" s="350" customFormat="1" ht="14.25">
      <c r="A17" s="350" t="s">
        <v>928</v>
      </c>
      <c r="C17" s="380"/>
      <c r="E17" s="369">
        <f>Application!W840</f>
        <v>475200</v>
      </c>
      <c r="F17" s="369"/>
      <c r="G17" s="369">
        <f t="shared" si="0"/>
        <v>491831.99999999994</v>
      </c>
      <c r="H17" s="369"/>
      <c r="I17" s="369">
        <f t="shared" si="0"/>
        <v>509046.11999999988</v>
      </c>
      <c r="J17" s="369"/>
      <c r="K17" s="369">
        <f t="shared" si="0"/>
        <v>526862.73419999983</v>
      </c>
      <c r="L17" s="369"/>
      <c r="M17" s="369">
        <f t="shared" si="0"/>
        <v>545302.92989699973</v>
      </c>
      <c r="N17" s="369"/>
      <c r="O17" s="369">
        <f t="shared" si="0"/>
        <v>564388.53244339465</v>
      </c>
      <c r="P17" s="369"/>
      <c r="Q17" s="369">
        <f t="shared" si="0"/>
        <v>584142.13107891346</v>
      </c>
      <c r="R17" s="369"/>
      <c r="S17" s="369">
        <f t="shared" si="0"/>
        <v>604587.10566667537</v>
      </c>
      <c r="T17" s="369"/>
      <c r="U17" s="369">
        <f t="shared" si="0"/>
        <v>625747.65436500893</v>
      </c>
      <c r="V17" s="369"/>
      <c r="W17" s="369">
        <f t="shared" si="0"/>
        <v>647648.82226778415</v>
      </c>
      <c r="X17" s="369"/>
      <c r="Y17" s="369">
        <f t="shared" si="0"/>
        <v>670316.53104715655</v>
      </c>
      <c r="Z17" s="369"/>
      <c r="AA17" s="369">
        <f t="shared" si="0"/>
        <v>693777.60963380698</v>
      </c>
      <c r="AB17" s="369"/>
      <c r="AC17" s="369">
        <f t="shared" si="0"/>
        <v>718059.82597099012</v>
      </c>
      <c r="AD17" s="369"/>
      <c r="AE17" s="369">
        <f t="shared" si="0"/>
        <v>743191.91987997468</v>
      </c>
      <c r="AF17" s="369"/>
      <c r="AG17" s="369">
        <f t="shared" si="0"/>
        <v>769203.63707577379</v>
      </c>
    </row>
    <row r="18" spans="1:33" s="350" customFormat="1" ht="14.25">
      <c r="A18" s="350" t="s">
        <v>162</v>
      </c>
      <c r="C18" s="380"/>
      <c r="E18" s="369">
        <f>Application!W841</f>
        <v>79200</v>
      </c>
      <c r="F18" s="369"/>
      <c r="G18" s="369">
        <f t="shared" si="0"/>
        <v>81972</v>
      </c>
      <c r="H18" s="369"/>
      <c r="I18" s="369">
        <f t="shared" si="0"/>
        <v>84841.01999999999</v>
      </c>
      <c r="J18" s="369"/>
      <c r="K18" s="369">
        <f t="shared" si="0"/>
        <v>87810.455699999977</v>
      </c>
      <c r="L18" s="369"/>
      <c r="M18" s="369">
        <f t="shared" si="0"/>
        <v>90883.821649499965</v>
      </c>
      <c r="N18" s="369"/>
      <c r="O18" s="369">
        <f t="shared" si="0"/>
        <v>94064.755407232456</v>
      </c>
      <c r="P18" s="369"/>
      <c r="Q18" s="369">
        <f t="shared" si="0"/>
        <v>97357.021846485586</v>
      </c>
      <c r="R18" s="369"/>
      <c r="S18" s="369">
        <f t="shared" si="0"/>
        <v>100764.51761111258</v>
      </c>
      <c r="T18" s="369"/>
      <c r="U18" s="369">
        <f t="shared" si="0"/>
        <v>104291.2757275015</v>
      </c>
      <c r="V18" s="369"/>
      <c r="W18" s="369">
        <f t="shared" si="0"/>
        <v>107941.47037796404</v>
      </c>
      <c r="X18" s="369"/>
      <c r="Y18" s="369">
        <f t="shared" si="0"/>
        <v>111719.42184119277</v>
      </c>
      <c r="Z18" s="369"/>
      <c r="AA18" s="369">
        <f t="shared" si="0"/>
        <v>115629.60160563451</v>
      </c>
      <c r="AB18" s="369"/>
      <c r="AC18" s="369">
        <f t="shared" si="0"/>
        <v>119676.63766183172</v>
      </c>
      <c r="AD18" s="369"/>
      <c r="AE18" s="369">
        <f t="shared" si="0"/>
        <v>123865.31997999581</v>
      </c>
      <c r="AF18" s="369"/>
      <c r="AG18" s="369">
        <f t="shared" si="0"/>
        <v>128200.60617929565</v>
      </c>
    </row>
    <row r="19" spans="1:33" s="350" customFormat="1" ht="14.25">
      <c r="A19" s="350" t="s">
        <v>423</v>
      </c>
      <c r="C19" s="380"/>
      <c r="E19" s="369">
        <f>Application!W850</f>
        <v>115632</v>
      </c>
      <c r="F19" s="369"/>
      <c r="G19" s="369">
        <f t="shared" si="0"/>
        <v>119679.12</v>
      </c>
      <c r="H19" s="369"/>
      <c r="I19" s="369">
        <f t="shared" si="0"/>
        <v>123867.88919999999</v>
      </c>
      <c r="J19" s="369"/>
      <c r="K19" s="369">
        <f t="shared" si="0"/>
        <v>128203.26532199998</v>
      </c>
      <c r="L19" s="369"/>
      <c r="M19" s="369">
        <f t="shared" si="0"/>
        <v>132690.37960826996</v>
      </c>
      <c r="N19" s="369"/>
      <c r="O19" s="369">
        <f t="shared" si="0"/>
        <v>137334.54289455939</v>
      </c>
      <c r="P19" s="369"/>
      <c r="Q19" s="369">
        <f t="shared" si="0"/>
        <v>142141.25189586895</v>
      </c>
      <c r="R19" s="369"/>
      <c r="S19" s="369">
        <f t="shared" si="0"/>
        <v>147116.19571222435</v>
      </c>
      <c r="T19" s="369"/>
      <c r="U19" s="369">
        <f t="shared" si="0"/>
        <v>152265.2625621522</v>
      </c>
      <c r="V19" s="369"/>
      <c r="W19" s="369">
        <f t="shared" si="0"/>
        <v>157594.54675182753</v>
      </c>
      <c r="X19" s="369"/>
      <c r="Y19" s="369">
        <f t="shared" si="0"/>
        <v>163110.35588814146</v>
      </c>
      <c r="Z19" s="369"/>
      <c r="AA19" s="369">
        <f t="shared" si="0"/>
        <v>168819.21834422639</v>
      </c>
      <c r="AB19" s="369"/>
      <c r="AC19" s="369">
        <f t="shared" si="0"/>
        <v>174727.89098627432</v>
      </c>
      <c r="AD19" s="369"/>
      <c r="AE19" s="369">
        <f t="shared" si="0"/>
        <v>180843.36717079391</v>
      </c>
      <c r="AF19" s="369"/>
      <c r="AG19" s="369">
        <f t="shared" si="0"/>
        <v>187172.88502177168</v>
      </c>
    </row>
    <row r="20" spans="1:33" s="350" customFormat="1" ht="14.25">
      <c r="A20" s="373" t="s">
        <v>1071</v>
      </c>
      <c r="B20" s="373"/>
      <c r="C20" s="380"/>
      <c r="E20" s="379">
        <f>Application!W857</f>
        <v>0</v>
      </c>
      <c r="F20" s="369"/>
      <c r="G20" s="379">
        <f t="shared" si="0"/>
        <v>0</v>
      </c>
      <c r="H20" s="369"/>
      <c r="I20" s="379">
        <f t="shared" si="0"/>
        <v>0</v>
      </c>
      <c r="J20" s="369"/>
      <c r="K20" s="379">
        <f t="shared" si="0"/>
        <v>0</v>
      </c>
      <c r="L20" s="369"/>
      <c r="M20" s="379">
        <f t="shared" si="0"/>
        <v>0</v>
      </c>
      <c r="N20" s="369"/>
      <c r="O20" s="379">
        <f t="shared" si="0"/>
        <v>0</v>
      </c>
      <c r="P20" s="369"/>
      <c r="Q20" s="379">
        <f t="shared" si="0"/>
        <v>0</v>
      </c>
      <c r="R20" s="369"/>
      <c r="S20" s="379">
        <f t="shared" si="0"/>
        <v>0</v>
      </c>
      <c r="T20" s="369"/>
      <c r="U20" s="379">
        <f t="shared" si="0"/>
        <v>0</v>
      </c>
      <c r="V20" s="369"/>
      <c r="W20" s="379">
        <f t="shared" si="0"/>
        <v>0</v>
      </c>
      <c r="X20" s="369"/>
      <c r="Y20" s="379">
        <f t="shared" si="0"/>
        <v>0</v>
      </c>
      <c r="Z20" s="369"/>
      <c r="AA20" s="379">
        <f t="shared" si="0"/>
        <v>0</v>
      </c>
      <c r="AB20" s="369"/>
      <c r="AC20" s="379">
        <f t="shared" si="0"/>
        <v>0</v>
      </c>
      <c r="AD20" s="369"/>
      <c r="AE20" s="379">
        <f t="shared" si="0"/>
        <v>0</v>
      </c>
      <c r="AF20" s="369"/>
      <c r="AG20" s="379">
        <f t="shared" si="0"/>
        <v>0</v>
      </c>
    </row>
    <row r="21" spans="1:33" s="370" customFormat="1" ht="15">
      <c r="A21" s="370" t="s">
        <v>929</v>
      </c>
      <c r="C21" s="380"/>
      <c r="E21" s="370">
        <f>SUM(E14:E20)</f>
        <v>1234598</v>
      </c>
      <c r="G21" s="370">
        <f>SUM(G14:G20)</f>
        <v>1277808.9300000002</v>
      </c>
      <c r="I21" s="370">
        <f>SUM(I14:I20)</f>
        <v>1322532.2425500001</v>
      </c>
      <c r="K21" s="370">
        <f>SUM(K14:K20)</f>
        <v>1368820.8710392499</v>
      </c>
      <c r="M21" s="370">
        <f>SUM(M14:M20)</f>
        <v>1416729.6015256234</v>
      </c>
      <c r="O21" s="370">
        <f>SUM(O14:O20)</f>
        <v>1466315.1375790201</v>
      </c>
      <c r="Q21" s="370">
        <f>SUM(Q14:Q20)</f>
        <v>1517636.1673942856</v>
      </c>
      <c r="S21" s="370">
        <f>SUM(S14:S20)</f>
        <v>1570753.4332530855</v>
      </c>
      <c r="U21" s="370">
        <f>SUM(U14:U20)</f>
        <v>1625729.8034169434</v>
      </c>
      <c r="W21" s="370">
        <f>SUM(W14:W20)</f>
        <v>1682630.346536536</v>
      </c>
      <c r="Y21" s="370">
        <f>SUM(Y14:Y20)</f>
        <v>1741522.4086653148</v>
      </c>
      <c r="AA21" s="370">
        <f>SUM(AA14:AA20)</f>
        <v>1802475.6929686007</v>
      </c>
      <c r="AC21" s="370">
        <f>SUM(AC14:AC20)</f>
        <v>1865562.3422225013</v>
      </c>
      <c r="AE21" s="370">
        <f>SUM(AE14:AE20)</f>
        <v>1930857.0242002888</v>
      </c>
      <c r="AG21" s="370">
        <f>SUM(AG14:AG20)</f>
        <v>1998437.0200472986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1394</v>
      </c>
      <c r="C23" s="392">
        <v>1.0349999999999999</v>
      </c>
      <c r="E23" s="369">
        <f>Application!AC865</f>
        <v>7500</v>
      </c>
      <c r="F23" s="369"/>
      <c r="G23" s="369">
        <f>E23*$C$23</f>
        <v>7762.4999999999991</v>
      </c>
      <c r="H23" s="369"/>
      <c r="I23" s="369">
        <f>G23*$C$23</f>
        <v>8034.1874999999982</v>
      </c>
      <c r="J23" s="369"/>
      <c r="K23" s="369">
        <f>I23*$C$23</f>
        <v>8315.3840624999975</v>
      </c>
      <c r="L23" s="369"/>
      <c r="M23" s="369">
        <f>K23*$C$23</f>
        <v>8606.4225046874963</v>
      </c>
      <c r="N23" s="369"/>
      <c r="O23" s="369">
        <f>M23*$C$23</f>
        <v>8907.6472923515576</v>
      </c>
      <c r="P23" s="369"/>
      <c r="Q23" s="369">
        <f>O23*$C$23</f>
        <v>9219.4149475838622</v>
      </c>
      <c r="R23" s="369"/>
      <c r="S23" s="369">
        <f>Q23*$C$23</f>
        <v>9542.0944707492963</v>
      </c>
      <c r="T23" s="369"/>
      <c r="U23" s="369">
        <f>S23*$C$23</f>
        <v>9876.0677772255203</v>
      </c>
      <c r="V23" s="369"/>
      <c r="W23" s="369">
        <f>U23*$C$23</f>
        <v>10221.730149428413</v>
      </c>
      <c r="X23" s="369"/>
      <c r="Y23" s="369">
        <f>W23*$C$23</f>
        <v>10579.490704658407</v>
      </c>
      <c r="Z23" s="369"/>
      <c r="AA23" s="369">
        <f>Y23*$C$23</f>
        <v>10949.77287932145</v>
      </c>
      <c r="AB23" s="369"/>
      <c r="AC23" s="369">
        <f>AA23*$C$23</f>
        <v>11333.014930097699</v>
      </c>
      <c r="AD23" s="369"/>
      <c r="AE23" s="369">
        <f>AC23*$C$23</f>
        <v>11729.670452651118</v>
      </c>
      <c r="AF23" s="369"/>
      <c r="AG23" s="369">
        <f>AE23*$C$23</f>
        <v>12140.208918493907</v>
      </c>
    </row>
    <row r="24" spans="1:33" s="350" customFormat="1" ht="14.25">
      <c r="A24" s="350" t="s">
        <v>931</v>
      </c>
      <c r="C24" s="392">
        <v>1.0349999999999999</v>
      </c>
      <c r="E24" s="369">
        <f>Application!AC866</f>
        <v>25200</v>
      </c>
      <c r="F24" s="369"/>
      <c r="G24" s="369">
        <f>E24*$C$24</f>
        <v>26081.999999999996</v>
      </c>
      <c r="H24" s="369"/>
      <c r="I24" s="369">
        <f>G24*$C$24</f>
        <v>26994.869999999995</v>
      </c>
      <c r="J24" s="369"/>
      <c r="K24" s="369">
        <f>I24*$C$24</f>
        <v>27939.690449999995</v>
      </c>
      <c r="L24" s="369"/>
      <c r="M24" s="369">
        <f>K24*$C$24</f>
        <v>28917.579615749994</v>
      </c>
      <c r="N24" s="369"/>
      <c r="O24" s="369">
        <f>M24*$C$24</f>
        <v>29929.694902301242</v>
      </c>
      <c r="P24" s="369"/>
      <c r="Q24" s="369">
        <f>O24*$C$24</f>
        <v>30977.234223881784</v>
      </c>
      <c r="R24" s="369"/>
      <c r="S24" s="369">
        <f>Q24*$C$24</f>
        <v>32061.437421717645</v>
      </c>
      <c r="T24" s="369"/>
      <c r="U24" s="369">
        <f>S24*$C$24</f>
        <v>33183.587731477761</v>
      </c>
      <c r="V24" s="369"/>
      <c r="W24" s="369">
        <f>U24*$C$24</f>
        <v>34345.013302079482</v>
      </c>
      <c r="X24" s="369"/>
      <c r="Y24" s="369">
        <f>W24*$C$24</f>
        <v>35547.088767652262</v>
      </c>
      <c r="Z24" s="369"/>
      <c r="AA24" s="369">
        <f>Y24*$C$24</f>
        <v>36791.236874520087</v>
      </c>
      <c r="AB24" s="369"/>
      <c r="AC24" s="369">
        <f>AA24*$C$24</f>
        <v>38078.930165128288</v>
      </c>
      <c r="AD24" s="369"/>
      <c r="AE24" s="369">
        <f>AC24*$C$24</f>
        <v>39411.692720907777</v>
      </c>
      <c r="AF24" s="369"/>
      <c r="AG24" s="369">
        <f>AE24*$C$24</f>
        <v>40791.101966139548</v>
      </c>
    </row>
    <row r="25" spans="1:33" s="350" customFormat="1" ht="14.25">
      <c r="A25" s="350" t="s">
        <v>932</v>
      </c>
      <c r="C25" s="392"/>
      <c r="E25" s="369">
        <f>Application!AC867</f>
        <v>79200</v>
      </c>
      <c r="F25" s="369"/>
      <c r="G25" s="369">
        <f>$E$25</f>
        <v>79200</v>
      </c>
      <c r="H25" s="369"/>
      <c r="I25" s="369">
        <f>$E$25</f>
        <v>79200</v>
      </c>
      <c r="J25" s="369"/>
      <c r="K25" s="369">
        <f>$E$25</f>
        <v>79200</v>
      </c>
      <c r="L25" s="369"/>
      <c r="M25" s="369">
        <f>$E$25</f>
        <v>79200</v>
      </c>
      <c r="N25" s="369"/>
      <c r="O25" s="369">
        <f>$E$25</f>
        <v>79200</v>
      </c>
      <c r="P25" s="369"/>
      <c r="Q25" s="369">
        <f>$E$25</f>
        <v>79200</v>
      </c>
      <c r="R25" s="369"/>
      <c r="S25" s="369">
        <f>$E$25</f>
        <v>79200</v>
      </c>
      <c r="T25" s="369"/>
      <c r="U25" s="369">
        <f>$E$25</f>
        <v>79200</v>
      </c>
      <c r="V25" s="369"/>
      <c r="W25" s="369">
        <f>$E$25</f>
        <v>79200</v>
      </c>
      <c r="X25" s="369"/>
      <c r="Y25" s="369">
        <f>$E$25</f>
        <v>79200</v>
      </c>
      <c r="Z25" s="369"/>
      <c r="AA25" s="369">
        <f>$E$25</f>
        <v>79200</v>
      </c>
      <c r="AB25" s="369"/>
      <c r="AC25" s="369">
        <f>$E$25</f>
        <v>79200</v>
      </c>
      <c r="AD25" s="369"/>
      <c r="AE25" s="369">
        <f>$E$25</f>
        <v>79200</v>
      </c>
      <c r="AF25" s="369"/>
      <c r="AG25" s="369">
        <f>$E$25</f>
        <v>79200</v>
      </c>
    </row>
    <row r="26" spans="1:33" s="350" customFormat="1" ht="14.25">
      <c r="A26" s="350" t="s">
        <v>930</v>
      </c>
      <c r="C26" s="390">
        <v>1.02</v>
      </c>
      <c r="E26" s="369">
        <f>Application!AC868</f>
        <v>36168</v>
      </c>
      <c r="F26" s="369"/>
      <c r="G26" s="369">
        <f>E26*$C$26</f>
        <v>36891.360000000001</v>
      </c>
      <c r="H26" s="369"/>
      <c r="I26" s="369">
        <f>G26*$C$26</f>
        <v>37629.1872</v>
      </c>
      <c r="J26" s="369"/>
      <c r="K26" s="369">
        <f>I26*$C$26</f>
        <v>38381.770944000004</v>
      </c>
      <c r="L26" s="369"/>
      <c r="M26" s="369">
        <f>K26*$C$26</f>
        <v>39149.406362880007</v>
      </c>
      <c r="N26" s="369"/>
      <c r="O26" s="369">
        <f>M26*$C$26</f>
        <v>39932.394490137609</v>
      </c>
      <c r="P26" s="369"/>
      <c r="Q26" s="369">
        <f>O26*$C$26</f>
        <v>40731.042379940365</v>
      </c>
      <c r="R26" s="369"/>
      <c r="S26" s="369">
        <f>Q26*$C$26</f>
        <v>41545.663227539175</v>
      </c>
      <c r="T26" s="369"/>
      <c r="U26" s="369">
        <f>S26*$C$26</f>
        <v>42376.57649208996</v>
      </c>
      <c r="V26" s="369"/>
      <c r="W26" s="369">
        <f>U26*$C$26</f>
        <v>43224.108021931759</v>
      </c>
      <c r="X26" s="369"/>
      <c r="Y26" s="369">
        <f>W26*$C$26</f>
        <v>44088.590182370397</v>
      </c>
      <c r="Z26" s="369"/>
      <c r="AA26" s="369">
        <f>Y26*$C$26</f>
        <v>44970.361986017808</v>
      </c>
      <c r="AB26" s="369"/>
      <c r="AC26" s="369">
        <f>AA26*$C$26</f>
        <v>45869.769225738164</v>
      </c>
      <c r="AD26" s="369"/>
      <c r="AE26" s="369">
        <f>AC26*$C$26</f>
        <v>46787.164610252927</v>
      </c>
      <c r="AF26" s="369"/>
      <c r="AG26" s="369">
        <f>AE26*$C$26</f>
        <v>47722.907902457984</v>
      </c>
    </row>
    <row r="27" spans="1:33" s="350" customFormat="1" ht="14.25">
      <c r="A27" s="373" t="str">
        <f>Application!E869</f>
        <v>Other (Specify):</v>
      </c>
      <c r="B27" s="373"/>
      <c r="C27" s="509">
        <v>1.0349999999999999</v>
      </c>
      <c r="E27" s="369">
        <f>Application!AC869</f>
        <v>0</v>
      </c>
      <c r="F27" s="369"/>
      <c r="G27" s="369">
        <f>E27*$C$27</f>
        <v>0</v>
      </c>
      <c r="H27" s="369"/>
      <c r="I27" s="369">
        <f>G27*$C$27</f>
        <v>0</v>
      </c>
      <c r="J27" s="369"/>
      <c r="K27" s="369">
        <f>I27*$C$27</f>
        <v>0</v>
      </c>
      <c r="L27" s="369"/>
      <c r="M27" s="369">
        <f>K27*$C$27</f>
        <v>0</v>
      </c>
      <c r="N27" s="369"/>
      <c r="O27" s="369">
        <f>M27*$C$27</f>
        <v>0</v>
      </c>
      <c r="P27" s="369"/>
      <c r="Q27" s="369">
        <f>O27*$C$27</f>
        <v>0</v>
      </c>
      <c r="R27" s="369"/>
      <c r="S27" s="369">
        <f>Q27*$C$27</f>
        <v>0</v>
      </c>
      <c r="T27" s="369"/>
      <c r="U27" s="369">
        <f>S27*$C$27</f>
        <v>0</v>
      </c>
      <c r="V27" s="369"/>
      <c r="W27" s="369">
        <f>U27*$C$27</f>
        <v>0</v>
      </c>
      <c r="X27" s="369"/>
      <c r="Y27" s="369">
        <f>W27*$C$27</f>
        <v>0</v>
      </c>
      <c r="Z27" s="369"/>
      <c r="AA27" s="369">
        <f>Y27*$C$27</f>
        <v>0</v>
      </c>
      <c r="AB27" s="369"/>
      <c r="AC27" s="369">
        <f>AA27*$C$27</f>
        <v>0</v>
      </c>
      <c r="AD27" s="369"/>
      <c r="AE27" s="369">
        <f>AC27*$C$27</f>
        <v>0</v>
      </c>
      <c r="AF27" s="369"/>
      <c r="AG27" s="369">
        <f>AE27*$C$27</f>
        <v>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1382666</v>
      </c>
      <c r="G30" s="370">
        <f>SUM(G21:G28)</f>
        <v>1427744.7900000003</v>
      </c>
      <c r="I30" s="370">
        <f>SUM(I21:I28)</f>
        <v>1474390.4872500002</v>
      </c>
      <c r="K30" s="370">
        <f>SUM(K21:K28)</f>
        <v>1522657.7164957498</v>
      </c>
      <c r="M30" s="370">
        <f>SUM(M21:M28)</f>
        <v>1572603.0100089407</v>
      </c>
      <c r="O30" s="370">
        <f>SUM(O21:O28)</f>
        <v>1624284.8742638107</v>
      </c>
      <c r="Q30" s="370">
        <f>SUM(Q21:Q28)</f>
        <v>1677763.8589456915</v>
      </c>
      <c r="S30" s="370">
        <f>SUM(S21:S28)</f>
        <v>1733102.6283730918</v>
      </c>
      <c r="U30" s="370">
        <f>SUM(U21:U28)</f>
        <v>1790366.0354177367</v>
      </c>
      <c r="W30" s="370">
        <f>SUM(W21:W28)</f>
        <v>1849621.1980099755</v>
      </c>
      <c r="Y30" s="370">
        <f>SUM(Y21:Y28)</f>
        <v>1910937.5783199959</v>
      </c>
      <c r="AA30" s="370">
        <f>SUM(AA21:AA28)</f>
        <v>1974387.0647084599</v>
      </c>
      <c r="AC30" s="370">
        <f>SUM(AC21:AC28)</f>
        <v>2040044.0565434655</v>
      </c>
      <c r="AE30" s="370">
        <f>SUM(AE21:AE28)</f>
        <v>2107985.5519841006</v>
      </c>
      <c r="AG30" s="370">
        <f>SUM(AG21:AG28)</f>
        <v>2178291.2388343904</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933</v>
      </c>
      <c r="C32" s="371"/>
      <c r="E32" s="370">
        <f>E10-E30</f>
        <v>2719293.4</v>
      </c>
      <c r="G32" s="370">
        <f>G10-G30</f>
        <v>2776763.5949999997</v>
      </c>
      <c r="I32" s="370">
        <f>I10-I30</f>
        <v>2835230.6073749997</v>
      </c>
      <c r="K32" s="370">
        <f>K10-K30</f>
        <v>2894703.9054948743</v>
      </c>
      <c r="M32" s="370">
        <f>M10-M30</f>
        <v>2955192.6525314488</v>
      </c>
      <c r="O32" s="370">
        <f>O10-O30</f>
        <v>3016705.6798400879</v>
      </c>
      <c r="Q32" s="370">
        <f>Q10-Q30</f>
        <v>3079251.4590108055</v>
      </c>
      <c r="S32" s="370">
        <f>S10-S30</f>
        <v>3142838.0725323157</v>
      </c>
      <c r="U32" s="370">
        <f>U10-U30</f>
        <v>3207473.1830103071</v>
      </c>
      <c r="W32" s="370">
        <f>W10-W30</f>
        <v>3273164.000878768</v>
      </c>
      <c r="Y32" s="370">
        <f>Y10-Y30</f>
        <v>3339917.2505409662</v>
      </c>
      <c r="AA32" s="370">
        <f>AA10-AA30</f>
        <v>3407739.1348740263</v>
      </c>
      <c r="AC32" s="370">
        <f>AC10-AC30</f>
        <v>3476635.2980285808</v>
      </c>
      <c r="AE32" s="370">
        <f>AE10-AE30</f>
        <v>3546610.7864522468</v>
      </c>
      <c r="AG32" s="370">
        <f>AG10-AG30</f>
        <v>3617670.0080628665</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947</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 Community Capital (TE Bonds)</v>
      </c>
      <c r="B35" s="373"/>
      <c r="C35" s="367"/>
      <c r="E35" s="369">
        <f>Application!AB618</f>
        <v>1944996</v>
      </c>
      <c r="F35" s="369"/>
      <c r="G35" s="369">
        <f>$E$35</f>
        <v>1944996</v>
      </c>
      <c r="H35" s="369"/>
      <c r="I35" s="369">
        <f>$E$35</f>
        <v>1944996</v>
      </c>
      <c r="J35" s="369"/>
      <c r="K35" s="369">
        <f>$E$35</f>
        <v>1944996</v>
      </c>
      <c r="L35" s="369"/>
      <c r="M35" s="369">
        <f>$E$35</f>
        <v>1944996</v>
      </c>
      <c r="N35" s="369"/>
      <c r="O35" s="369">
        <f>$E$35</f>
        <v>1944996</v>
      </c>
      <c r="P35" s="369"/>
      <c r="Q35" s="369">
        <f>$E$35</f>
        <v>1944996</v>
      </c>
      <c r="R35" s="369"/>
      <c r="S35" s="369">
        <f>$E$35</f>
        <v>1944996</v>
      </c>
      <c r="T35" s="369"/>
      <c r="U35" s="369">
        <f>$E$35</f>
        <v>1944996</v>
      </c>
      <c r="V35" s="369"/>
      <c r="W35" s="369">
        <f>$E$35</f>
        <v>1944996</v>
      </c>
      <c r="X35" s="369"/>
      <c r="Y35" s="369">
        <f>$E$35</f>
        <v>1944996</v>
      </c>
      <c r="Z35" s="369"/>
      <c r="AA35" s="369">
        <f>$E$35</f>
        <v>1944996</v>
      </c>
      <c r="AB35" s="369"/>
      <c r="AC35" s="369">
        <f>$E$35</f>
        <v>1944996</v>
      </c>
      <c r="AD35" s="369"/>
      <c r="AE35" s="369">
        <f>$E$35</f>
        <v>1944996</v>
      </c>
      <c r="AF35" s="369"/>
      <c r="AG35" s="369">
        <f>$E$35</f>
        <v>1944996</v>
      </c>
    </row>
    <row r="36" spans="1:35" s="350" customFormat="1" ht="14.25">
      <c r="A36" s="372" t="str">
        <f>Application!C619</f>
        <v>Citi Community Capital (Taxable Tail)</v>
      </c>
      <c r="B36" s="373"/>
      <c r="C36" s="367"/>
      <c r="E36" s="369">
        <f>Application!AB619</f>
        <v>404208</v>
      </c>
      <c r="F36" s="369"/>
      <c r="G36" s="369">
        <f>$E$36</f>
        <v>404208</v>
      </c>
      <c r="H36" s="369"/>
      <c r="I36" s="369">
        <f>$E$36</f>
        <v>404208</v>
      </c>
      <c r="J36" s="369"/>
      <c r="K36" s="369">
        <f>$E$36</f>
        <v>404208</v>
      </c>
      <c r="L36" s="369"/>
      <c r="M36" s="369">
        <f>$E$36</f>
        <v>404208</v>
      </c>
      <c r="N36" s="369"/>
      <c r="O36" s="369">
        <f>$E$36</f>
        <v>404208</v>
      </c>
      <c r="P36" s="369"/>
      <c r="Q36" s="369">
        <f>$E$36</f>
        <v>404208</v>
      </c>
      <c r="R36" s="369"/>
      <c r="S36" s="369">
        <f>$E$36</f>
        <v>404208</v>
      </c>
      <c r="T36" s="369"/>
      <c r="U36" s="369">
        <f>$E$36</f>
        <v>404208</v>
      </c>
      <c r="V36" s="369"/>
      <c r="W36" s="369">
        <f>$E$36</f>
        <v>404208</v>
      </c>
      <c r="X36" s="369"/>
      <c r="Y36" s="369">
        <f>$E$36</f>
        <v>404208</v>
      </c>
      <c r="Z36" s="369"/>
      <c r="AA36" s="369">
        <f>$E$36</f>
        <v>404208</v>
      </c>
      <c r="AB36" s="369"/>
      <c r="AC36" s="369">
        <f>$E$36</f>
        <v>404208</v>
      </c>
      <c r="AD36" s="369"/>
      <c r="AE36" s="369">
        <f>$E$36</f>
        <v>404208</v>
      </c>
      <c r="AF36" s="369"/>
      <c r="AG36" s="369">
        <f>$E$36</f>
        <v>404208</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934</v>
      </c>
      <c r="C38" s="371"/>
      <c r="E38" s="370">
        <f>SUM(E35:E37)</f>
        <v>2349204</v>
      </c>
      <c r="G38" s="370">
        <f>SUM(G35:G37)</f>
        <v>2349204</v>
      </c>
      <c r="I38" s="370">
        <f>SUM(I35:I37)</f>
        <v>2349204</v>
      </c>
      <c r="K38" s="370">
        <f>SUM(K35:K37)</f>
        <v>2349204</v>
      </c>
      <c r="M38" s="370">
        <f>SUM(M35:M37)</f>
        <v>2349204</v>
      </c>
      <c r="O38" s="370">
        <f>SUM(O35:O37)</f>
        <v>2349204</v>
      </c>
      <c r="Q38" s="370">
        <f>SUM(Q35:Q37)</f>
        <v>2349204</v>
      </c>
      <c r="S38" s="370">
        <f>SUM(S35:S37)</f>
        <v>2349204</v>
      </c>
      <c r="U38" s="370">
        <f>SUM(U35:U37)</f>
        <v>2349204</v>
      </c>
      <c r="W38" s="370">
        <f>SUM(W35:W37)</f>
        <v>2349204</v>
      </c>
      <c r="Y38" s="370">
        <f>SUM(Y35:Y37)</f>
        <v>2349204</v>
      </c>
      <c r="AA38" s="370">
        <f>SUM(AA35:AA37)</f>
        <v>2349204</v>
      </c>
      <c r="AC38" s="370">
        <f>SUM(AC35:AC37)</f>
        <v>2349204</v>
      </c>
      <c r="AE38" s="370">
        <f>SUM(AE35:AE37)</f>
        <v>2349204</v>
      </c>
      <c r="AG38" s="370">
        <f>SUM(AG35:AG37)</f>
        <v>2349204</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935</v>
      </c>
      <c r="C40" s="371"/>
      <c r="E40" s="370">
        <f>E32-E38</f>
        <v>370089.39999999991</v>
      </c>
      <c r="G40" s="370">
        <f>G32-G38</f>
        <v>427559.59499999974</v>
      </c>
      <c r="I40" s="370">
        <f>I32-I38</f>
        <v>486026.60737499967</v>
      </c>
      <c r="K40" s="370">
        <f>K32-K38</f>
        <v>545499.90549487434</v>
      </c>
      <c r="M40" s="370">
        <f>M32-M38</f>
        <v>605988.65253144875</v>
      </c>
      <c r="O40" s="370">
        <f>O32-O38</f>
        <v>667501.67984008789</v>
      </c>
      <c r="Q40" s="370">
        <f>Q32-Q38</f>
        <v>730047.45901080547</v>
      </c>
      <c r="S40" s="370">
        <f>S32-S38</f>
        <v>793634.07253231574</v>
      </c>
      <c r="U40" s="370">
        <f>U32-U38</f>
        <v>858269.18301030714</v>
      </c>
      <c r="W40" s="370">
        <f>W32-W38</f>
        <v>923960.00087876804</v>
      </c>
      <c r="Y40" s="370">
        <f>Y32-Y38</f>
        <v>990713.25054096617</v>
      </c>
      <c r="AA40" s="370">
        <f>AA32-AA38</f>
        <v>1058535.1348740263</v>
      </c>
      <c r="AC40" s="370">
        <f>AC32-AC38</f>
        <v>1127431.2980285808</v>
      </c>
      <c r="AE40" s="370">
        <f>AE32-AE38</f>
        <v>1197406.7864522468</v>
      </c>
      <c r="AG40" s="370">
        <f>AG32-AG38</f>
        <v>1268466.0080628665</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937</v>
      </c>
      <c r="C42" s="367"/>
      <c r="E42" s="374">
        <f>E40/(E4+E6+E8)</f>
        <v>8.5711460235320683E-2</v>
      </c>
      <c r="G42" s="374">
        <f>G40/(G4+G6+G8)</f>
        <v>9.6606208873097482E-2</v>
      </c>
      <c r="I42" s="374">
        <f>I40/(I4+I6+I8)</f>
        <v>0.1071382534260652</v>
      </c>
      <c r="K42" s="374">
        <f>K40/(K4+K6+K8)</f>
        <v>0.1173154825360663</v>
      </c>
      <c r="M42" s="374">
        <f>M40/(M4+M6+M8)</f>
        <v>0.12714558315157645</v>
      </c>
      <c r="O42" s="374">
        <f>O40/(O4+O6+O8)</f>
        <v>0.13663604535616711</v>
      </c>
      <c r="Q42" s="374">
        <f>Q40/(Q4+Q6+Q8)</f>
        <v>0.14579416707831752</v>
      </c>
      <c r="S42" s="374">
        <f>S40/(S4+S6+S8)</f>
        <v>0.15462705868545515</v>
      </c>
      <c r="U42" s="374">
        <f>U40/(U4+U6+U8)</f>
        <v>0.16314164746505058</v>
      </c>
      <c r="W42" s="374">
        <f>W40/(W4+W6+W8)</f>
        <v>0.17134468199549679</v>
      </c>
      <c r="Y42" s="374">
        <f>Y40/(Y4+Y6+Y8)</f>
        <v>0.17924273640946994</v>
      </c>
      <c r="AA42" s="374">
        <f>AA40/(AA4+AA6+AA8)</f>
        <v>0.18684221455237043</v>
      </c>
      <c r="AC42" s="374">
        <f>AC40/(AC4+AC6+AC8)</f>
        <v>0.19414935403840206</v>
      </c>
      <c r="AE42" s="374">
        <f>AE40/(AE4+AE6+AE8)</f>
        <v>0.2011702302067763</v>
      </c>
      <c r="AG42" s="374">
        <f>AG40/(AG4+AG6+AG8)</f>
        <v>0.20791075998046346</v>
      </c>
    </row>
    <row r="43" spans="1:35" s="374" customFormat="1" ht="14.25">
      <c r="A43" s="374" t="s">
        <v>938</v>
      </c>
      <c r="C43" s="367"/>
      <c r="E43" s="374">
        <f>E40/E38</f>
        <v>0.15753821294361831</v>
      </c>
      <c r="G43" s="374">
        <f>G40/G38</f>
        <v>0.18200190149514464</v>
      </c>
      <c r="I43" s="374">
        <f>I40/I38</f>
        <v>0.20688991138062071</v>
      </c>
      <c r="K43" s="374">
        <f>K40/K38</f>
        <v>0.23220627305882091</v>
      </c>
      <c r="M43" s="374">
        <f>M40/M38</f>
        <v>0.25795488707300379</v>
      </c>
      <c r="O43" s="374">
        <f>O40/O38</f>
        <v>0.28413951272009069</v>
      </c>
      <c r="Q43" s="374">
        <f>Q40/Q38</f>
        <v>0.31076375615349089</v>
      </c>
      <c r="S43" s="374">
        <f>S40/S38</f>
        <v>0.33783105789548962</v>
      </c>
      <c r="U43" s="374">
        <f>U40/U38</f>
        <v>0.36534467973420237</v>
      </c>
      <c r="W43" s="374">
        <f>W40/W38</f>
        <v>0.39330769097905843</v>
      </c>
      <c r="Y43" s="374">
        <f>Y40/Y38</f>
        <v>0.42172295404782478</v>
      </c>
      <c r="AA43" s="374">
        <f>AA40/AA38</f>
        <v>0.45059310935705299</v>
      </c>
      <c r="AC43" s="374">
        <f>AC40/AC38</f>
        <v>0.4799205594867797</v>
      </c>
      <c r="AE43" s="374">
        <f>AE40/AE38</f>
        <v>0.50970745258915229</v>
      </c>
      <c r="AG43" s="374">
        <f>AG40/AG38</f>
        <v>0.5399556650094528</v>
      </c>
    </row>
    <row r="44" spans="1:35" s="375" customFormat="1" ht="14.25">
      <c r="A44" s="375" t="s">
        <v>936</v>
      </c>
      <c r="C44" s="376"/>
      <c r="E44" s="375">
        <f>E32/E38</f>
        <v>1.1575382129436182</v>
      </c>
      <c r="G44" s="375">
        <f>G32/G38</f>
        <v>1.1820019014951446</v>
      </c>
      <c r="I44" s="375">
        <f>I32/I38</f>
        <v>1.2068899113806206</v>
      </c>
      <c r="K44" s="375">
        <f>K32/K38</f>
        <v>1.232206273058821</v>
      </c>
      <c r="M44" s="375">
        <f>M32/M38</f>
        <v>1.2579548870730037</v>
      </c>
      <c r="O44" s="375">
        <f>O32/O38</f>
        <v>1.2841395127200907</v>
      </c>
      <c r="Q44" s="375">
        <f>Q32/Q38</f>
        <v>1.3107637561534908</v>
      </c>
      <c r="S44" s="375">
        <f>S32/S38</f>
        <v>1.3378310578954895</v>
      </c>
      <c r="U44" s="375">
        <f>U32/U38</f>
        <v>1.3653446797342024</v>
      </c>
      <c r="W44" s="375">
        <f>W32/W38</f>
        <v>1.3933076909790585</v>
      </c>
      <c r="Y44" s="375">
        <f>Y32/Y38</f>
        <v>1.4217229540478247</v>
      </c>
      <c r="AA44" s="375">
        <f>AA32/AA38</f>
        <v>1.450593109357053</v>
      </c>
      <c r="AC44" s="375">
        <f>AC32/AC38</f>
        <v>1.4799205594867797</v>
      </c>
      <c r="AE44" s="375">
        <f>AE32/AE38</f>
        <v>1.5097074525891523</v>
      </c>
      <c r="AG44" s="375">
        <f>AG32/AG38</f>
        <v>1.5399556650094528</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949</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940</v>
      </c>
      <c r="C47" s="394"/>
      <c r="E47" s="383">
        <v>4500</v>
      </c>
      <c r="G47" s="255">
        <f>E47</f>
        <v>4500</v>
      </c>
      <c r="I47" s="255">
        <f>G47</f>
        <v>4500</v>
      </c>
      <c r="K47" s="255">
        <f>I47</f>
        <v>4500</v>
      </c>
      <c r="M47" s="255">
        <f>K47</f>
        <v>4500</v>
      </c>
      <c r="O47" s="255">
        <f>M47</f>
        <v>4500</v>
      </c>
      <c r="Q47" s="255">
        <f>O47</f>
        <v>4500</v>
      </c>
      <c r="S47" s="255">
        <f>Q47</f>
        <v>4500</v>
      </c>
      <c r="U47" s="255">
        <f>S47</f>
        <v>4500</v>
      </c>
      <c r="W47" s="255">
        <f>U47</f>
        <v>4500</v>
      </c>
      <c r="Y47" s="255">
        <f>W47</f>
        <v>4500</v>
      </c>
      <c r="AA47" s="255">
        <f>Y47</f>
        <v>4500</v>
      </c>
      <c r="AC47" s="255">
        <f>AA47</f>
        <v>4500</v>
      </c>
      <c r="AE47" s="255">
        <f>AC47</f>
        <v>4500</v>
      </c>
      <c r="AG47" s="255">
        <f>AE47</f>
        <v>4500</v>
      </c>
    </row>
    <row r="48" spans="1:35" s="152" customFormat="1" ht="14.25">
      <c r="A48" s="152" t="s">
        <v>941</v>
      </c>
      <c r="C48" s="394">
        <v>1.03</v>
      </c>
      <c r="E48" s="384">
        <v>7500</v>
      </c>
      <c r="F48" s="363"/>
      <c r="G48" s="369">
        <f>E48*$C$48</f>
        <v>7725</v>
      </c>
      <c r="H48" s="363"/>
      <c r="I48" s="369">
        <f>G48*$C$48</f>
        <v>7956.75</v>
      </c>
      <c r="J48" s="363"/>
      <c r="K48" s="369">
        <f>I48*$C$48</f>
        <v>8195.4524999999994</v>
      </c>
      <c r="L48" s="363"/>
      <c r="M48" s="369">
        <f>K48*$C$48</f>
        <v>8441.3160749999988</v>
      </c>
      <c r="N48" s="363"/>
      <c r="O48" s="369">
        <f>M48*$C$48</f>
        <v>8694.5555572499998</v>
      </c>
      <c r="P48" s="363"/>
      <c r="Q48" s="369">
        <f>O48*$C$48</f>
        <v>8955.3922239674994</v>
      </c>
      <c r="R48" s="363"/>
      <c r="S48" s="369">
        <f>Q48*$C$48</f>
        <v>9224.0539906865251</v>
      </c>
      <c r="T48" s="363"/>
      <c r="U48" s="369">
        <f>S48*$C$48</f>
        <v>9500.7756104071213</v>
      </c>
      <c r="V48" s="363"/>
      <c r="W48" s="369">
        <f>U48*$C$48</f>
        <v>9785.7988787193353</v>
      </c>
      <c r="X48" s="363"/>
      <c r="Y48" s="369">
        <f>W48*$C$48</f>
        <v>10079.372845080916</v>
      </c>
      <c r="Z48" s="363"/>
      <c r="AA48" s="369">
        <f>Y48*$C$48</f>
        <v>10381.754030433343</v>
      </c>
      <c r="AB48" s="363"/>
      <c r="AC48" s="369">
        <f>AA48*$C$48</f>
        <v>10693.206651346343</v>
      </c>
      <c r="AD48" s="363"/>
      <c r="AE48" s="369">
        <f>AC48*$C$48</f>
        <v>11014.002850886734</v>
      </c>
      <c r="AF48" s="363"/>
      <c r="AG48" s="369">
        <f>AE48*$C$48</f>
        <v>11344.422936413337</v>
      </c>
      <c r="AH48" s="363"/>
      <c r="AI48" s="363"/>
    </row>
    <row r="49" spans="1:35" s="152" customFormat="1">
      <c r="A49" s="152" t="s">
        <v>942</v>
      </c>
      <c r="C49" s="394"/>
      <c r="E49" s="384">
        <f>0.01*E10</f>
        <v>41019.593999999997</v>
      </c>
      <c r="F49" s="363"/>
      <c r="G49" s="384">
        <f>0.01*G10</f>
        <v>42045.083849999995</v>
      </c>
      <c r="H49" s="363"/>
      <c r="I49" s="384">
        <f>0.01*I10</f>
        <v>43096.210946250001</v>
      </c>
      <c r="J49" s="363"/>
      <c r="K49" s="384">
        <f>0.01*K10</f>
        <v>44173.616219906238</v>
      </c>
      <c r="L49" s="363"/>
      <c r="M49" s="384">
        <f>0.01*M10</f>
        <v>45277.956625403895</v>
      </c>
      <c r="N49" s="363"/>
      <c r="O49" s="384">
        <f>0.01*O10</f>
        <v>46409.905541038992</v>
      </c>
      <c r="P49" s="363"/>
      <c r="Q49" s="384">
        <f>0.01*Q10</f>
        <v>47570.153179564972</v>
      </c>
      <c r="R49" s="363"/>
      <c r="S49" s="384">
        <f>0.01*S10</f>
        <v>48759.407009054077</v>
      </c>
      <c r="T49" s="363"/>
      <c r="U49" s="384">
        <f>0.01*U10</f>
        <v>49978.392184280441</v>
      </c>
      <c r="V49" s="363"/>
      <c r="W49" s="384">
        <f>0.01*W10</f>
        <v>51227.851988887436</v>
      </c>
      <c r="X49" s="363"/>
      <c r="Y49" s="384">
        <f>0.01*Y10</f>
        <v>52508.548288609622</v>
      </c>
      <c r="Z49" s="363"/>
      <c r="AA49" s="384">
        <f>0.01*AA10</f>
        <v>53821.261995824869</v>
      </c>
      <c r="AB49" s="363"/>
      <c r="AC49" s="384">
        <f>0.01*AC10</f>
        <v>55166.793545720466</v>
      </c>
      <c r="AD49" s="363"/>
      <c r="AE49" s="384">
        <f>0.01*AE10</f>
        <v>56545.963384363473</v>
      </c>
      <c r="AF49" s="363"/>
      <c r="AG49" s="384">
        <f>0.01*AG10</f>
        <v>57959.612468972569</v>
      </c>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939</v>
      </c>
      <c r="C52" s="380"/>
      <c r="E52" s="363">
        <f>SUM(E47:E51)</f>
        <v>53019.593999999997</v>
      </c>
      <c r="F52" s="363"/>
      <c r="G52" s="363">
        <f>SUM(G47:G51)</f>
        <v>54270.083849999995</v>
      </c>
      <c r="H52" s="363"/>
      <c r="I52" s="363">
        <f>SUM(I47:I51)</f>
        <v>55552.960946250001</v>
      </c>
      <c r="J52" s="363"/>
      <c r="K52" s="363">
        <f>SUM(K47:K51)</f>
        <v>56869.068719906238</v>
      </c>
      <c r="L52" s="363"/>
      <c r="M52" s="363">
        <f>SUM(M47:M51)</f>
        <v>58219.27270040389</v>
      </c>
      <c r="N52" s="363"/>
      <c r="O52" s="363">
        <f>SUM(O47:O51)</f>
        <v>59604.461098288994</v>
      </c>
      <c r="P52" s="363"/>
      <c r="Q52" s="363">
        <f>SUM(Q47:Q51)</f>
        <v>61025.545403532473</v>
      </c>
      <c r="R52" s="363"/>
      <c r="S52" s="363">
        <f>SUM(S47:S51)</f>
        <v>62483.460999740601</v>
      </c>
      <c r="T52" s="363"/>
      <c r="U52" s="363">
        <f>SUM(U47:U51)</f>
        <v>63979.167794687564</v>
      </c>
      <c r="V52" s="363"/>
      <c r="W52" s="363">
        <f>SUM(W47:W51)</f>
        <v>65513.650867606775</v>
      </c>
      <c r="X52" s="363"/>
      <c r="Y52" s="363">
        <f>SUM(Y47:Y51)</f>
        <v>67087.921133690543</v>
      </c>
      <c r="Z52" s="363"/>
      <c r="AA52" s="363">
        <f>SUM(AA47:AA51)</f>
        <v>68703.016026258207</v>
      </c>
      <c r="AB52" s="363"/>
      <c r="AC52" s="363">
        <f>SUM(AC47:AC51)</f>
        <v>70360.000197066809</v>
      </c>
      <c r="AD52" s="363"/>
      <c r="AE52" s="363">
        <f>SUM(AE47:AE51)</f>
        <v>72059.966235250206</v>
      </c>
      <c r="AF52" s="363"/>
      <c r="AG52" s="363">
        <f>SUM(AG47:AG51)</f>
        <v>73804.035405385905</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944</v>
      </c>
      <c r="C54" s="381"/>
      <c r="E54" s="255">
        <f>E40-E52</f>
        <v>317069.80599999992</v>
      </c>
      <c r="G54" s="255">
        <f>G40-G52</f>
        <v>373289.51114999974</v>
      </c>
      <c r="I54" s="255">
        <f>I40-I52</f>
        <v>430473.64642874966</v>
      </c>
      <c r="K54" s="255">
        <f>K40-K52</f>
        <v>488630.83677496808</v>
      </c>
      <c r="M54" s="255">
        <f>M40-M52</f>
        <v>547769.37983104482</v>
      </c>
      <c r="O54" s="255">
        <f>O40-O52</f>
        <v>607897.21874179889</v>
      </c>
      <c r="Q54" s="255">
        <f>Q40-Q52</f>
        <v>669021.91360727302</v>
      </c>
      <c r="S54" s="255">
        <f>S40-S52</f>
        <v>731150.6115325751</v>
      </c>
      <c r="U54" s="255">
        <f>U40-U52</f>
        <v>794290.01521561958</v>
      </c>
      <c r="W54" s="255">
        <f>W40-W52</f>
        <v>858446.3500111613</v>
      </c>
      <c r="Y54" s="255">
        <f>Y40-Y52</f>
        <v>923625.32940727565</v>
      </c>
      <c r="AA54" s="255">
        <f>AA40-AA52</f>
        <v>989832.11884776806</v>
      </c>
      <c r="AC54" s="255">
        <f>AC40-AC52</f>
        <v>1057071.2978315139</v>
      </c>
      <c r="AE54" s="255">
        <f>AE40-AE52</f>
        <v>1125346.8202169966</v>
      </c>
      <c r="AG54" s="255">
        <f>AG40-AG52</f>
        <v>1194661.9726574805</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943</v>
      </c>
      <c r="C56" s="381"/>
      <c r="E56" s="383">
        <f>E54</f>
        <v>317069.80599999992</v>
      </c>
      <c r="G56" s="383">
        <f>G54</f>
        <v>373289.51114999974</v>
      </c>
      <c r="I56" s="383">
        <f>I54</f>
        <v>430473.64642874966</v>
      </c>
      <c r="K56" s="383">
        <f>K54</f>
        <v>488630.83677496808</v>
      </c>
      <c r="M56" s="383">
        <f>M54</f>
        <v>547769.37983104482</v>
      </c>
      <c r="O56" s="383">
        <f>O54</f>
        <v>607897.21874179889</v>
      </c>
      <c r="Q56" s="383">
        <f>Q54</f>
        <v>669021.91360727302</v>
      </c>
      <c r="S56" s="383">
        <f>S54</f>
        <v>731150.6115325751</v>
      </c>
      <c r="U56" s="383">
        <f>U54</f>
        <v>794290.01521561958</v>
      </c>
      <c r="W56" s="383">
        <f>W54</f>
        <v>858446.3500111613</v>
      </c>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948</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945</v>
      </c>
      <c r="C63" s="364"/>
    </row>
    <row r="64" spans="1:35" s="363" customFormat="1">
      <c r="C64" s="364"/>
    </row>
    <row r="65" spans="1:33" s="385" customFormat="1" ht="30" customHeight="1">
      <c r="A65" s="1691" t="s">
        <v>950</v>
      </c>
      <c r="B65" s="1691"/>
      <c r="C65" s="1691"/>
      <c r="D65" s="1691"/>
      <c r="E65" s="1691"/>
      <c r="F65" s="1691"/>
      <c r="G65" s="1691"/>
      <c r="H65" s="1691"/>
      <c r="I65" s="1691"/>
      <c r="J65" s="1691"/>
      <c r="K65" s="1691"/>
      <c r="L65" s="1691"/>
      <c r="M65" s="1691"/>
      <c r="N65" s="1691"/>
      <c r="O65" s="1691"/>
      <c r="P65" s="1691"/>
      <c r="Q65" s="1691"/>
      <c r="R65" s="1691"/>
      <c r="S65" s="1691"/>
      <c r="T65" s="1691"/>
      <c r="U65" s="1691"/>
      <c r="V65" s="1691"/>
      <c r="W65" s="1691"/>
      <c r="X65" s="1691"/>
      <c r="Y65" s="1691"/>
      <c r="Z65" s="1691"/>
      <c r="AA65" s="1691"/>
      <c r="AB65" s="1691"/>
      <c r="AC65" s="1691"/>
      <c r="AD65" s="1691"/>
      <c r="AE65" s="1691"/>
      <c r="AF65" s="1691"/>
      <c r="AG65" s="1691"/>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IconOverlay xmlns="http://schemas.microsoft.com/sharepoint/v4" xsi:nil="true"/>
    <TaxCatchAll xmlns="12787784-bee3-4f4c-b8c2-408b19805a85">
      <Value>1</Value>
    </TaxCatchAll>
  </documentManagement>
</p:properties>
</file>

<file path=customXml/item4.xml><?xml version="1.0" encoding="utf-8"?>
<ct:contentTypeSchema xmlns:ct="http://schemas.microsoft.com/office/2006/metadata/contentType" xmlns:ma="http://schemas.microsoft.com/office/2006/metadata/properties/metaAttributes" ct:_="" ma:_="" ma:contentTypeName="Document" ma:contentTypeID="0x010100041EEE4AB76AE54BACEEDDA0DF69F67B" ma:contentTypeVersion="25" ma:contentTypeDescription="Create a new document." ma:contentTypeScope="" ma:versionID="ac568af5e7d63b1d79b075a6250b1106">
  <xsd:schema xmlns:xsd="http://www.w3.org/2001/XMLSchema" xmlns:xs="http://www.w3.org/2001/XMLSchema" xmlns:p="http://schemas.microsoft.com/office/2006/metadata/properties" xmlns:ns2="12787784-bee3-4f4c-b8c2-408b19805a85" xmlns:ns3="http://schemas.microsoft.com/sharepoint/v4" targetNamespace="http://schemas.microsoft.com/office/2006/metadata/properties" ma:root="true" ma:fieldsID="7b57ddd565d81bb6d8bd944aa5bf9d52" ns2:_="" ns3:_="">
    <xsd:import namespace="12787784-bee3-4f4c-b8c2-408b19805a85"/>
    <xsd:import namespace="http://schemas.microsoft.com/sharepoint/v4"/>
    <xsd:element name="properties">
      <xsd:complexType>
        <xsd:sequence>
          <xsd:element name="documentManagement">
            <xsd:complexType>
              <xsd:all>
                <xsd:element ref="ns2:_dlc_DocId" minOccurs="0"/>
                <xsd:element ref="ns2:_dlc_DocIdUrl" minOccurs="0"/>
                <xsd:element ref="ns2:_dlc_DocIdPersistId" minOccurs="0"/>
                <xsd:element ref="ns2:TaxCatchAll"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787784-bee3-4f4c-b8c2-408b19805a85"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TaxCatchAll" ma:index="11" nillable="true" ma:displayName="Taxonomy Catch All Column" ma:hidden="true" ma:list="{75101b4b-3bad-4164-9195-46007ef9097e}" ma:internalName="TaxCatchAll" ma:showField="CatchAllData" ma:web="c68dd490-b8b7-4f56-a06f-295f85269257">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B4AB2D55-5C56-4105-8C0C-F26018E058AF}">
  <ds:schemaRefs>
    <ds:schemaRef ds:uri="http://schemas.microsoft.com/sharepoint/events"/>
  </ds:schemaRefs>
</ds:datastoreItem>
</file>

<file path=customXml/itemProps2.xml><?xml version="1.0" encoding="utf-8"?>
<ds:datastoreItem xmlns:ds="http://schemas.openxmlformats.org/officeDocument/2006/customXml" ds:itemID="{B70AF878-AF51-40E8-BC30-0499FAFA7339}">
  <ds:schemaRefs>
    <ds:schemaRef ds:uri="http://schemas.microsoft.com/sharepoint/v3/contenttype/forms"/>
  </ds:schemaRefs>
</ds:datastoreItem>
</file>

<file path=customXml/itemProps3.xml><?xml version="1.0" encoding="utf-8"?>
<ds:datastoreItem xmlns:ds="http://schemas.openxmlformats.org/officeDocument/2006/customXml" ds:itemID="{BD0B9B9D-9F6B-46DB-8E72-F79EC7C61F27}">
  <ds:schemaRefs>
    <ds:schemaRef ds:uri="http://purl.org/dc/terms/"/>
    <ds:schemaRef ds:uri="http://schemas.microsoft.com/office/2006/documentManagement/types"/>
    <ds:schemaRef ds:uri="http://purl.org/dc/elements/1.1/"/>
    <ds:schemaRef ds:uri="http://schemas.microsoft.com/office/2006/metadata/properties"/>
    <ds:schemaRef ds:uri="http://www.w3.org/XML/1998/namespace"/>
    <ds:schemaRef ds:uri="http://schemas.microsoft.com/office/infopath/2007/PartnerControls"/>
    <ds:schemaRef ds:uri="http://purl.org/dc/dcmitype/"/>
    <ds:schemaRef ds:uri="http://schemas.openxmlformats.org/package/2006/metadata/core-properties"/>
    <ds:schemaRef ds:uri="http://schemas.microsoft.com/sharepoint/v4"/>
    <ds:schemaRef ds:uri="12787784-bee3-4f4c-b8c2-408b19805a85"/>
  </ds:schemaRefs>
</ds:datastoreItem>
</file>

<file path=customXml/itemProps4.xml><?xml version="1.0" encoding="utf-8"?>
<ds:datastoreItem xmlns:ds="http://schemas.openxmlformats.org/officeDocument/2006/customXml" ds:itemID="{69E00EB5-FB71-4724-9AB8-AC73B698C70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787784-bee3-4f4c-b8c2-408b19805a85"/>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Jori Henry</cp:lastModifiedBy>
  <cp:lastPrinted>2019-12-27T22:34:09Z</cp:lastPrinted>
  <dcterms:created xsi:type="dcterms:W3CDTF">2007-12-27T18:26:28Z</dcterms:created>
  <dcterms:modified xsi:type="dcterms:W3CDTF">2020-09-22T16:56:50Z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0x010100041EEE4AB76AE54BACEEDDA0DF69F67B</vt:lpwstr>
  </property>
  <property fmtid="{D5CDD505-2E9C-101B-9397-08002B2CF9AE}" pid="3" name="Department ID">
    <vt:lpwstr>1;#FINC|abb65001-2154-47ae-a8b8-7d94ffc91630</vt:lpwstr>
  </property>
  <property fmtid="{D5CDD505-2E9C-101B-9397-08002B2CF9AE}" pid="4" name="lf13818625a04ba9bd77e632e361023c">
    <vt:lpwstr>FINC|abb65001-2154-47ae-a8b8-7d94ffc91630</vt:lpwstr>
  </property>
</Properties>
</file>