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13_ncr:1_{C997B5B3-974E-4797-81B2-538ECA78211F}"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660" yWindow="165" windowWidth="23025" windowHeight="19500" tabRatio="905" firstSheet="1" activeTab="8"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9" i="4" l="1"/>
  <c r="C13" i="4" l="1"/>
  <c r="C83" i="4"/>
  <c r="S83" i="4" s="1"/>
  <c r="E83" i="13" s="1"/>
  <c r="W837" i="3"/>
  <c r="E47" i="7"/>
  <c r="C77" i="4"/>
  <c r="C47" i="4"/>
  <c r="C66" i="4"/>
  <c r="C41" i="4"/>
  <c r="G28" i="4"/>
  <c r="S31" i="4"/>
  <c r="E31" i="13" s="1"/>
  <c r="S30" i="4"/>
  <c r="E30" i="13" s="1"/>
  <c r="C43" i="4"/>
  <c r="W844" i="3"/>
  <c r="AC870" i="3"/>
  <c r="S87" i="4"/>
  <c r="S88" i="4"/>
  <c r="F29" i="4"/>
  <c r="G29" i="4"/>
  <c r="B94" i="4"/>
  <c r="E94" i="4"/>
  <c r="B93" i="4"/>
  <c r="E93" i="4"/>
  <c r="B92" i="4"/>
  <c r="E92" i="4"/>
  <c r="B91" i="4"/>
  <c r="E91" i="4"/>
  <c r="B90" i="4"/>
  <c r="E90" i="4"/>
  <c r="H89" i="4"/>
  <c r="B89" i="4"/>
  <c r="E89" i="4"/>
  <c r="C88" i="4"/>
  <c r="B88" i="4"/>
  <c r="E88" i="4"/>
  <c r="H87" i="4"/>
  <c r="B87" i="4"/>
  <c r="E87" i="4"/>
  <c r="B86" i="4"/>
  <c r="E86" i="4"/>
  <c r="B85" i="4"/>
  <c r="E85" i="4"/>
  <c r="B84" i="4"/>
  <c r="E84" i="4"/>
  <c r="B82" i="4"/>
  <c r="E82" i="4" s="1"/>
  <c r="B81" i="4"/>
  <c r="E81" i="4"/>
  <c r="H80" i="4"/>
  <c r="B80" i="4"/>
  <c r="E80" i="4"/>
  <c r="S45" i="4"/>
  <c r="S51" i="4"/>
  <c r="S66" i="4"/>
  <c r="B76" i="4"/>
  <c r="E76" i="4"/>
  <c r="R76" i="4"/>
  <c r="B73" i="4"/>
  <c r="E73" i="4"/>
  <c r="B71" i="4"/>
  <c r="E71" i="4"/>
  <c r="B70" i="4"/>
  <c r="E70" i="4"/>
  <c r="H66" i="4"/>
  <c r="B66" i="4"/>
  <c r="E66" i="4"/>
  <c r="E67" i="4"/>
  <c r="C65" i="4"/>
  <c r="H65" i="4"/>
  <c r="B65" i="4"/>
  <c r="E65" i="4"/>
  <c r="B59" i="4"/>
  <c r="E59" i="4"/>
  <c r="B58" i="4"/>
  <c r="E58" i="4"/>
  <c r="B57" i="4"/>
  <c r="E57" i="4"/>
  <c r="H56" i="4"/>
  <c r="B56" i="4"/>
  <c r="E56" i="4"/>
  <c r="R56" i="4"/>
  <c r="H55" i="4"/>
  <c r="B55" i="4"/>
  <c r="E55" i="4"/>
  <c r="B52" i="4"/>
  <c r="E52" i="4"/>
  <c r="B51" i="4"/>
  <c r="E51" i="4"/>
  <c r="B50" i="4"/>
  <c r="E50" i="4"/>
  <c r="B49" i="4"/>
  <c r="E49" i="4"/>
  <c r="H48" i="4"/>
  <c r="B48" i="4"/>
  <c r="E48" i="4"/>
  <c r="L47" i="4"/>
  <c r="B47" i="4"/>
  <c r="H47" i="4"/>
  <c r="B46" i="4"/>
  <c r="E46" i="4"/>
  <c r="H45" i="4"/>
  <c r="B45" i="4"/>
  <c r="E45" i="4"/>
  <c r="H44" i="4"/>
  <c r="B44" i="4"/>
  <c r="E44" i="4"/>
  <c r="R44" i="4"/>
  <c r="B43" i="4"/>
  <c r="E43" i="4"/>
  <c r="B41" i="4"/>
  <c r="E41" i="4"/>
  <c r="B39" i="4"/>
  <c r="E39" i="4"/>
  <c r="C38" i="4"/>
  <c r="B38" i="4"/>
  <c r="E38" i="4"/>
  <c r="E40" i="4"/>
  <c r="B35" i="4"/>
  <c r="E35" i="4"/>
  <c r="H34" i="4"/>
  <c r="B34" i="4"/>
  <c r="E34" i="4"/>
  <c r="R34" i="4"/>
  <c r="B33" i="4"/>
  <c r="E33" i="4"/>
  <c r="B32" i="4"/>
  <c r="E32" i="4" s="1"/>
  <c r="R32" i="4" s="1"/>
  <c r="B29" i="4"/>
  <c r="E29" i="4" s="1"/>
  <c r="R29" i="4" s="1"/>
  <c r="B28" i="4"/>
  <c r="E28" i="4"/>
  <c r="R28" i="4"/>
  <c r="B14" i="4"/>
  <c r="E14" i="4"/>
  <c r="H13" i="4"/>
  <c r="B13" i="4"/>
  <c r="E13" i="4"/>
  <c r="B7" i="4"/>
  <c r="E7" i="4"/>
  <c r="H6" i="4"/>
  <c r="B6" i="4"/>
  <c r="E6" i="4"/>
  <c r="B5" i="4"/>
  <c r="E5" i="4"/>
  <c r="I4" i="4"/>
  <c r="B4" i="4"/>
  <c r="E4" i="4"/>
  <c r="C59" i="7"/>
  <c r="C60" i="7"/>
  <c r="C56" i="7"/>
  <c r="G25" i="7"/>
  <c r="I25" i="7" s="1"/>
  <c r="M922" i="3"/>
  <c r="M920" i="3"/>
  <c r="AA911" i="3"/>
  <c r="AA910" i="3"/>
  <c r="AA894" i="3"/>
  <c r="AC867" i="3"/>
  <c r="W826" i="3"/>
  <c r="Z793" i="3"/>
  <c r="K718" i="3"/>
  <c r="K715" i="3"/>
  <c r="K714" i="3"/>
  <c r="K711" i="3"/>
  <c r="K710" i="3"/>
  <c r="U812" i="3"/>
  <c r="U719" i="3"/>
  <c r="K719" i="3"/>
  <c r="U718" i="3"/>
  <c r="U717" i="3"/>
  <c r="Q812" i="3"/>
  <c r="U715" i="3"/>
  <c r="U714" i="3"/>
  <c r="U713" i="3"/>
  <c r="M812" i="3"/>
  <c r="U709" i="3"/>
  <c r="U711" i="3"/>
  <c r="U710" i="3"/>
  <c r="K717" i="3"/>
  <c r="K713" i="3"/>
  <c r="K709" i="3"/>
  <c r="H647" i="3"/>
  <c r="G646" i="3"/>
  <c r="G645" i="3"/>
  <c r="G644" i="3"/>
  <c r="G643" i="3"/>
  <c r="AA639" i="3"/>
  <c r="Z638" i="3"/>
  <c r="Z637" i="3"/>
  <c r="Z636" i="3"/>
  <c r="Z635" i="3"/>
  <c r="C620" i="3"/>
  <c r="C619" i="3"/>
  <c r="Z560" i="3"/>
  <c r="Z561" i="3"/>
  <c r="Z562" i="3"/>
  <c r="Z563" i="3"/>
  <c r="AE548" i="3"/>
  <c r="AB618" i="3"/>
  <c r="W827" i="3"/>
  <c r="W835" i="3"/>
  <c r="W840" i="3"/>
  <c r="AC861" i="3"/>
  <c r="AC863" i="3"/>
  <c r="W850" i="3"/>
  <c r="E8" i="4"/>
  <c r="E11" i="4"/>
  <c r="I98" i="4"/>
  <c r="E98" i="4"/>
  <c r="E104" i="4"/>
  <c r="AG630" i="3"/>
  <c r="AB48" i="15"/>
  <c r="P548" i="3"/>
  <c r="P547" i="3"/>
  <c r="U546" i="3"/>
  <c r="P546" i="3"/>
  <c r="AG427" i="3"/>
  <c r="P406" i="3"/>
  <c r="AA294" i="3"/>
  <c r="AA293" i="3"/>
  <c r="AA292" i="3"/>
  <c r="AA291" i="3"/>
  <c r="L269" i="3"/>
  <c r="AA252" i="3"/>
  <c r="M238" i="3"/>
  <c r="M240" i="3"/>
  <c r="AC240" i="3"/>
  <c r="M241" i="3"/>
  <c r="M239" i="3"/>
  <c r="C5" i="7"/>
  <c r="P709" i="3"/>
  <c r="P710" i="3"/>
  <c r="P711" i="3"/>
  <c r="P712" i="3"/>
  <c r="P713" i="3"/>
  <c r="P714" i="3"/>
  <c r="P715" i="3"/>
  <c r="P716" i="3"/>
  <c r="P717" i="3"/>
  <c r="P718" i="3"/>
  <c r="P719" i="3"/>
  <c r="P734" i="3"/>
  <c r="Y754" i="3"/>
  <c r="Y758" i="3"/>
  <c r="Y781" i="3"/>
  <c r="E4" i="7"/>
  <c r="G4" i="7"/>
  <c r="I4" i="7"/>
  <c r="K4" i="7"/>
  <c r="M4" i="7"/>
  <c r="O4" i="7"/>
  <c r="Q4" i="7"/>
  <c r="S4" i="7"/>
  <c r="U4" i="7"/>
  <c r="W4" i="7"/>
  <c r="Y4" i="7"/>
  <c r="AA4" i="7"/>
  <c r="AC4" i="7"/>
  <c r="AE4" i="7"/>
  <c r="AG4" i="7"/>
  <c r="AG5" i="7"/>
  <c r="C7" i="7"/>
  <c r="C4" i="8"/>
  <c r="H4" i="8"/>
  <c r="B4" i="8"/>
  <c r="I4" i="8"/>
  <c r="C5" i="8"/>
  <c r="H5" i="8"/>
  <c r="B5" i="8"/>
  <c r="I5" i="8"/>
  <c r="I6" i="8"/>
  <c r="I7" i="8"/>
  <c r="I8" i="8"/>
  <c r="C9" i="8"/>
  <c r="H9" i="8"/>
  <c r="I9" i="8"/>
  <c r="I10" i="8"/>
  <c r="I11" i="8"/>
  <c r="I12" i="8"/>
  <c r="C13" i="8"/>
  <c r="H13" i="8"/>
  <c r="I13" i="8"/>
  <c r="I14" i="8"/>
  <c r="I30" i="8"/>
  <c r="Z789" i="3"/>
  <c r="E6" i="7"/>
  <c r="G6" i="7"/>
  <c r="I6" i="7"/>
  <c r="K6" i="7"/>
  <c r="M6" i="7"/>
  <c r="O6" i="7"/>
  <c r="Q6" i="7"/>
  <c r="S6" i="7"/>
  <c r="U6" i="7"/>
  <c r="W6" i="7"/>
  <c r="Y6" i="7"/>
  <c r="AA6" i="7"/>
  <c r="AC6" i="7"/>
  <c r="AE6" i="7"/>
  <c r="AG6" i="7"/>
  <c r="AG7" i="7"/>
  <c r="C9" i="7"/>
  <c r="Z797" i="3"/>
  <c r="E8" i="7"/>
  <c r="G8" i="7"/>
  <c r="I8" i="7"/>
  <c r="K8" i="7"/>
  <c r="M8" i="7"/>
  <c r="O8" i="7"/>
  <c r="Q8" i="7"/>
  <c r="S8" i="7"/>
  <c r="U8" i="7"/>
  <c r="W8" i="7"/>
  <c r="Y8" i="7"/>
  <c r="AA8" i="7"/>
  <c r="AC8" i="7"/>
  <c r="AE8" i="7"/>
  <c r="AG8" i="7"/>
  <c r="AG9" i="7"/>
  <c r="AG10" i="7"/>
  <c r="E14" i="7"/>
  <c r="G14" i="7"/>
  <c r="I14" i="7"/>
  <c r="K14" i="7"/>
  <c r="M14" i="7"/>
  <c r="O14" i="7"/>
  <c r="Q14" i="7"/>
  <c r="S14" i="7"/>
  <c r="U14" i="7"/>
  <c r="W14" i="7"/>
  <c r="Y14" i="7"/>
  <c r="AA14" i="7"/>
  <c r="AC14" i="7"/>
  <c r="AE14" i="7"/>
  <c r="AG14" i="7"/>
  <c r="E15" i="7"/>
  <c r="G15" i="7"/>
  <c r="I15" i="7"/>
  <c r="K15" i="7"/>
  <c r="M15" i="7"/>
  <c r="O15" i="7"/>
  <c r="Q15" i="7"/>
  <c r="S15" i="7"/>
  <c r="U15" i="7"/>
  <c r="W15" i="7"/>
  <c r="Y15" i="7"/>
  <c r="AA15" i="7"/>
  <c r="AC15" i="7"/>
  <c r="AE15" i="7"/>
  <c r="AG15" i="7"/>
  <c r="E16" i="7"/>
  <c r="G16" i="7"/>
  <c r="I16" i="7"/>
  <c r="K16" i="7"/>
  <c r="M16" i="7"/>
  <c r="O16" i="7"/>
  <c r="Q16" i="7"/>
  <c r="S16" i="7"/>
  <c r="U16" i="7"/>
  <c r="W16" i="7"/>
  <c r="Y16" i="7"/>
  <c r="AA16" i="7"/>
  <c r="AC16" i="7"/>
  <c r="AE16" i="7"/>
  <c r="AG16" i="7"/>
  <c r="E19" i="7"/>
  <c r="G19" i="7"/>
  <c r="I19" i="7"/>
  <c r="E18" i="7"/>
  <c r="G18" i="7"/>
  <c r="I18" i="7"/>
  <c r="K18" i="7"/>
  <c r="M18" i="7"/>
  <c r="O18" i="7"/>
  <c r="Q18" i="7"/>
  <c r="S18" i="7"/>
  <c r="U18" i="7"/>
  <c r="W18" i="7"/>
  <c r="Y18" i="7"/>
  <c r="AA18" i="7"/>
  <c r="AC18" i="7"/>
  <c r="AE18" i="7"/>
  <c r="AG18"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E26" i="7"/>
  <c r="G26" i="7"/>
  <c r="I26" i="7"/>
  <c r="K26" i="7"/>
  <c r="M26" i="7"/>
  <c r="O26" i="7"/>
  <c r="Q26" i="7"/>
  <c r="S26" i="7"/>
  <c r="U26" i="7"/>
  <c r="W26" i="7"/>
  <c r="Y26" i="7"/>
  <c r="AA26" i="7"/>
  <c r="AC26" i="7"/>
  <c r="AE26" i="7"/>
  <c r="AG26" i="7"/>
  <c r="E27" i="7"/>
  <c r="G27" i="7"/>
  <c r="I27" i="7"/>
  <c r="K27" i="7"/>
  <c r="M27" i="7"/>
  <c r="O27" i="7"/>
  <c r="Q27" i="7"/>
  <c r="S27" i="7"/>
  <c r="U27" i="7"/>
  <c r="W27" i="7"/>
  <c r="Y27" i="7"/>
  <c r="AA27" i="7"/>
  <c r="AC27" i="7"/>
  <c r="AE27" i="7"/>
  <c r="AG27" i="7"/>
  <c r="E28" i="7"/>
  <c r="G28" i="7"/>
  <c r="G47" i="7"/>
  <c r="I47" i="7"/>
  <c r="K47" i="7"/>
  <c r="M47" i="7"/>
  <c r="C48" i="7"/>
  <c r="G48" i="7"/>
  <c r="I48" i="7"/>
  <c r="K48" i="7"/>
  <c r="M48" i="7"/>
  <c r="O48" i="7"/>
  <c r="Q48" i="7"/>
  <c r="S48" i="7"/>
  <c r="U48" i="7"/>
  <c r="W48" i="7"/>
  <c r="Y48" i="7"/>
  <c r="AA48" i="7"/>
  <c r="AC48" i="7"/>
  <c r="AE48" i="7"/>
  <c r="AG48" i="7"/>
  <c r="B60" i="7"/>
  <c r="B59" i="7"/>
  <c r="AE5" i="7"/>
  <c r="AE7" i="7"/>
  <c r="AE9" i="7"/>
  <c r="AE10" i="7"/>
  <c r="AC5" i="7"/>
  <c r="AC7" i="7"/>
  <c r="AC9" i="7"/>
  <c r="AC10" i="7"/>
  <c r="Y5" i="7"/>
  <c r="Y7" i="7"/>
  <c r="Y9" i="7"/>
  <c r="Y10" i="7"/>
  <c r="W5" i="7"/>
  <c r="W7" i="7"/>
  <c r="W9" i="7"/>
  <c r="W10" i="7"/>
  <c r="U5" i="7"/>
  <c r="U7" i="7"/>
  <c r="U9" i="7"/>
  <c r="U10" i="7"/>
  <c r="Q5" i="7"/>
  <c r="Q7" i="7"/>
  <c r="Q9" i="7"/>
  <c r="Q10" i="7"/>
  <c r="O5" i="7"/>
  <c r="O7" i="7"/>
  <c r="O9" i="7"/>
  <c r="O10" i="7"/>
  <c r="M5" i="7"/>
  <c r="M7" i="7"/>
  <c r="M9" i="7"/>
  <c r="M10" i="7"/>
  <c r="I5" i="7"/>
  <c r="I7" i="7"/>
  <c r="I9" i="7"/>
  <c r="I10" i="7"/>
  <c r="I52" i="7"/>
  <c r="G5" i="7"/>
  <c r="G7" i="7"/>
  <c r="G9" i="7"/>
  <c r="G10" i="7"/>
  <c r="G52" i="7"/>
  <c r="E5" i="7"/>
  <c r="E7" i="7"/>
  <c r="E9" i="7"/>
  <c r="E10" i="7"/>
  <c r="E52" i="7"/>
  <c r="AA5" i="7"/>
  <c r="AA7" i="7"/>
  <c r="AA9" i="7"/>
  <c r="AA10" i="7"/>
  <c r="BO779" i="3"/>
  <c r="L947" i="3"/>
  <c r="BA589" i="3"/>
  <c r="BA590" i="3"/>
  <c r="BA591" i="3"/>
  <c r="BA592" i="3"/>
  <c r="BA593" i="3"/>
  <c r="BA594" i="3"/>
  <c r="BA595" i="3"/>
  <c r="BA596" i="3"/>
  <c r="BA597" i="3"/>
  <c r="BA598" i="3"/>
  <c r="BA599" i="3"/>
  <c r="BA614" i="3"/>
  <c r="BA617" i="3"/>
  <c r="BA621" i="3"/>
  <c r="BA635" i="3"/>
  <c r="V947" i="3"/>
  <c r="AD947" i="3"/>
  <c r="L948" i="3"/>
  <c r="BF589" i="3"/>
  <c r="BF590" i="3"/>
  <c r="BF591" i="3"/>
  <c r="BF592" i="3"/>
  <c r="BF593" i="3"/>
  <c r="BF594" i="3"/>
  <c r="BF595" i="3"/>
  <c r="BF596" i="3"/>
  <c r="BF597" i="3"/>
  <c r="BF598" i="3"/>
  <c r="BF599" i="3"/>
  <c r="BF614" i="3"/>
  <c r="BF617" i="3"/>
  <c r="BF621" i="3"/>
  <c r="BF635" i="3"/>
  <c r="V948" i="3"/>
  <c r="AD948" i="3"/>
  <c r="L949" i="3"/>
  <c r="BK589" i="3"/>
  <c r="BK590" i="3"/>
  <c r="BK591" i="3"/>
  <c r="BK592" i="3"/>
  <c r="BK593" i="3"/>
  <c r="BK594" i="3"/>
  <c r="BK595" i="3"/>
  <c r="BK596" i="3"/>
  <c r="BK597" i="3"/>
  <c r="BK598" i="3"/>
  <c r="BK599" i="3"/>
  <c r="BK614" i="3"/>
  <c r="BK617" i="3"/>
  <c r="BK621" i="3"/>
  <c r="BK635" i="3"/>
  <c r="V949" i="3"/>
  <c r="AD949" i="3"/>
  <c r="L950" i="3"/>
  <c r="BP589" i="3"/>
  <c r="BP590" i="3"/>
  <c r="BP591" i="3"/>
  <c r="BP592" i="3"/>
  <c r="BP593" i="3"/>
  <c r="BP594" i="3"/>
  <c r="BP595" i="3"/>
  <c r="BP596" i="3"/>
  <c r="BP597" i="3"/>
  <c r="BP598" i="3"/>
  <c r="BP599" i="3"/>
  <c r="BP614" i="3"/>
  <c r="BP617" i="3"/>
  <c r="BP621" i="3"/>
  <c r="BP635" i="3"/>
  <c r="V950" i="3"/>
  <c r="AD950" i="3"/>
  <c r="L951" i="3"/>
  <c r="BZ589" i="3"/>
  <c r="BZ590" i="3"/>
  <c r="BZ591" i="3"/>
  <c r="BZ592" i="3"/>
  <c r="BZ593" i="3"/>
  <c r="BZ594" i="3"/>
  <c r="BZ595" i="3"/>
  <c r="BZ596" i="3"/>
  <c r="BZ597" i="3"/>
  <c r="BZ598" i="3"/>
  <c r="BZ599" i="3"/>
  <c r="BZ614" i="3"/>
  <c r="BZ617" i="3"/>
  <c r="BZ621" i="3"/>
  <c r="BZ635" i="3"/>
  <c r="BU589" i="3"/>
  <c r="BU590" i="3"/>
  <c r="BU591" i="3"/>
  <c r="BU592" i="3"/>
  <c r="BU593" i="3"/>
  <c r="BU594" i="3"/>
  <c r="BU595" i="3"/>
  <c r="BU596" i="3"/>
  <c r="BU597" i="3"/>
  <c r="BU598" i="3"/>
  <c r="BU599" i="3"/>
  <c r="BU614" i="3"/>
  <c r="BU617" i="3"/>
  <c r="BU621" i="3"/>
  <c r="BU635" i="3"/>
  <c r="V951" i="3"/>
  <c r="AD951" i="3"/>
  <c r="AD953" i="3"/>
  <c r="AD955" i="3"/>
  <c r="AD958" i="3"/>
  <c r="AD965" i="3"/>
  <c r="AD984" i="3"/>
  <c r="AD1004" i="3" s="1"/>
  <c r="T24" i="15" s="1"/>
  <c r="AD969" i="3"/>
  <c r="AD971" i="3"/>
  <c r="AD974" i="3"/>
  <c r="AD988" i="3"/>
  <c r="AD991" i="3"/>
  <c r="AR589" i="3"/>
  <c r="AT589" i="3"/>
  <c r="AR590" i="3"/>
  <c r="AT590" i="3"/>
  <c r="AR591" i="3"/>
  <c r="AT591" i="3"/>
  <c r="AR592" i="3"/>
  <c r="AT592" i="3"/>
  <c r="AR593" i="3"/>
  <c r="AT593" i="3"/>
  <c r="AR594" i="3"/>
  <c r="AT594" i="3"/>
  <c r="AR595" i="3"/>
  <c r="AT595" i="3"/>
  <c r="AR596" i="3"/>
  <c r="AT596" i="3"/>
  <c r="AR597" i="3"/>
  <c r="AT597" i="3"/>
  <c r="AR598" i="3"/>
  <c r="AT598" i="3"/>
  <c r="AR599" i="3"/>
  <c r="AT599" i="3"/>
  <c r="AT614" i="3"/>
  <c r="X999" i="3"/>
  <c r="G734" i="3"/>
  <c r="AM905" i="3"/>
  <c r="I999" i="3"/>
  <c r="AO906" i="3"/>
  <c r="AD996" i="3"/>
  <c r="AV589" i="3"/>
  <c r="AX589" i="3"/>
  <c r="AV590" i="3"/>
  <c r="AX590" i="3"/>
  <c r="AV591" i="3"/>
  <c r="AX591" i="3"/>
  <c r="AV592" i="3"/>
  <c r="AX592" i="3"/>
  <c r="AV593" i="3"/>
  <c r="AX593" i="3"/>
  <c r="AV594" i="3"/>
  <c r="AX594" i="3"/>
  <c r="AV595" i="3"/>
  <c r="AX595" i="3"/>
  <c r="AV596" i="3"/>
  <c r="AX596" i="3"/>
  <c r="AV597" i="3"/>
  <c r="AX597" i="3"/>
  <c r="AV598" i="3"/>
  <c r="AX598" i="3"/>
  <c r="AV599" i="3"/>
  <c r="AX599" i="3"/>
  <c r="AX614" i="3"/>
  <c r="X1003" i="3"/>
  <c r="I1003" i="3"/>
  <c r="AO907" i="3"/>
  <c r="AD1000" i="3"/>
  <c r="AG428" i="3"/>
  <c r="AG430" i="3"/>
  <c r="AG431" i="3"/>
  <c r="AG432" i="3"/>
  <c r="T27" i="15"/>
  <c r="S28" i="4"/>
  <c r="S29" i="4"/>
  <c r="E29" i="13" s="1"/>
  <c r="S33" i="4"/>
  <c r="S34" i="4"/>
  <c r="S35" i="4"/>
  <c r="S38" i="4"/>
  <c r="S39" i="4"/>
  <c r="S40" i="4"/>
  <c r="S41" i="4"/>
  <c r="E41" i="13"/>
  <c r="S48" i="4"/>
  <c r="S49" i="4"/>
  <c r="S50" i="4"/>
  <c r="S52" i="4"/>
  <c r="S53" i="4"/>
  <c r="S65" i="4"/>
  <c r="S67" i="4"/>
  <c r="E67" i="13"/>
  <c r="S76" i="4"/>
  <c r="E76" i="13"/>
  <c r="Y27" i="15"/>
  <c r="AD27" i="15"/>
  <c r="AD28" i="15"/>
  <c r="AI27" i="15"/>
  <c r="AI28" i="15"/>
  <c r="C8" i="4"/>
  <c r="C11" i="4"/>
  <c r="C40" i="4"/>
  <c r="C53" i="4"/>
  <c r="C62" i="4"/>
  <c r="B62" i="13"/>
  <c r="C67" i="4"/>
  <c r="B67" i="13"/>
  <c r="D8" i="4"/>
  <c r="D36" i="4"/>
  <c r="D40" i="4"/>
  <c r="D53" i="4"/>
  <c r="D62" i="4"/>
  <c r="D63" i="4"/>
  <c r="D67" i="4"/>
  <c r="D74" i="4"/>
  <c r="D78" i="4"/>
  <c r="D95" i="4"/>
  <c r="D96" i="4"/>
  <c r="D105" i="4"/>
  <c r="M924" i="3"/>
  <c r="M923" i="3"/>
  <c r="AA893" i="3"/>
  <c r="H639" i="3"/>
  <c r="G637" i="3"/>
  <c r="G636" i="3"/>
  <c r="G635" i="3"/>
  <c r="S98" i="4"/>
  <c r="S91" i="4"/>
  <c r="S89" i="4"/>
  <c r="S86" i="4"/>
  <c r="S82" i="4"/>
  <c r="E82" i="13" s="1"/>
  <c r="S81" i="4"/>
  <c r="C618" i="3"/>
  <c r="AF406" i="3"/>
  <c r="L274" i="3"/>
  <c r="H288" i="3"/>
  <c r="L273" i="3"/>
  <c r="H286" i="3"/>
  <c r="L272" i="3"/>
  <c r="H285" i="3"/>
  <c r="L270" i="3"/>
  <c r="H283" i="3"/>
  <c r="H282" i="3"/>
  <c r="AB271" i="3"/>
  <c r="V271" i="3"/>
  <c r="L271" i="3"/>
  <c r="AA244" i="3"/>
  <c r="M243" i="3"/>
  <c r="M242" i="3"/>
  <c r="K5" i="7"/>
  <c r="K7" i="7"/>
  <c r="K9" i="7"/>
  <c r="K10" i="7"/>
  <c r="K52" i="7"/>
  <c r="S5" i="7"/>
  <c r="S7" i="7"/>
  <c r="S9" i="7"/>
  <c r="S10" i="7"/>
  <c r="A3" i="15"/>
  <c r="AN929" i="3"/>
  <c r="AD64" i="15"/>
  <c r="A61" i="15"/>
  <c r="AD67" i="15"/>
  <c r="Y67" i="15"/>
  <c r="T11" i="4"/>
  <c r="R10" i="4"/>
  <c r="R88" i="4"/>
  <c r="R81" i="4"/>
  <c r="T25" i="15"/>
  <c r="AI7" i="15"/>
  <c r="C77" i="11"/>
  <c r="B77" i="11"/>
  <c r="I95" i="13"/>
  <c r="J95" i="13"/>
  <c r="J78" i="13"/>
  <c r="I78" i="13"/>
  <c r="G78" i="13"/>
  <c r="F78" i="13"/>
  <c r="D78" i="13"/>
  <c r="C78" i="13"/>
  <c r="H77" i="13"/>
  <c r="F78" i="4"/>
  <c r="G78" i="4"/>
  <c r="H78" i="4"/>
  <c r="I78" i="4"/>
  <c r="J78" i="4"/>
  <c r="K78" i="4"/>
  <c r="L78" i="4"/>
  <c r="M78" i="4"/>
  <c r="N78" i="4"/>
  <c r="O78" i="4"/>
  <c r="P78" i="4"/>
  <c r="Q78" i="4"/>
  <c r="T78" i="4"/>
  <c r="H78" i="13"/>
  <c r="A73" i="13"/>
  <c r="A66" i="13"/>
  <c r="A61" i="13"/>
  <c r="A60" i="13"/>
  <c r="A52" i="13"/>
  <c r="A51" i="13"/>
  <c r="A35" i="13"/>
  <c r="A24" i="13"/>
  <c r="A103" i="13"/>
  <c r="A94" i="13"/>
  <c r="A93" i="13"/>
  <c r="A92" i="13"/>
  <c r="A91" i="13"/>
  <c r="A90" i="13"/>
  <c r="AD68" i="15"/>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1" i="13"/>
  <c r="E66" i="13"/>
  <c r="E65" i="13"/>
  <c r="E52" i="13"/>
  <c r="E51" i="13"/>
  <c r="E50" i="13"/>
  <c r="E49" i="13"/>
  <c r="E48" i="13"/>
  <c r="E47" i="13"/>
  <c r="E46" i="13"/>
  <c r="E45" i="13"/>
  <c r="E44" i="13"/>
  <c r="E43" i="13"/>
  <c r="E39" i="13"/>
  <c r="E38" i="13"/>
  <c r="E35" i="13"/>
  <c r="E34" i="13"/>
  <c r="E33"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2" i="13"/>
  <c r="B81" i="13"/>
  <c r="B80" i="13"/>
  <c r="B76" i="13"/>
  <c r="B73" i="13"/>
  <c r="B71" i="13"/>
  <c r="B70" i="13"/>
  <c r="B66" i="13"/>
  <c r="B65" i="13"/>
  <c r="B61" i="13"/>
  <c r="B60" i="13"/>
  <c r="B59" i="13"/>
  <c r="B58" i="13"/>
  <c r="B57" i="13"/>
  <c r="B56" i="13"/>
  <c r="B55" i="13"/>
  <c r="B52" i="13"/>
  <c r="B51" i="13"/>
  <c r="B50" i="13"/>
  <c r="B49" i="13"/>
  <c r="B48" i="13"/>
  <c r="B47" i="13"/>
  <c r="B46" i="13"/>
  <c r="B45" i="13"/>
  <c r="B44" i="13"/>
  <c r="B43" i="13"/>
  <c r="B41" i="13"/>
  <c r="B40" i="13"/>
  <c r="B39" i="13"/>
  <c r="B38" i="13"/>
  <c r="B35" i="13"/>
  <c r="B34" i="13"/>
  <c r="B33" i="13"/>
  <c r="B29" i="13"/>
  <c r="B28" i="13"/>
  <c r="B26" i="13"/>
  <c r="B24" i="13"/>
  <c r="B23" i="13"/>
  <c r="B22" i="13"/>
  <c r="B21" i="13"/>
  <c r="B20" i="13"/>
  <c r="B19" i="13"/>
  <c r="B18" i="13"/>
  <c r="B17" i="13"/>
  <c r="B5" i="13"/>
  <c r="B6" i="13"/>
  <c r="B7" i="13"/>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F105" i="13"/>
  <c r="F107"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c r="R103" i="4"/>
  <c r="R102" i="4"/>
  <c r="R101" i="4"/>
  <c r="R100" i="4"/>
  <c r="R99" i="4"/>
  <c r="R98" i="4"/>
  <c r="R104" i="4"/>
  <c r="R94" i="4"/>
  <c r="R93" i="4"/>
  <c r="R92" i="4"/>
  <c r="R91" i="4"/>
  <c r="R90" i="4"/>
  <c r="R89" i="4"/>
  <c r="R87" i="4"/>
  <c r="R86" i="4"/>
  <c r="R85" i="4"/>
  <c r="R84" i="4"/>
  <c r="R80" i="4"/>
  <c r="R73" i="4"/>
  <c r="R70" i="4"/>
  <c r="R71" i="4"/>
  <c r="R65" i="4"/>
  <c r="R61" i="4"/>
  <c r="R60" i="4"/>
  <c r="R59" i="4"/>
  <c r="R58" i="4"/>
  <c r="R57" i="4"/>
  <c r="R52" i="4"/>
  <c r="R51" i="4"/>
  <c r="R50" i="4"/>
  <c r="R49" i="4"/>
  <c r="R48" i="4"/>
  <c r="R46" i="4"/>
  <c r="R45" i="4"/>
  <c r="R41" i="4"/>
  <c r="R39" i="4"/>
  <c r="R38" i="4"/>
  <c r="R40" i="4"/>
  <c r="R35" i="4"/>
  <c r="R33" i="4"/>
  <c r="R26" i="4"/>
  <c r="R24" i="4"/>
  <c r="R23" i="4"/>
  <c r="R22" i="4"/>
  <c r="R21" i="4"/>
  <c r="R20" i="4"/>
  <c r="R19" i="4"/>
  <c r="R18" i="4"/>
  <c r="R17" i="4"/>
  <c r="R15" i="4"/>
  <c r="R14" i="4"/>
  <c r="R13" i="4"/>
  <c r="R9" i="4"/>
  <c r="R11" i="4"/>
  <c r="R7" i="4"/>
  <c r="R6" i="4"/>
  <c r="R5" i="4"/>
  <c r="R4" i="4"/>
  <c r="R8" i="4"/>
  <c r="B5" i="11"/>
  <c r="C5" i="11"/>
  <c r="B6" i="11"/>
  <c r="C6" i="11"/>
  <c r="B7" i="11"/>
  <c r="C7" i="11"/>
  <c r="C8" i="11"/>
  <c r="C9" i="11"/>
  <c r="B8" i="11"/>
  <c r="B9" i="11"/>
  <c r="D9" i="11"/>
  <c r="B10" i="11"/>
  <c r="B11" i="11"/>
  <c r="B12" i="11"/>
  <c r="C10" i="11"/>
  <c r="C11" i="11"/>
  <c r="C12" i="11"/>
  <c r="B14" i="11"/>
  <c r="C14" i="11"/>
  <c r="B15" i="11"/>
  <c r="C15" i="11"/>
  <c r="B16" i="11"/>
  <c r="C16" i="11"/>
  <c r="D16" i="11"/>
  <c r="B18" i="11"/>
  <c r="C18" i="11"/>
  <c r="B19" i="11"/>
  <c r="C19" i="11"/>
  <c r="D19" i="11"/>
  <c r="B20" i="11"/>
  <c r="C20" i="11"/>
  <c r="B21" i="11"/>
  <c r="C21" i="11"/>
  <c r="D21" i="11"/>
  <c r="B22" i="11"/>
  <c r="C22" i="11"/>
  <c r="D22" i="11"/>
  <c r="B23" i="11"/>
  <c r="D23" i="11"/>
  <c r="C23" i="11"/>
  <c r="B24" i="11"/>
  <c r="C24" i="11"/>
  <c r="D24" i="11"/>
  <c r="B25" i="11"/>
  <c r="C25" i="11"/>
  <c r="D25" i="11"/>
  <c r="B27" i="11"/>
  <c r="D27" i="11"/>
  <c r="C27" i="11"/>
  <c r="B29" i="11"/>
  <c r="D29" i="11" s="1"/>
  <c r="B30" i="11"/>
  <c r="B32" i="11"/>
  <c r="B34" i="11"/>
  <c r="B35" i="11"/>
  <c r="B36" i="11"/>
  <c r="C29" i="11"/>
  <c r="C30" i="11"/>
  <c r="D30" i="11" s="1"/>
  <c r="C34" i="11"/>
  <c r="C35" i="11"/>
  <c r="D35" i="11"/>
  <c r="C36" i="11"/>
  <c r="B39" i="11"/>
  <c r="C39" i="11"/>
  <c r="C40" i="11"/>
  <c r="B40" i="11"/>
  <c r="D40" i="11"/>
  <c r="B41" i="11"/>
  <c r="B42" i="11"/>
  <c r="D42" i="11"/>
  <c r="C42" i="11"/>
  <c r="B44" i="11"/>
  <c r="C44" i="11"/>
  <c r="B45" i="11"/>
  <c r="D45" i="11"/>
  <c r="C45" i="11"/>
  <c r="B46" i="11"/>
  <c r="B47" i="11"/>
  <c r="B48" i="11"/>
  <c r="B49" i="11"/>
  <c r="B50" i="11"/>
  <c r="B51" i="11"/>
  <c r="B52" i="11"/>
  <c r="B53" i="11"/>
  <c r="C46" i="11"/>
  <c r="C47" i="11"/>
  <c r="C48" i="11"/>
  <c r="D48" i="11"/>
  <c r="C49" i="11"/>
  <c r="C50" i="11"/>
  <c r="D50" i="11"/>
  <c r="C51" i="11"/>
  <c r="D51" i="11"/>
  <c r="C52" i="11"/>
  <c r="D52" i="11"/>
  <c r="C53" i="11"/>
  <c r="D47" i="11"/>
  <c r="B56" i="11"/>
  <c r="C56" i="11"/>
  <c r="D56" i="11"/>
  <c r="B57" i="11"/>
  <c r="B58" i="11"/>
  <c r="B59" i="11"/>
  <c r="B60" i="11"/>
  <c r="B63" i="11"/>
  <c r="D63" i="11"/>
  <c r="C57" i="11"/>
  <c r="C58" i="11"/>
  <c r="D58" i="11"/>
  <c r="C59" i="11"/>
  <c r="D59" i="11"/>
  <c r="C60" i="11"/>
  <c r="B61" i="11"/>
  <c r="C61" i="11"/>
  <c r="C63" i="11"/>
  <c r="B62" i="11"/>
  <c r="C62" i="11"/>
  <c r="D62" i="11"/>
  <c r="B66" i="11"/>
  <c r="B67" i="11"/>
  <c r="D67" i="11"/>
  <c r="B68" i="11"/>
  <c r="C66" i="11"/>
  <c r="C67" i="11"/>
  <c r="B71" i="11"/>
  <c r="C71" i="11"/>
  <c r="B72" i="11"/>
  <c r="C72" i="11"/>
  <c r="D72" i="11"/>
  <c r="B74" i="11"/>
  <c r="C74" i="11"/>
  <c r="D74" i="11"/>
  <c r="B81" i="11"/>
  <c r="C81" i="11"/>
  <c r="D81" i="11"/>
  <c r="B82" i="11"/>
  <c r="C82" i="11"/>
  <c r="C83" i="11"/>
  <c r="C85" i="11"/>
  <c r="B85" i="11"/>
  <c r="D85" i="11"/>
  <c r="C86" i="11"/>
  <c r="B86" i="11"/>
  <c r="D86" i="11"/>
  <c r="C87" i="11"/>
  <c r="C88" i="11"/>
  <c r="C89" i="11"/>
  <c r="C90" i="11"/>
  <c r="B90" i="11"/>
  <c r="D90" i="11"/>
  <c r="C91" i="11"/>
  <c r="C92" i="11"/>
  <c r="C93" i="11"/>
  <c r="C94" i="11"/>
  <c r="C95" i="11"/>
  <c r="B83" i="11"/>
  <c r="B87" i="11"/>
  <c r="B88" i="11"/>
  <c r="D88" i="11"/>
  <c r="B89" i="11"/>
  <c r="B91" i="11"/>
  <c r="D91" i="11"/>
  <c r="B92" i="11"/>
  <c r="B93" i="11"/>
  <c r="B94" i="11"/>
  <c r="B95" i="11"/>
  <c r="B99" i="11"/>
  <c r="C99" i="11"/>
  <c r="D99" i="11"/>
  <c r="B100" i="11"/>
  <c r="B101" i="11"/>
  <c r="B102" i="11"/>
  <c r="B103" i="11"/>
  <c r="D103" i="11"/>
  <c r="B104" i="11"/>
  <c r="C100" i="11"/>
  <c r="C101" i="11"/>
  <c r="C102" i="11"/>
  <c r="C105" i="11"/>
  <c r="C103" i="11"/>
  <c r="C104" i="11"/>
  <c r="A4" i="8"/>
  <c r="F4" i="8"/>
  <c r="A5" i="8"/>
  <c r="A6" i="8"/>
  <c r="C6" i="8"/>
  <c r="H6" i="8"/>
  <c r="A7" i="8"/>
  <c r="C7" i="8"/>
  <c r="H7" i="8"/>
  <c r="A8" i="8"/>
  <c r="C8" i="8"/>
  <c r="H8" i="8"/>
  <c r="A9" i="8"/>
  <c r="A10" i="8"/>
  <c r="C10" i="8"/>
  <c r="H10" i="8"/>
  <c r="A11" i="8"/>
  <c r="C11" i="8"/>
  <c r="H11" i="8"/>
  <c r="A12" i="8"/>
  <c r="C12" i="8"/>
  <c r="H12" i="8"/>
  <c r="A13" i="8"/>
  <c r="A14" i="8"/>
  <c r="C14" i="8"/>
  <c r="H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20" i="3"/>
  <c r="P721" i="3"/>
  <c r="P722" i="3"/>
  <c r="P723" i="3"/>
  <c r="P724" i="3"/>
  <c r="P725" i="3"/>
  <c r="P726" i="3"/>
  <c r="P727" i="3"/>
  <c r="P728" i="3"/>
  <c r="P729" i="3"/>
  <c r="P730" i="3"/>
  <c r="P731" i="3"/>
  <c r="P732" i="3"/>
  <c r="P733" i="3"/>
  <c r="Y755" i="3"/>
  <c r="Y756" i="3"/>
  <c r="Y757" i="3"/>
  <c r="Y768" i="3"/>
  <c r="Y769" i="3"/>
  <c r="Y770" i="3"/>
  <c r="Y771" i="3"/>
  <c r="Y772" i="3"/>
  <c r="Y773" i="3"/>
  <c r="Y774" i="3"/>
  <c r="Y775" i="3"/>
  <c r="Y776" i="3"/>
  <c r="Y777" i="3"/>
  <c r="W857" i="3"/>
  <c r="E20" i="7"/>
  <c r="G20" i="7"/>
  <c r="I20" i="7"/>
  <c r="K20" i="7"/>
  <c r="M20" i="7"/>
  <c r="O20" i="7"/>
  <c r="Q20" i="7"/>
  <c r="S20" i="7"/>
  <c r="U20" i="7"/>
  <c r="W20" i="7"/>
  <c r="Y20" i="7"/>
  <c r="AA20" i="7"/>
  <c r="AC20" i="7"/>
  <c r="AE20" i="7"/>
  <c r="AG20" i="7"/>
  <c r="A27" i="7"/>
  <c r="A28" i="7"/>
  <c r="A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H11" i="13"/>
  <c r="T25" i="4"/>
  <c r="H25" i="13"/>
  <c r="T36" i="4"/>
  <c r="H36" i="13"/>
  <c r="T40" i="4"/>
  <c r="H40" i="13"/>
  <c r="T53" i="4"/>
  <c r="H53" i="13"/>
  <c r="T67" i="4"/>
  <c r="H67" i="13"/>
  <c r="T95" i="4"/>
  <c r="H95" i="13"/>
  <c r="BA600" i="3"/>
  <c r="BA601" i="3"/>
  <c r="BA602" i="3"/>
  <c r="BA603" i="3"/>
  <c r="BA604" i="3"/>
  <c r="BA605" i="3"/>
  <c r="BA606" i="3"/>
  <c r="BA607" i="3"/>
  <c r="BA608" i="3"/>
  <c r="BA609" i="3"/>
  <c r="BA610" i="3"/>
  <c r="BA611" i="3"/>
  <c r="BA612" i="3"/>
  <c r="BA613" i="3"/>
  <c r="BA618" i="3"/>
  <c r="BA619" i="3"/>
  <c r="BA620" i="3"/>
  <c r="BA623" i="3"/>
  <c r="BA624" i="3"/>
  <c r="BA625" i="3"/>
  <c r="BA626" i="3"/>
  <c r="BA627" i="3"/>
  <c r="BA628" i="3"/>
  <c r="BA629" i="3"/>
  <c r="BA630" i="3"/>
  <c r="BA631" i="3"/>
  <c r="BA632" i="3"/>
  <c r="BF600" i="3"/>
  <c r="BF601" i="3"/>
  <c r="BF602" i="3"/>
  <c r="BF603" i="3"/>
  <c r="BF604" i="3"/>
  <c r="BF605" i="3"/>
  <c r="BF606" i="3"/>
  <c r="BF607" i="3"/>
  <c r="BF608" i="3"/>
  <c r="BF609" i="3"/>
  <c r="BF610" i="3"/>
  <c r="BF611" i="3"/>
  <c r="BF612" i="3"/>
  <c r="BF613" i="3"/>
  <c r="BF618" i="3"/>
  <c r="BF619" i="3"/>
  <c r="BF620" i="3"/>
  <c r="BF623" i="3"/>
  <c r="BF624" i="3"/>
  <c r="BF625" i="3"/>
  <c r="BF626" i="3"/>
  <c r="BF627" i="3"/>
  <c r="BF628" i="3"/>
  <c r="BF629" i="3"/>
  <c r="BF630" i="3"/>
  <c r="BF631" i="3"/>
  <c r="BF632" i="3"/>
  <c r="BK600" i="3"/>
  <c r="BK601" i="3"/>
  <c r="BK602" i="3"/>
  <c r="BK603" i="3"/>
  <c r="BK604" i="3"/>
  <c r="BK605" i="3"/>
  <c r="BK606" i="3"/>
  <c r="BK607" i="3"/>
  <c r="BK608" i="3"/>
  <c r="BK609" i="3"/>
  <c r="BK610" i="3"/>
  <c r="BK611" i="3"/>
  <c r="BK612" i="3"/>
  <c r="BK613" i="3"/>
  <c r="BK618" i="3"/>
  <c r="BK619" i="3"/>
  <c r="BK620" i="3"/>
  <c r="BK623" i="3"/>
  <c r="BK624" i="3"/>
  <c r="BK625" i="3"/>
  <c r="BK626" i="3"/>
  <c r="BK627" i="3"/>
  <c r="BK628" i="3"/>
  <c r="BK629" i="3"/>
  <c r="BK630" i="3"/>
  <c r="BK631" i="3"/>
  <c r="BK632" i="3"/>
  <c r="BP600" i="3"/>
  <c r="BP601" i="3"/>
  <c r="BP602" i="3"/>
  <c r="BP603" i="3"/>
  <c r="BP604" i="3"/>
  <c r="BP605" i="3"/>
  <c r="BP606" i="3"/>
  <c r="BP607" i="3"/>
  <c r="BP608" i="3"/>
  <c r="BP609" i="3"/>
  <c r="BP610" i="3"/>
  <c r="BP611" i="3"/>
  <c r="BP612" i="3"/>
  <c r="BP613"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8" i="3"/>
  <c r="BZ619" i="3"/>
  <c r="BZ620" i="3"/>
  <c r="BZ600" i="3"/>
  <c r="BZ601" i="3"/>
  <c r="BZ602" i="3"/>
  <c r="BZ603" i="3"/>
  <c r="BZ604" i="3"/>
  <c r="BZ605" i="3"/>
  <c r="BZ606" i="3"/>
  <c r="BZ607" i="3"/>
  <c r="BZ608" i="3"/>
  <c r="BZ609" i="3"/>
  <c r="BZ610" i="3"/>
  <c r="BZ611" i="3"/>
  <c r="BZ612" i="3"/>
  <c r="BZ613" i="3"/>
  <c r="BU600" i="3"/>
  <c r="BU601" i="3"/>
  <c r="BU602" i="3"/>
  <c r="BU603" i="3"/>
  <c r="BU604" i="3"/>
  <c r="BU605" i="3"/>
  <c r="BU606" i="3"/>
  <c r="BU607" i="3"/>
  <c r="BU608" i="3"/>
  <c r="BU609" i="3"/>
  <c r="BU610" i="3"/>
  <c r="BU611" i="3"/>
  <c r="BU612" i="3"/>
  <c r="BU613" i="3"/>
  <c r="BU618" i="3"/>
  <c r="BU619" i="3"/>
  <c r="BU620" i="3"/>
  <c r="BU623" i="3"/>
  <c r="BU624" i="3"/>
  <c r="BU625" i="3"/>
  <c r="BU626" i="3"/>
  <c r="BU627" i="3"/>
  <c r="BU628" i="3"/>
  <c r="BU629" i="3"/>
  <c r="BU630" i="3"/>
  <c r="BU631" i="3"/>
  <c r="BU632" i="3"/>
  <c r="AQ877" i="3"/>
  <c r="AQ878" i="3"/>
  <c r="AQ879" i="3"/>
  <c r="AQ888" i="3"/>
  <c r="B1012" i="3"/>
  <c r="AQ880" i="3"/>
  <c r="AQ881" i="3"/>
  <c r="AM826"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B11" i="4"/>
  <c r="C25" i="4"/>
  <c r="B25" i="13"/>
  <c r="B53" i="13"/>
  <c r="C104" i="4"/>
  <c r="B104" i="13"/>
  <c r="D11" i="4"/>
  <c r="D25" i="4"/>
  <c r="B25" i="4"/>
  <c r="B40" i="4"/>
  <c r="D104" i="4"/>
  <c r="S25" i="4"/>
  <c r="E40" i="13"/>
  <c r="E53" i="13"/>
  <c r="S104" i="4"/>
  <c r="E104" i="13"/>
  <c r="F2" i="4"/>
  <c r="G2" i="4"/>
  <c r="H2" i="4"/>
  <c r="I2" i="4"/>
  <c r="J2" i="4"/>
  <c r="K2" i="4"/>
  <c r="L2" i="4"/>
  <c r="M2" i="4"/>
  <c r="N2" i="4"/>
  <c r="O2" i="4"/>
  <c r="P2" i="4"/>
  <c r="Q2" i="4"/>
  <c r="F8" i="4"/>
  <c r="G8" i="4"/>
  <c r="G12" i="4"/>
  <c r="G11" i="4"/>
  <c r="H8" i="4"/>
  <c r="H11" i="4"/>
  <c r="H12" i="4"/>
  <c r="I8" i="4"/>
  <c r="I11" i="4"/>
  <c r="I12" i="4"/>
  <c r="J8" i="4"/>
  <c r="J36" i="4"/>
  <c r="J53" i="4"/>
  <c r="J63" i="4"/>
  <c r="J67" i="4"/>
  <c r="J95" i="4"/>
  <c r="J96" i="4"/>
  <c r="J11" i="4"/>
  <c r="J25" i="4"/>
  <c r="J40" i="4"/>
  <c r="J62" i="4"/>
  <c r="J74" i="4"/>
  <c r="J104" i="4"/>
  <c r="J105" i="4"/>
  <c r="K8" i="4"/>
  <c r="K12" i="4"/>
  <c r="K11" i="4"/>
  <c r="L8" i="4"/>
  <c r="L11" i="4"/>
  <c r="L12" i="4"/>
  <c r="M8" i="4"/>
  <c r="M11" i="4"/>
  <c r="M12" i="4"/>
  <c r="N8" i="4"/>
  <c r="N12" i="4"/>
  <c r="O8" i="4"/>
  <c r="Q8" i="4"/>
  <c r="Q11" i="4"/>
  <c r="Q63" i="4"/>
  <c r="Q96" i="4"/>
  <c r="Q105" i="4"/>
  <c r="Q12" i="4"/>
  <c r="B9" i="4"/>
  <c r="B10" i="4"/>
  <c r="F11" i="4"/>
  <c r="F12" i="4"/>
  <c r="F25" i="4"/>
  <c r="F36" i="4"/>
  <c r="F63" i="4"/>
  <c r="F96" i="4"/>
  <c r="F105" i="4"/>
  <c r="F40" i="4"/>
  <c r="F53" i="4"/>
  <c r="F62" i="4"/>
  <c r="N11" i="4"/>
  <c r="O11" i="4"/>
  <c r="O12" i="4"/>
  <c r="B15" i="4"/>
  <c r="B17" i="4"/>
  <c r="B18" i="4"/>
  <c r="B19" i="4"/>
  <c r="B20" i="4"/>
  <c r="B21" i="4"/>
  <c r="B22" i="4"/>
  <c r="B23" i="4"/>
  <c r="B24" i="4"/>
  <c r="E25" i="4"/>
  <c r="G25" i="4"/>
  <c r="H25" i="4"/>
  <c r="I25" i="4"/>
  <c r="I36" i="4"/>
  <c r="I40" i="4"/>
  <c r="I53" i="4"/>
  <c r="I62" i="4"/>
  <c r="I63" i="4"/>
  <c r="I67" i="4"/>
  <c r="I74" i="4"/>
  <c r="I95" i="4"/>
  <c r="I96" i="4"/>
  <c r="K25" i="4"/>
  <c r="L25" i="4"/>
  <c r="M25" i="4"/>
  <c r="M36" i="4"/>
  <c r="M40" i="4"/>
  <c r="M53" i="4"/>
  <c r="M62" i="4"/>
  <c r="M63" i="4"/>
  <c r="M96" i="4"/>
  <c r="M105" i="4"/>
  <c r="M67" i="4"/>
  <c r="M74" i="4"/>
  <c r="M95" i="4"/>
  <c r="M104" i="4"/>
  <c r="N25" i="4"/>
  <c r="N36" i="4"/>
  <c r="N40" i="4"/>
  <c r="N53" i="4"/>
  <c r="N62" i="4"/>
  <c r="N63" i="4"/>
  <c r="N96" i="4"/>
  <c r="N105" i="4"/>
  <c r="N67" i="4"/>
  <c r="N74" i="4"/>
  <c r="N95" i="4"/>
  <c r="N104" i="4"/>
  <c r="O25" i="4"/>
  <c r="P25" i="4"/>
  <c r="P63" i="4"/>
  <c r="P96" i="4"/>
  <c r="P105" i="4"/>
  <c r="Q25" i="4"/>
  <c r="B26" i="4"/>
  <c r="G36" i="4"/>
  <c r="H36" i="4"/>
  <c r="K36" i="4"/>
  <c r="L36" i="4"/>
  <c r="O36" i="4"/>
  <c r="P36" i="4"/>
  <c r="P40" i="4"/>
  <c r="P53" i="4"/>
  <c r="P62" i="4"/>
  <c r="P67" i="4"/>
  <c r="P74" i="4"/>
  <c r="P95" i="4"/>
  <c r="P104" i="4"/>
  <c r="Q36" i="4"/>
  <c r="G40" i="4"/>
  <c r="H40" i="4"/>
  <c r="K40" i="4"/>
  <c r="L40" i="4"/>
  <c r="O40" i="4"/>
  <c r="Q40" i="4"/>
  <c r="G53" i="4"/>
  <c r="K53" i="4"/>
  <c r="L53" i="4"/>
  <c r="O53" i="4"/>
  <c r="Q53" i="4"/>
  <c r="B60" i="4"/>
  <c r="B61" i="4"/>
  <c r="G62" i="4"/>
  <c r="K62" i="4"/>
  <c r="L62" i="4"/>
  <c r="O62" i="4"/>
  <c r="O63" i="4"/>
  <c r="O96" i="4"/>
  <c r="O105" i="4"/>
  <c r="O67" i="4"/>
  <c r="O74" i="4"/>
  <c r="O95" i="4"/>
  <c r="O104" i="4"/>
  <c r="Q62" i="4"/>
  <c r="F67" i="4"/>
  <c r="G67" i="4"/>
  <c r="H67" i="4"/>
  <c r="K67" i="4"/>
  <c r="L67" i="4"/>
  <c r="Q67" i="4"/>
  <c r="F74" i="4"/>
  <c r="G74" i="4"/>
  <c r="H74" i="4"/>
  <c r="K74" i="4"/>
  <c r="L74" i="4"/>
  <c r="Q74" i="4"/>
  <c r="F95" i="4"/>
  <c r="G95" i="4"/>
  <c r="H95" i="4"/>
  <c r="K95" i="4"/>
  <c r="L95" i="4"/>
  <c r="Q95" i="4"/>
  <c r="B98" i="4"/>
  <c r="B99" i="4"/>
  <c r="B100" i="4"/>
  <c r="B101" i="4"/>
  <c r="B102" i="4"/>
  <c r="B103" i="4"/>
  <c r="F104" i="4"/>
  <c r="G104" i="4"/>
  <c r="H104" i="4"/>
  <c r="I104" i="4"/>
  <c r="K104" i="4"/>
  <c r="L104" i="4"/>
  <c r="Q104"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O778" i="3"/>
  <c r="O758" i="3"/>
  <c r="Y710" i="3"/>
  <c r="AI710" i="3"/>
  <c r="Y812" i="3"/>
  <c r="AC812" i="3"/>
  <c r="AG812" i="3"/>
  <c r="AV824" i="3"/>
  <c r="Z877" i="3"/>
  <c r="AN926" i="3"/>
  <c r="AN927" i="3"/>
  <c r="AN928" i="3"/>
  <c r="AN930" i="3"/>
  <c r="AN931" i="3"/>
  <c r="AN932" i="3"/>
  <c r="AN933" i="3"/>
  <c r="AN934" i="3"/>
  <c r="Z979" i="3"/>
  <c r="V983" i="3"/>
  <c r="Z985" i="3"/>
  <c r="B104" i="4"/>
  <c r="D39" i="11"/>
  <c r="D92" i="11"/>
  <c r="D6" i="11"/>
  <c r="D15" i="11"/>
  <c r="D71" i="11"/>
  <c r="D18" i="11"/>
  <c r="D102" i="11"/>
  <c r="D60" i="11"/>
  <c r="D61" i="11"/>
  <c r="D53" i="11"/>
  <c r="D10" i="11"/>
  <c r="D101" i="11"/>
  <c r="D57" i="11"/>
  <c r="D100" i="11"/>
  <c r="D7" i="11"/>
  <c r="L63" i="4"/>
  <c r="L96" i="4"/>
  <c r="L105" i="4"/>
  <c r="D46" i="11"/>
  <c r="D12" i="13"/>
  <c r="J12" i="4"/>
  <c r="D77" i="11"/>
  <c r="D20" i="11"/>
  <c r="D5" i="11"/>
  <c r="D14" i="11"/>
  <c r="Y709" i="3"/>
  <c r="AI709" i="3"/>
  <c r="I105" i="4"/>
  <c r="D93" i="11"/>
  <c r="D89" i="11"/>
  <c r="D82" i="11"/>
  <c r="D94" i="11"/>
  <c r="D87" i="11"/>
  <c r="D83" i="11"/>
  <c r="C68" i="11"/>
  <c r="D68" i="11"/>
  <c r="D66" i="11"/>
  <c r="D49" i="11"/>
  <c r="C41" i="11"/>
  <c r="D41" i="11"/>
  <c r="D34" i="11"/>
  <c r="D36" i="11"/>
  <c r="C13" i="11"/>
  <c r="D8" i="11"/>
  <c r="R12" i="4"/>
  <c r="B8" i="4"/>
  <c r="B12" i="4"/>
  <c r="G63" i="4"/>
  <c r="G96" i="4" s="1"/>
  <c r="G105" i="4" s="1"/>
  <c r="B62" i="4"/>
  <c r="D12" i="4"/>
  <c r="R25" i="4"/>
  <c r="B11" i="13"/>
  <c r="K63" i="4"/>
  <c r="K96" i="4"/>
  <c r="K105" i="4"/>
  <c r="E25" i="13"/>
  <c r="B26" i="11"/>
  <c r="B105" i="11"/>
  <c r="D105" i="11"/>
  <c r="D95" i="11"/>
  <c r="AD7" i="15"/>
  <c r="C26" i="11"/>
  <c r="D26" i="11"/>
  <c r="AQ885" i="3"/>
  <c r="AM829" i="3"/>
  <c r="AM834" i="3"/>
  <c r="CT614" i="3"/>
  <c r="Y7" i="15"/>
  <c r="AI11" i="15"/>
  <c r="AI23" i="15"/>
  <c r="AI26" i="15"/>
  <c r="T7" i="15"/>
  <c r="BK633" i="3"/>
  <c r="AC862" i="3"/>
  <c r="DD614" i="3"/>
  <c r="CJ614" i="3"/>
  <c r="AN891" i="3"/>
  <c r="AQ882" i="3"/>
  <c r="CE614" i="3"/>
  <c r="Y778" i="3"/>
  <c r="BA633" i="3"/>
  <c r="BU633" i="3"/>
  <c r="BZ633" i="3"/>
  <c r="BP633" i="3"/>
  <c r="AT675" i="3"/>
  <c r="AU654" i="3"/>
  <c r="AV654" i="3"/>
  <c r="CO614" i="3"/>
  <c r="CY614" i="3"/>
  <c r="AT237" i="3"/>
  <c r="BB239" i="3"/>
  <c r="T262" i="3"/>
  <c r="BF633" i="3"/>
  <c r="F30" i="8"/>
  <c r="D104" i="11"/>
  <c r="E12" i="4"/>
  <c r="T63" i="4"/>
  <c r="T96" i="4"/>
  <c r="D11" i="11"/>
  <c r="B13" i="11"/>
  <c r="D13" i="11"/>
  <c r="D12" i="11"/>
  <c r="C12" i="4"/>
  <c r="B12" i="13"/>
  <c r="Y780" i="3"/>
  <c r="AU673" i="3"/>
  <c r="AV673" i="3"/>
  <c r="C30" i="8"/>
  <c r="AU652" i="3"/>
  <c r="AV652" i="3"/>
  <c r="AU653" i="3"/>
  <c r="AV653" i="3"/>
  <c r="AU669" i="3"/>
  <c r="AV669" i="3"/>
  <c r="AU667" i="3"/>
  <c r="AV667" i="3"/>
  <c r="AU662" i="3"/>
  <c r="AV662" i="3"/>
  <c r="AU663" i="3"/>
  <c r="AV663" i="3"/>
  <c r="AU665" i="3"/>
  <c r="AV665" i="3"/>
  <c r="AU661" i="3"/>
  <c r="AV661" i="3"/>
  <c r="AU657" i="3"/>
  <c r="AV657" i="3"/>
  <c r="AU664" i="3"/>
  <c r="AV664"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A996" i="3"/>
  <c r="AA1000" i="3"/>
  <c r="H63" i="13"/>
  <c r="T105" i="4"/>
  <c r="H96" i="13"/>
  <c r="AU675" i="3"/>
  <c r="Z798" i="3"/>
  <c r="AV650" i="3"/>
  <c r="AV675" i="3"/>
  <c r="AD734" i="3"/>
  <c r="T107" i="4"/>
  <c r="H107" i="13"/>
  <c r="AD11" i="15"/>
  <c r="AD23" i="15"/>
  <c r="AD26" i="15"/>
  <c r="H105" i="13"/>
  <c r="B1014" i="3"/>
  <c r="V952" i="3"/>
  <c r="C78" i="4"/>
  <c r="B78" i="13"/>
  <c r="C78" i="11"/>
  <c r="C79" i="11"/>
  <c r="B78" i="11"/>
  <c r="B79" i="11"/>
  <c r="B77" i="4"/>
  <c r="E77" i="4"/>
  <c r="R77" i="4"/>
  <c r="B77" i="13"/>
  <c r="E77" i="13"/>
  <c r="AQ886" i="3"/>
  <c r="E17" i="7"/>
  <c r="M52" i="7"/>
  <c r="O47" i="7"/>
  <c r="D79" i="11"/>
  <c r="E47" i="4"/>
  <c r="R47" i="4"/>
  <c r="H53" i="4"/>
  <c r="C54" i="11"/>
  <c r="B54" i="11"/>
  <c r="H62" i="4"/>
  <c r="H63" i="4"/>
  <c r="H96" i="4"/>
  <c r="H105" i="4"/>
  <c r="E62" i="4"/>
  <c r="R55" i="4"/>
  <c r="R62" i="4"/>
  <c r="B67" i="4"/>
  <c r="R66" i="4"/>
  <c r="R67" i="4"/>
  <c r="R78" i="4"/>
  <c r="B78" i="4"/>
  <c r="D78" i="11"/>
  <c r="E78" i="4"/>
  <c r="S78" i="4"/>
  <c r="D54" i="11"/>
  <c r="B53" i="4"/>
  <c r="D44" i="11"/>
  <c r="R43" i="4"/>
  <c r="R53" i="4"/>
  <c r="E53" i="4"/>
  <c r="K19" i="7"/>
  <c r="AC864" i="3"/>
  <c r="C72" i="4"/>
  <c r="I28" i="7"/>
  <c r="E35" i="7"/>
  <c r="G17" i="7"/>
  <c r="E21" i="7"/>
  <c r="E30" i="7"/>
  <c r="E32" i="7"/>
  <c r="O52" i="7"/>
  <c r="Q47" i="7"/>
  <c r="B73" i="11"/>
  <c r="C69" i="4"/>
  <c r="C70" i="11"/>
  <c r="E78" i="13"/>
  <c r="B72" i="4"/>
  <c r="E72" i="4"/>
  <c r="R72" i="4"/>
  <c r="C73" i="11"/>
  <c r="B72" i="13"/>
  <c r="M19" i="7"/>
  <c r="K28" i="7"/>
  <c r="AA35" i="7"/>
  <c r="AA38" i="7"/>
  <c r="AE35" i="7"/>
  <c r="AE38" i="7"/>
  <c r="AC35" i="7"/>
  <c r="AC38" i="7"/>
  <c r="Y35" i="7"/>
  <c r="Y38" i="7"/>
  <c r="W35" i="7"/>
  <c r="W38" i="7"/>
  <c r="U35" i="7"/>
  <c r="U38" i="7"/>
  <c r="Q35" i="7"/>
  <c r="Q38" i="7"/>
  <c r="O35" i="7"/>
  <c r="O38" i="7"/>
  <c r="M35" i="7"/>
  <c r="M38" i="7"/>
  <c r="I35" i="7"/>
  <c r="I38" i="7"/>
  <c r="G35" i="7"/>
  <c r="G38" i="7"/>
  <c r="E38" i="7"/>
  <c r="K35" i="7"/>
  <c r="K38" i="7"/>
  <c r="S35" i="7"/>
  <c r="S38" i="7"/>
  <c r="AG35" i="7"/>
  <c r="AG38" i="7"/>
  <c r="B69" i="4"/>
  <c r="E69" i="4"/>
  <c r="B70" i="11"/>
  <c r="B75" i="11"/>
  <c r="I17" i="7"/>
  <c r="G21" i="7"/>
  <c r="G30" i="7"/>
  <c r="G32" i="7" s="1"/>
  <c r="S47" i="7"/>
  <c r="Q52" i="7"/>
  <c r="C74" i="4"/>
  <c r="B74" i="13"/>
  <c r="B69" i="13"/>
  <c r="D73" i="11"/>
  <c r="O19" i="7"/>
  <c r="M28" i="7"/>
  <c r="R69" i="4"/>
  <c r="R74" i="4"/>
  <c r="E74" i="4"/>
  <c r="B74" i="4"/>
  <c r="E44" i="7"/>
  <c r="E40" i="7"/>
  <c r="C75" i="11"/>
  <c r="D70" i="11"/>
  <c r="K17" i="7"/>
  <c r="I21" i="7"/>
  <c r="U47" i="7"/>
  <c r="S52" i="7"/>
  <c r="Q19" i="7"/>
  <c r="O28" i="7"/>
  <c r="D75" i="11"/>
  <c r="E54" i="7"/>
  <c r="E43" i="7"/>
  <c r="E42" i="7"/>
  <c r="M17" i="7"/>
  <c r="K21" i="7"/>
  <c r="W47" i="7"/>
  <c r="U52" i="7"/>
  <c r="S19" i="7"/>
  <c r="Q28" i="7"/>
  <c r="E56" i="7"/>
  <c r="E59" i="7"/>
  <c r="E60" i="7"/>
  <c r="O17" i="7"/>
  <c r="M21" i="7"/>
  <c r="W52" i="7"/>
  <c r="Y47" i="7"/>
  <c r="U19" i="7"/>
  <c r="S28" i="7"/>
  <c r="Q17" i="7"/>
  <c r="O21" i="7"/>
  <c r="AA47" i="7"/>
  <c r="Y52" i="7"/>
  <c r="W19" i="7"/>
  <c r="U28" i="7"/>
  <c r="S17" i="7"/>
  <c r="Q21" i="7"/>
  <c r="AC47" i="7"/>
  <c r="AA52" i="7"/>
  <c r="Y19" i="7"/>
  <c r="W28" i="7"/>
  <c r="U17" i="7"/>
  <c r="S21" i="7"/>
  <c r="AE47" i="7"/>
  <c r="AC52" i="7"/>
  <c r="AA19" i="7"/>
  <c r="Y28" i="7"/>
  <c r="W17" i="7"/>
  <c r="U21" i="7"/>
  <c r="AE52" i="7"/>
  <c r="AG47" i="7"/>
  <c r="AG52" i="7"/>
  <c r="AC19" i="7"/>
  <c r="AA28" i="7"/>
  <c r="Y17" i="7"/>
  <c r="W21" i="7"/>
  <c r="AE19" i="7"/>
  <c r="AC28" i="7"/>
  <c r="AA17" i="7"/>
  <c r="Y21" i="7"/>
  <c r="AG19" i="7"/>
  <c r="AE28" i="7"/>
  <c r="AC17" i="7"/>
  <c r="AA21" i="7"/>
  <c r="AG28" i="7"/>
  <c r="AE17" i="7"/>
  <c r="AC21" i="7"/>
  <c r="AG17" i="7"/>
  <c r="AG21" i="7"/>
  <c r="AE21" i="7"/>
  <c r="G44" i="7" l="1"/>
  <c r="G40" i="7"/>
  <c r="K25" i="7"/>
  <c r="I30" i="7"/>
  <c r="I32" i="7" s="1"/>
  <c r="R82" i="4"/>
  <c r="E95" i="4"/>
  <c r="B96" i="11"/>
  <c r="C84" i="11"/>
  <c r="B83" i="4"/>
  <c r="E83" i="4" s="1"/>
  <c r="R83" i="4" s="1"/>
  <c r="B84" i="11"/>
  <c r="B83" i="13"/>
  <c r="S95" i="4"/>
  <c r="E95" i="13" s="1"/>
  <c r="C95" i="4"/>
  <c r="B33" i="11"/>
  <c r="C32" i="11"/>
  <c r="D32" i="11" s="1"/>
  <c r="C36" i="4"/>
  <c r="B31" i="13"/>
  <c r="S32" i="4"/>
  <c r="E32" i="13" s="1"/>
  <c r="B31" i="4"/>
  <c r="E31" i="4" s="1"/>
  <c r="R31" i="4" s="1"/>
  <c r="C33" i="11"/>
  <c r="B32" i="13"/>
  <c r="B30" i="13"/>
  <c r="B30" i="4"/>
  <c r="E30" i="4" s="1"/>
  <c r="C31" i="11"/>
  <c r="B31" i="11"/>
  <c r="B37" i="11" s="1"/>
  <c r="B64" i="11" s="1"/>
  <c r="I44" i="7" l="1"/>
  <c r="I40" i="7"/>
  <c r="G42" i="7"/>
  <c r="G43" i="7"/>
  <c r="G54" i="7"/>
  <c r="M25" i="7"/>
  <c r="K30" i="7"/>
  <c r="K32" i="7" s="1"/>
  <c r="C96" i="11"/>
  <c r="D96" i="11" s="1"/>
  <c r="D84" i="11"/>
  <c r="B97" i="11"/>
  <c r="B106" i="11" s="1"/>
  <c r="B95" i="13"/>
  <c r="B95" i="4"/>
  <c r="R95" i="4"/>
  <c r="C37" i="11"/>
  <c r="C63" i="4"/>
  <c r="B36" i="4"/>
  <c r="B63" i="4" s="1"/>
  <c r="B36" i="13"/>
  <c r="D33" i="11"/>
  <c r="S36" i="4"/>
  <c r="D37" i="11"/>
  <c r="C64" i="11"/>
  <c r="R30" i="4"/>
  <c r="R36" i="4" s="1"/>
  <c r="R63" i="4" s="1"/>
  <c r="R96" i="4" s="1"/>
  <c r="R105" i="4" s="1"/>
  <c r="E36" i="4"/>
  <c r="E63" i="4" s="1"/>
  <c r="E96" i="4" s="1"/>
  <c r="E105" i="4" s="1"/>
  <c r="AG631" i="3" s="1"/>
  <c r="D31" i="11"/>
  <c r="I42" i="7" l="1"/>
  <c r="I54" i="7"/>
  <c r="I43" i="7"/>
  <c r="O25" i="7"/>
  <c r="M30" i="7"/>
  <c r="M32" i="7" s="1"/>
  <c r="K44" i="7"/>
  <c r="K40" i="7"/>
  <c r="G56" i="7"/>
  <c r="G59" i="7"/>
  <c r="G60" i="7"/>
  <c r="S63" i="4"/>
  <c r="E36" i="13"/>
  <c r="B63" i="13"/>
  <c r="C96" i="4"/>
  <c r="C97" i="11"/>
  <c r="D64" i="11"/>
  <c r="AE549" i="3"/>
  <c r="AG632" i="3"/>
  <c r="E108" i="4"/>
  <c r="Q25" i="7" l="1"/>
  <c r="O30" i="7"/>
  <c r="O32" i="7" s="1"/>
  <c r="I56" i="7"/>
  <c r="I60" i="7"/>
  <c r="I59" i="7"/>
  <c r="K54" i="7"/>
  <c r="K42" i="7"/>
  <c r="K43" i="7"/>
  <c r="M44" i="7"/>
  <c r="M40" i="7"/>
  <c r="AE550" i="3"/>
  <c r="AE557" i="3" s="1"/>
  <c r="C105" i="4"/>
  <c r="B96" i="4"/>
  <c r="B96" i="13"/>
  <c r="E63" i="13"/>
  <c r="S96" i="4"/>
  <c r="C106" i="11"/>
  <c r="D106" i="11" s="1"/>
  <c r="D97" i="11"/>
  <c r="O44" i="7" l="1"/>
  <c r="O40" i="7"/>
  <c r="M54" i="7"/>
  <c r="M42" i="7"/>
  <c r="M43" i="7"/>
  <c r="K60" i="7"/>
  <c r="K59" i="7"/>
  <c r="K56" i="7"/>
  <c r="Q30" i="7"/>
  <c r="Q32" i="7" s="1"/>
  <c r="S25" i="7"/>
  <c r="E96" i="13"/>
  <c r="S105" i="4"/>
  <c r="AC442" i="3"/>
  <c r="B105" i="13"/>
  <c r="B105" i="4"/>
  <c r="U25" i="7" l="1"/>
  <c r="S30" i="7"/>
  <c r="S32" i="7" s="1"/>
  <c r="O42" i="7"/>
  <c r="O54" i="7"/>
  <c r="O43" i="7"/>
  <c r="Q40" i="7"/>
  <c r="Q44" i="7"/>
  <c r="M56" i="7"/>
  <c r="M59" i="7"/>
  <c r="M60" i="7"/>
  <c r="S107" i="4"/>
  <c r="E105" i="13"/>
  <c r="AB47" i="15"/>
  <c r="AB49" i="15" s="1"/>
  <c r="AC441" i="3"/>
  <c r="Q54" i="7" l="1"/>
  <c r="Q43" i="7"/>
  <c r="Q42" i="7"/>
  <c r="O56" i="7"/>
  <c r="O59" i="7"/>
  <c r="O60" i="7"/>
  <c r="S44" i="7"/>
  <c r="S40" i="7"/>
  <c r="W25" i="7"/>
  <c r="U30" i="7"/>
  <c r="U32" i="7" s="1"/>
  <c r="E107" i="13"/>
  <c r="AC443" i="3"/>
  <c r="U44" i="7" l="1"/>
  <c r="U40" i="7"/>
  <c r="S43" i="7"/>
  <c r="S54" i="7"/>
  <c r="S42" i="7"/>
  <c r="Y25" i="7"/>
  <c r="W30" i="7"/>
  <c r="W32" i="7" s="1"/>
  <c r="Q60" i="7"/>
  <c r="Q59" i="7"/>
  <c r="Q56" i="7"/>
  <c r="T11" i="15"/>
  <c r="T23" i="15" s="1"/>
  <c r="Y11" i="15"/>
  <c r="Y23" i="15" s="1"/>
  <c r="Y26" i="15" s="1"/>
  <c r="Y28" i="15" s="1"/>
  <c r="Y30" i="7" l="1"/>
  <c r="Y32" i="7" s="1"/>
  <c r="AA25" i="7"/>
  <c r="S59" i="7"/>
  <c r="S56" i="7"/>
  <c r="S60" i="7"/>
  <c r="U54" i="7"/>
  <c r="U43" i="7"/>
  <c r="U42" i="7"/>
  <c r="W44" i="7"/>
  <c r="W40" i="7"/>
  <c r="Y64" i="15"/>
  <c r="Y68" i="15" s="1"/>
  <c r="T26" i="15"/>
  <c r="T28" i="15" s="1"/>
  <c r="T29" i="15" s="1"/>
  <c r="AD38" i="15"/>
  <c r="AD40" i="15" s="1"/>
  <c r="W42" i="7" l="1"/>
  <c r="W43" i="7"/>
  <c r="W54" i="7"/>
  <c r="U56" i="7"/>
  <c r="U59" i="7"/>
  <c r="U60" i="7"/>
  <c r="AC25" i="7"/>
  <c r="AA30" i="7"/>
  <c r="AA32" i="7" s="1"/>
  <c r="Y40" i="7"/>
  <c r="Y44" i="7"/>
  <c r="Y38" i="15"/>
  <c r="Y40" i="15" s="1"/>
  <c r="Y41" i="15" s="1"/>
  <c r="AB50" i="15" s="1"/>
  <c r="AB54" i="15" s="1"/>
  <c r="AB55" i="15" s="1"/>
  <c r="AB56" i="15" s="1"/>
  <c r="AA40" i="7" l="1"/>
  <c r="AA44" i="7"/>
  <c r="Y42" i="7"/>
  <c r="Y54" i="7"/>
  <c r="Y43" i="7"/>
  <c r="AC30" i="7"/>
  <c r="AC32" i="7" s="1"/>
  <c r="AE25" i="7"/>
  <c r="W60" i="7"/>
  <c r="W56" i="7"/>
  <c r="W59" i="7"/>
  <c r="M26" i="3"/>
  <c r="P203" i="3" s="1"/>
  <c r="AB57" i="15"/>
  <c r="AB59" i="15" s="1"/>
  <c r="AB76" i="15" s="1"/>
  <c r="AB77" i="15" s="1"/>
  <c r="AC40" i="7" l="1"/>
  <c r="AC44" i="7"/>
  <c r="Y59" i="7"/>
  <c r="Y56" i="7"/>
  <c r="Y60" i="7"/>
  <c r="AG25" i="7"/>
  <c r="AG30" i="7" s="1"/>
  <c r="AG32" i="7" s="1"/>
  <c r="AE30" i="7"/>
  <c r="AE32" i="7" s="1"/>
  <c r="AA42" i="7"/>
  <c r="AA43" i="7"/>
  <c r="AA54" i="7"/>
  <c r="AB86" i="15"/>
  <c r="M27" i="3"/>
  <c r="P204" i="3" s="1"/>
  <c r="AB78" i="15"/>
  <c r="AB80" i="15" s="1"/>
  <c r="J81" i="15" s="1"/>
  <c r="AB87" i="15"/>
  <c r="AA56" i="7" l="1"/>
  <c r="AA60" i="7"/>
  <c r="AA59" i="7"/>
  <c r="AG40" i="7"/>
  <c r="AG44" i="7"/>
  <c r="AE40" i="7"/>
  <c r="AE44" i="7"/>
  <c r="AC43" i="7"/>
  <c r="AC42" i="7"/>
  <c r="AC54" i="7"/>
  <c r="AG42" i="7" l="1"/>
  <c r="AG54" i="7"/>
  <c r="AG43" i="7"/>
  <c r="AC56" i="7"/>
  <c r="AC59" i="7"/>
  <c r="AC60" i="7"/>
  <c r="AE42" i="7"/>
  <c r="AE43" i="7"/>
  <c r="AE54" i="7"/>
  <c r="AG59" i="7" l="1"/>
  <c r="AG60" i="7"/>
  <c r="AE56" i="7"/>
  <c r="AG56" i="7" s="1"/>
  <c r="AE59" i="7"/>
  <c r="AE60"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rgb="FF000000"/>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Shim, Jonghyun</author>
  </authors>
  <commentList>
    <comment ref="C25" authorId="0" shapeId="0" xr:uid="{427141A4-5E03-4208-8B6B-6AB2BE72B0A4}">
      <text>
        <r>
          <rPr>
            <b/>
            <sz val="9"/>
            <color indexed="81"/>
            <rFont val="Tahoma"/>
            <charset val="1"/>
          </rPr>
          <t>Shim, Jonghyun:</t>
        </r>
        <r>
          <rPr>
            <sz val="9"/>
            <color indexed="81"/>
            <rFont val="Tahoma"/>
            <charset val="1"/>
          </rPr>
          <t xml:space="preserve">
A inflator on the replacement reserves: TCAC doest not allow this. The replacement reserves are held steady on the pro forma and the project is still meeting cash flow. </t>
        </r>
      </text>
    </comment>
  </commentList>
</comments>
</file>

<file path=xl/sharedStrings.xml><?xml version="1.0" encoding="utf-8"?>
<sst xmlns="http://schemas.openxmlformats.org/spreadsheetml/2006/main" count="3601" uniqueCount="1770">
  <si>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</si>
  <si>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</si>
  <si>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</si>
  <si>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</si>
  <si>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</si>
  <si>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</si>
  <si>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</si>
  <si>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</si>
  <si>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</si>
  <si>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</si>
  <si>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</si>
  <si>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</si>
  <si>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</si>
  <si>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</si>
  <si>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</si>
  <si>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</si>
  <si>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</si>
  <si>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</si>
  <si>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</si>
  <si>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</si>
  <si>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</si>
  <si>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</si>
  <si>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</si>
  <si>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</si>
  <si>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</si>
  <si>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</si>
  <si>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</si>
  <si>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</si>
  <si>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</si>
  <si>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</si>
  <si>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</si>
  <si>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</si>
  <si>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</si>
  <si>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</si>
  <si>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</si>
  <si>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</si>
  <si>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</si>
  <si>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</si>
  <si>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</si>
  <si>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</si>
  <si>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</si>
  <si>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</si>
  <si>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</si>
  <si>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</si>
  <si>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</si>
  <si>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</si>
  <si>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</si>
  <si>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</si>
  <si>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</si>
  <si>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</si>
  <si>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</si>
  <si>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</si>
  <si>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</si>
  <si>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</si>
  <si>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</si>
  <si>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</si>
  <si>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</si>
  <si>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</si>
  <si>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</si>
  <si>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</si>
  <si>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</si>
  <si>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</si>
  <si>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</si>
  <si>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</si>
  <si>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</si>
  <si>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</si>
  <si>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</si>
  <si>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</si>
  <si>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</si>
  <si>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</si>
  <si>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</si>
  <si>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</si>
  <si>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</si>
  <si>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</si>
  <si>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</si>
  <si>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</si>
  <si>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</si>
  <si>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</si>
  <si>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</si>
  <si>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</si>
  <si>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</si>
  <si>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</si>
  <si>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</si>
  <si>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</si>
  <si>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</si>
  <si>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</si>
  <si>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</si>
  <si>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</si>
  <si>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</si>
  <si>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</si>
  <si>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</si>
  <si>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</si>
  <si>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</si>
  <si>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</si>
  <si>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</si>
  <si>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</si>
  <si>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</si>
  <si>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</si>
  <si>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</si>
  <si>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</si>
  <si>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</si>
  <si>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</si>
  <si>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</si>
  <si>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</si>
  <si>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</si>
  <si>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</si>
  <si>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</si>
  <si>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</si>
  <si>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</si>
  <si>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</si>
  <si>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</si>
  <si>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</si>
  <si>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</si>
  <si>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</si>
  <si>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</si>
  <si>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</si>
  <si>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</si>
  <si>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</si>
  <si>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</si>
  <si>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</si>
  <si>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</si>
  <si>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</si>
  <si>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</si>
  <si>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</si>
  <si>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</si>
  <si>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</si>
  <si>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</si>
  <si>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</si>
  <si>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</si>
  <si>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</si>
  <si>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</si>
  <si>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</si>
  <si>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</si>
  <si>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</si>
  <si>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</si>
  <si>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</si>
  <si>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</si>
  <si>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</si>
  <si>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</si>
  <si>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</si>
  <si>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</si>
  <si>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</si>
  <si>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</si>
  <si>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</si>
  <si>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</si>
  <si>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</si>
  <si>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</si>
  <si>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</si>
  <si>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</si>
  <si>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</si>
  <si>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</si>
  <si>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</si>
  <si>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</si>
  <si>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</si>
  <si>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</si>
  <si>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</si>
  <si>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</si>
  <si>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</si>
  <si>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</si>
  <si>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</si>
  <si>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</si>
  <si>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</si>
  <si>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</si>
  <si>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</si>
  <si>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</si>
  <si>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</si>
  <si>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</si>
  <si>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</si>
  <si>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</si>
  <si>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</si>
  <si>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</si>
  <si>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</si>
  <si>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</si>
  <si>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</si>
  <si>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</si>
  <si>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</si>
  <si>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</si>
  <si>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</si>
  <si>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</si>
  <si>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</si>
  <si>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</si>
  <si>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</si>
  <si>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</si>
  <si>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</si>
  <si>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</si>
  <si>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</si>
  <si>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</si>
  <si>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</si>
  <si>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</si>
  <si>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</si>
  <si>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</si>
  <si>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</si>
  <si>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</si>
  <si>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</si>
  <si>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</si>
  <si>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</si>
  <si>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</si>
  <si>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</si>
  <si>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</si>
  <si>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</si>
  <si>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</si>
  <si>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</si>
  <si>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</si>
  <si>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</si>
  <si>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</si>
  <si>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</si>
  <si>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</si>
  <si>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</si>
  <si>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</si>
  <si>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</si>
  <si>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</si>
  <si>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</si>
  <si>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</si>
  <si>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</si>
  <si>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</si>
  <si>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</si>
  <si>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</si>
  <si>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</si>
  <si>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</si>
  <si>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</si>
  <si>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</si>
  <si>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</si>
  <si>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</si>
  <si>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</si>
  <si>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</si>
  <si>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</si>
  <si>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</si>
  <si>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</si>
  <si>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</si>
  <si>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</si>
  <si>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</si>
  <si>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</si>
  <si>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</si>
  <si>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</si>
  <si>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</si>
  <si>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</si>
  <si>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</si>
  <si>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</si>
  <si>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</si>
  <si>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</si>
  <si>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</si>
  <si>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</si>
  <si>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</si>
  <si>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</si>
  <si>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</si>
  <si>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</si>
  <si>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</si>
  <si>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</si>
  <si>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</si>
  <si>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</si>
  <si>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</si>
  <si>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</si>
  <si>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</si>
  <si>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</si>
  <si>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</si>
  <si>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</si>
  <si>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</si>
  <si>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</si>
  <si>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</si>
  <si>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</si>
  <si>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</si>
  <si>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</si>
  <si>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</si>
  <si>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</si>
  <si>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</si>
  <si>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</si>
  <si>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</si>
  <si>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</si>
  <si>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</si>
  <si>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</si>
  <si>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</si>
  <si>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</si>
  <si>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</si>
  <si>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</si>
  <si>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</si>
  <si>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</si>
  <si>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</si>
  <si>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</si>
  <si>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</si>
  <si>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</si>
  <si>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</si>
  <si>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</si>
  <si>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</si>
  <si>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</si>
  <si>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</si>
  <si>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</si>
  <si>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</si>
  <si>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</si>
  <si>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</si>
  <si>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</si>
  <si>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</si>
  <si>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</si>
  <si>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</si>
  <si>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</si>
  <si>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</si>
  <si>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</si>
  <si>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</si>
  <si>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</si>
  <si>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</si>
  <si>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</si>
  <si>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</si>
  <si>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</si>
  <si>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</si>
  <si>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</si>
  <si>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</si>
  <si>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</si>
  <si>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</si>
  <si>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</si>
  <si>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</si>
  <si>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</si>
  <si>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</si>
  <si>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</si>
  <si>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</si>
  <si>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</si>
  <si>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</si>
  <si>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</si>
  <si>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</si>
  <si>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</si>
  <si>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</si>
  <si>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</si>
  <si>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</si>
  <si>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</si>
  <si>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</si>
  <si>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</si>
  <si>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</si>
  <si>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</si>
  <si>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</si>
  <si>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</si>
  <si>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</si>
  <si>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</si>
  <si>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</si>
  <si>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</si>
  <si>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</si>
  <si>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</si>
  <si>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</si>
  <si>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</si>
  <si>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</si>
  <si>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</si>
  <si>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</si>
  <si>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</si>
  <si>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</si>
  <si>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</si>
  <si>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</si>
  <si>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</si>
  <si>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</si>
  <si>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</si>
  <si>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</si>
  <si>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</si>
  <si>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</si>
  <si>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</si>
  <si>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</si>
  <si>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</si>
  <si>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</si>
  <si>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</si>
  <si>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</si>
  <si>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</si>
  <si>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</si>
  <si>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</si>
  <si>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</si>
  <si>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</si>
  <si>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</si>
  <si>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</si>
  <si>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</si>
  <si>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</si>
  <si>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</si>
  <si>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</si>
  <si>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</si>
  <si>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</si>
  <si>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</si>
  <si>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</si>
  <si>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</si>
  <si>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</si>
  <si>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</si>
  <si>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</si>
  <si>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</si>
  <si>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</si>
  <si>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</si>
  <si>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</si>
  <si>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</si>
  <si>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</si>
  <si>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</si>
  <si>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</si>
  <si>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</si>
  <si>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</si>
  <si>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</si>
  <si>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</si>
  <si>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</si>
  <si>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</si>
  <si>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</si>
  <si>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</si>
  <si>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</si>
  <si>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</si>
  <si>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</si>
  <si>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</si>
  <si>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</si>
  <si>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</si>
  <si>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</si>
  <si>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</si>
  <si>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</si>
  <si>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</si>
  <si>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</si>
  <si>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</si>
  <si>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</si>
  <si>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</si>
  <si>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</si>
  <si>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</si>
  <si>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</si>
  <si>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</si>
  <si>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</si>
  <si>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</si>
  <si>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</si>
  <si>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</si>
  <si>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</si>
  <si>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</si>
  <si>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</si>
  <si>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</si>
  <si>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</si>
  <si>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</si>
  <si>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</si>
  <si>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</si>
  <si>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</si>
  <si>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</si>
  <si>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</si>
  <si>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</si>
  <si>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</si>
  <si>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</si>
  <si>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</si>
  <si>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</si>
  <si>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</si>
  <si>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</si>
  <si>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</si>
  <si>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</si>
  <si>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</si>
  <si>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</si>
  <si>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</si>
  <si>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</si>
  <si>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</si>
  <si>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</si>
  <si>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</si>
  <si>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</si>
  <si>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</si>
  <si>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</si>
  <si>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</si>
  <si>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</si>
  <si>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</si>
  <si>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</si>
  <si>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</si>
  <si>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</si>
  <si>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</si>
  <si>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</si>
  <si>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</si>
  <si>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</si>
  <si>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</si>
  <si>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</si>
  <si>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</si>
  <si>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</si>
  <si>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</si>
  <si>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</si>
  <si>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</si>
  <si>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</si>
  <si>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</si>
  <si>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</si>
  <si>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</si>
  <si>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</si>
  <si>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</si>
  <si>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</si>
  <si>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</si>
  <si>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</si>
  <si>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</si>
  <si>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</si>
  <si>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</si>
  <si>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</si>
  <si>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</si>
  <si>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</si>
  <si>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</si>
  <si>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</si>
  <si>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</si>
  <si>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</si>
  <si>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</si>
  <si>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</si>
  <si>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</si>
  <si>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</si>
  <si>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</si>
  <si>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</si>
  <si>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</si>
  <si>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</si>
  <si>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</si>
  <si>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</si>
  <si>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</si>
  <si>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</si>
  <si>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</si>
  <si>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</si>
  <si>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</si>
  <si>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</si>
  <si>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</si>
  <si>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</si>
  <si>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</si>
  <si>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</si>
  <si>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</si>
  <si>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</si>
  <si>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</si>
  <si>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</si>
  <si>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</si>
  <si>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</si>
  <si>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</si>
  <si>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</si>
  <si>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</si>
  <si>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</si>
  <si>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</si>
  <si>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</si>
  <si>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</si>
  <si>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</si>
  <si>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</si>
  <si>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</si>
  <si>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</si>
  <si>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</si>
  <si>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</si>
  <si>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</si>
  <si>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</si>
  <si>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</si>
  <si>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</si>
  <si>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</si>
  <si>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</si>
  <si>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</si>
  <si>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</si>
  <si>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</si>
  <si>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</si>
  <si>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</si>
  <si>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</si>
  <si>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</si>
  <si>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</si>
  <si>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</si>
  <si>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</si>
  <si>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</si>
  <si>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</si>
  <si>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</si>
  <si>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</si>
  <si>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</si>
  <si>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</si>
  <si>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</si>
  <si>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</si>
  <si>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</si>
  <si>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</si>
  <si>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</si>
  <si>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</si>
  <si>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</si>
  <si>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</si>
  <si>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</si>
  <si>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</si>
  <si>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</si>
  <si>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</si>
  <si>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</si>
  <si>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</si>
  <si>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</si>
  <si>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</si>
  <si>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</si>
  <si>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</si>
  <si>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</si>
  <si>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</si>
  <si>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</si>
  <si>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</si>
  <si>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</si>
  <si>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</si>
  <si>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</si>
  <si>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</si>
  <si>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</si>
  <si>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</si>
  <si>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</si>
  <si>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</si>
  <si>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</si>
  <si>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</si>
  <si>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</si>
  <si>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</si>
  <si>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</si>
  <si>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</si>
  <si>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</si>
  <si>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</si>
  <si>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</si>
  <si>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</si>
  <si>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</si>
  <si>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</si>
  <si>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</si>
  <si>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</si>
  <si>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</si>
  <si>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</si>
  <si>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</si>
  <si>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</si>
  <si>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</si>
  <si>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</si>
  <si>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</si>
  <si>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</si>
  <si>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</si>
  <si>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</si>
  <si>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</si>
  <si>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</si>
  <si>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</si>
  <si>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</si>
  <si>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</si>
  <si>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</si>
  <si>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</si>
  <si>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</si>
  <si>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</si>
  <si>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</si>
  <si>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</si>
  <si>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</si>
  <si>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</si>
  <si>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</si>
  <si>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</si>
  <si>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</si>
  <si>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</si>
  <si>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</si>
  <si>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</si>
  <si>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</si>
  <si>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</si>
  <si>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</si>
  <si>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</si>
  <si>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</si>
  <si>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</si>
  <si>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</si>
  <si>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</si>
  <si>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</si>
  <si>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</si>
  <si>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</si>
  <si>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</si>
  <si>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</si>
  <si>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</si>
  <si>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</si>
  <si>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</si>
  <si>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</si>
  <si>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</si>
  <si>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</si>
  <si>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</si>
  <si>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</si>
  <si>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</si>
  <si>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</si>
  <si>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</si>
  <si>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</si>
  <si>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</si>
  <si>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</si>
  <si>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</si>
  <si>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</si>
  <si>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</si>
  <si>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</si>
  <si>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</si>
  <si>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</si>
  <si>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</si>
  <si>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</si>
  <si>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</si>
  <si>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</si>
  <si>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</si>
  <si>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</si>
  <si>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</si>
  <si>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</si>
  <si>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</si>
  <si>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</si>
  <si>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</si>
  <si>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</si>
  <si>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</si>
  <si>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</si>
  <si>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</si>
  <si>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</si>
  <si>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</si>
  <si>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</si>
  <si>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</si>
  <si>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</si>
  <si>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</si>
  <si>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</si>
  <si>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</si>
  <si>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</si>
  <si>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</si>
  <si>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</si>
  <si>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</si>
  <si>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</si>
  <si>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</si>
  <si>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</si>
  <si>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</si>
  <si>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</si>
  <si>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</si>
  <si>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</si>
  <si>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</si>
  <si>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</si>
  <si>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</si>
  <si>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</si>
  <si>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</si>
  <si>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</si>
  <si>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</si>
  <si>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</si>
  <si>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</si>
  <si>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</si>
  <si>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</si>
  <si>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</si>
  <si>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</si>
  <si>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</si>
  <si>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</si>
  <si>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</si>
  <si>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</si>
  <si>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</si>
  <si>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</si>
  <si>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</si>
  <si>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</si>
  <si>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</si>
  <si>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</si>
  <si>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</si>
  <si>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</si>
  <si>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</si>
  <si>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</si>
  <si>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</si>
  <si>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</si>
  <si>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</si>
  <si>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</si>
  <si>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</si>
  <si>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</si>
  <si>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</si>
  <si>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</si>
  <si>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</si>
  <si>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</si>
  <si>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</si>
  <si>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</si>
  <si>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</si>
  <si>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</si>
  <si>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</si>
  <si>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</si>
  <si>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</si>
  <si>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</si>
  <si>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</si>
  <si>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</si>
  <si>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</si>
  <si>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</si>
  <si>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</si>
  <si>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</si>
  <si>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</si>
  <si>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</si>
  <si>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</si>
  <si>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</si>
  <si>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</si>
  <si>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</si>
  <si>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</si>
  <si>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</si>
  <si>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</si>
  <si>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</si>
  <si>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</si>
  <si>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</si>
  <si>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</si>
  <si>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</si>
  <si>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</si>
  <si>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</si>
  <si>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</si>
  <si>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</si>
  <si>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</si>
  <si>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</si>
  <si>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</si>
  <si>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</si>
  <si>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</si>
  <si>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</si>
  <si>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</si>
  <si>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</si>
  <si>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</si>
  <si>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</si>
  <si>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</si>
  <si>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</si>
  <si>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</si>
  <si>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</si>
  <si>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</si>
  <si>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</si>
  <si>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</si>
  <si>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</si>
  <si>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</si>
  <si>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</si>
  <si>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</si>
  <si>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</si>
  <si>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</si>
  <si>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</si>
  <si>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</si>
  <si>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</si>
  <si>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</si>
  <si>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</si>
  <si>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</si>
  <si>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</si>
  <si>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</si>
  <si>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</si>
  <si>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</si>
  <si>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</si>
  <si>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</si>
  <si>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</si>
  <si>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</si>
  <si>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</si>
  <si>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</si>
  <si>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</si>
  <si>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</si>
  <si>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</si>
  <si>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</si>
  <si>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</si>
  <si>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</si>
  <si>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</si>
  <si>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</si>
  <si>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</si>
  <si>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</si>
  <si>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</si>
  <si>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</si>
  <si>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</si>
  <si>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</si>
  <si>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</si>
  <si>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</si>
  <si>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</si>
  <si>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</si>
  <si>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</si>
  <si>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</si>
  <si>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</si>
  <si>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</si>
  <si>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</si>
  <si>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</si>
  <si>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</si>
  <si>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</si>
  <si>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</si>
  <si>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</si>
  <si>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</si>
  <si>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</si>
  <si>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</si>
  <si>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</si>
  <si>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</si>
  <si>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</si>
  <si>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</si>
  <si>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</si>
  <si>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</si>
  <si>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</si>
  <si>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</si>
  <si>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</si>
  <si>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</si>
  <si>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</si>
  <si>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</si>
  <si>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</si>
  <si>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</si>
  <si>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</si>
  <si>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</si>
  <si>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</si>
  <si>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</si>
  <si>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</si>
  <si>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</si>
  <si>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</si>
  <si>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</si>
  <si>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</si>
  <si>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</si>
  <si>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</si>
  <si>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</si>
  <si>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</si>
  <si>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</si>
  <si>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</si>
  <si>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</si>
  <si>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</si>
  <si>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</si>
  <si>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</si>
  <si>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</si>
  <si>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</si>
  <si>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</si>
  <si>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</si>
  <si>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</si>
  <si>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</si>
  <si>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</si>
  <si>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</si>
  <si>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</si>
  <si>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</si>
  <si>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</si>
  <si>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</si>
  <si>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</si>
  <si>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</si>
  <si>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</si>
  <si>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</si>
  <si>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</si>
  <si>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</si>
  <si>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</si>
  <si>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</si>
  <si>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</si>
  <si>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</si>
  <si>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</si>
  <si>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</si>
  <si>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</si>
  <si>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</si>
  <si>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</si>
  <si>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</si>
  <si>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</si>
  <si>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</si>
  <si>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</si>
  <si>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</si>
  <si>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</si>
  <si>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</si>
  <si>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</si>
  <si>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</si>
  <si>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</si>
  <si>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</si>
  <si>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</si>
  <si>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</si>
  <si>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</si>
  <si>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</si>
  <si>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</si>
  <si>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</si>
  <si>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</si>
  <si>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</si>
  <si>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</si>
  <si>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</si>
  <si>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</si>
  <si>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</si>
  <si>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</si>
  <si>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</si>
  <si>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</si>
  <si>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</si>
  <si>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</si>
  <si>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</si>
  <si>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</si>
  <si>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</si>
  <si>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</si>
  <si>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</si>
  <si>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</si>
  <si>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</si>
  <si>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</si>
  <si>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</si>
  <si>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</si>
  <si>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</si>
  <si>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</si>
  <si>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</si>
  <si>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</si>
  <si>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</si>
  <si>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</si>
  <si>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</si>
  <si>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</si>
  <si>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</si>
  <si>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</si>
  <si>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</si>
  <si>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</si>
  <si>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</si>
  <si>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</si>
  <si>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</si>
  <si>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</si>
  <si>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</si>
  <si>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</si>
  <si>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</si>
  <si>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</si>
  <si>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</si>
  <si>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</si>
  <si>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</si>
  <si>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</si>
  <si>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</si>
  <si>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</si>
  <si>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</si>
  <si>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</si>
  <si>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</si>
  <si>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</si>
  <si>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</si>
  <si>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</si>
  <si>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</si>
  <si>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</si>
  <si>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</si>
  <si>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</si>
  <si>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</si>
  <si>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</si>
  <si>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</si>
  <si>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</si>
  <si>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</si>
  <si>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</si>
  <si>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</si>
  <si>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</si>
  <si>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</si>
  <si>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</si>
  <si>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</si>
  <si>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</si>
  <si>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</si>
  <si>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</si>
  <si>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</si>
  <si>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</si>
  <si>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</si>
  <si>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</si>
  <si>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</si>
  <si>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</si>
  <si>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</si>
  <si>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</si>
  <si>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</si>
  <si>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</si>
  <si>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</si>
  <si>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</si>
  <si>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</si>
  <si>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</si>
  <si>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</si>
  <si>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</si>
  <si>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</si>
  <si>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</si>
  <si>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</si>
  <si>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</si>
  <si>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</si>
  <si>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</si>
  <si>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</si>
  <si>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</si>
  <si>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</si>
  <si>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</si>
  <si>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</si>
  <si>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</si>
  <si>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</si>
  <si>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</si>
  <si>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</si>
  <si>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</si>
  <si>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</si>
  <si>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</si>
  <si>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</si>
  <si>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</si>
  <si>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</si>
  <si>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</si>
  <si>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</si>
  <si>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</si>
  <si>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</si>
  <si>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</si>
  <si>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</si>
  <si>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</si>
  <si>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</si>
  <si>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</si>
  <si>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</si>
  <si>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</si>
  <si>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</si>
  <si>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</si>
  <si>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</si>
  <si>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</si>
  <si>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</si>
  <si>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</si>
  <si>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</si>
  <si>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</si>
  <si>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</si>
  <si>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</si>
  <si>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</si>
  <si>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</si>
  <si>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</si>
  <si>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</si>
  <si>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</si>
  <si>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</si>
  <si>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</si>
  <si>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</si>
  <si>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</si>
  <si>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</si>
  <si>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</si>
  <si>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</si>
  <si>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</si>
  <si>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</si>
  <si>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</si>
  <si>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</si>
  <si>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</si>
  <si>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</si>
  <si>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</si>
  <si>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</si>
  <si>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</si>
  <si>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</si>
  <si>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</si>
  <si>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</si>
  <si>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</si>
  <si>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</si>
  <si>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</si>
  <si>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</si>
  <si>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</si>
  <si>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</si>
  <si>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</si>
  <si>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</si>
  <si>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</si>
  <si>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</si>
  <si>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</si>
  <si>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</si>
  <si>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</si>
  <si>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</si>
  <si>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</si>
  <si>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</si>
  <si>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</si>
  <si>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</si>
  <si>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</si>
  <si>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</si>
  <si>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</si>
  <si>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</si>
  <si>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</si>
  <si>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</si>
  <si>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</si>
  <si>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</si>
  <si>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</si>
  <si>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</si>
  <si>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</si>
  <si>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</si>
  <si>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</si>
  <si>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</si>
  <si>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</si>
  <si>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</si>
  <si>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</si>
  <si>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</si>
  <si>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</si>
  <si>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</si>
  <si>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</si>
  <si>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</si>
  <si>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</si>
  <si>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</si>
  <si>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</si>
  <si>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</si>
  <si>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</si>
  <si>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</si>
  <si>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</si>
  <si>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</si>
  <si>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</si>
  <si>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</si>
  <si>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</si>
  <si>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</si>
  <si>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</si>
  <si>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</si>
  <si>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</si>
  <si>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</si>
  <si>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</si>
  <si>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</si>
  <si>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</si>
  <si>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</si>
  <si>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</si>
  <si>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</si>
  <si>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</si>
  <si>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</si>
  <si>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</si>
  <si>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</si>
  <si>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</si>
  <si>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</si>
  <si>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</si>
  <si>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</si>
  <si>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</si>
  <si>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</si>
  <si>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</si>
  <si>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</si>
  <si>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</si>
  <si>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</si>
  <si>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</si>
  <si>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</si>
  <si>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</si>
  <si>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</si>
  <si>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</si>
  <si>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</si>
  <si>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</si>
  <si>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</si>
  <si>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</si>
  <si>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</si>
  <si>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</si>
  <si>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</si>
  <si>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</si>
  <si>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</si>
  <si>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</si>
  <si>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</si>
  <si>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</si>
  <si>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</si>
  <si>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</si>
  <si>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</si>
  <si>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</si>
  <si>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</si>
  <si>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</si>
  <si>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</si>
  <si>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</si>
  <si>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</si>
  <si>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</si>
  <si>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</si>
  <si>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</si>
  <si>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</si>
  <si>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</si>
  <si>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</si>
  <si>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</si>
  <si>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</si>
  <si>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</si>
  <si>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</si>
  <si>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</si>
  <si>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</si>
  <si>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</si>
  <si>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</si>
  <si>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</si>
  <si>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</si>
  <si>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</si>
  <si>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</si>
  <si>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</si>
  <si>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</si>
  <si>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</si>
  <si>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</si>
  <si>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</si>
  <si>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</si>
  <si>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</si>
  <si>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</si>
  <si>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</si>
  <si>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</si>
  <si>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</si>
  <si>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</si>
  <si>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</si>
  <si>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</si>
  <si>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</si>
  <si>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</si>
  <si>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</si>
  <si>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</si>
  <si>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</si>
  <si>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</si>
  <si>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</si>
  <si>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</si>
  <si>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</si>
  <si>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</si>
  <si>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</si>
  <si>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</si>
  <si>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</si>
  <si>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</si>
  <si>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</si>
  <si>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</si>
  <si>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</si>
  <si>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</si>
  <si>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</si>
  <si>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</si>
  <si>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</si>
  <si>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</si>
  <si>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</si>
  <si>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</si>
  <si>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</si>
  <si>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</si>
  <si>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</si>
  <si>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</si>
  <si>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</si>
  <si>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</si>
  <si>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</si>
  <si>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</si>
  <si>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</si>
  <si>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</si>
  <si>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</si>
  <si>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</si>
  <si>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</si>
  <si>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</si>
  <si>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</si>
  <si>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</si>
  <si>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</si>
  <si>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</si>
  <si>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</si>
  <si>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</si>
  <si>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</si>
  <si>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</si>
  <si>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</si>
  <si>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</si>
  <si>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</si>
  <si>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</si>
  <si>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</si>
  <si>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</si>
  <si>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</si>
  <si>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</si>
  <si>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</si>
  <si>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</si>
  <si>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</si>
  <si>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</si>
  <si>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</si>
  <si>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</si>
  <si>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</si>
  <si>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</si>
  <si>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</si>
  <si>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</si>
  <si>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</si>
  <si>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</si>
  <si>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</si>
  <si>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</si>
  <si>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</si>
  <si>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</si>
  <si>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</si>
  <si>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</si>
  <si>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</si>
  <si>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</si>
  <si>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</si>
  <si>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</si>
  <si>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</si>
  <si>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</si>
  <si>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</si>
  <si>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</si>
  <si>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</si>
  <si>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</si>
  <si>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</si>
  <si>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</si>
  <si>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</si>
  <si>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</si>
  <si>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</si>
  <si>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</si>
  <si>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</si>
  <si>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</si>
  <si>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</si>
  <si>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</si>
  <si>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</si>
  <si>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</si>
  <si>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</si>
  <si>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</si>
  <si>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</si>
  <si>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</si>
  <si>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</si>
  <si>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</si>
  <si>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</si>
  <si>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</si>
  <si>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</si>
  <si>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</si>
  <si>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</si>
  <si>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</si>
  <si>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</si>
  <si>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</si>
  <si>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</si>
  <si>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</si>
  <si>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</si>
  <si>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</si>
  <si>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</si>
  <si>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</si>
  <si>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</si>
  <si>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</si>
  <si>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</si>
  <si>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</si>
  <si>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</si>
  <si>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</si>
  <si>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</si>
  <si>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</si>
  <si>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</si>
  <si>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</si>
  <si>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</si>
  <si>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</si>
  <si>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</si>
  <si>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</si>
  <si>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</si>
  <si>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</si>
  <si>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</si>
  <si>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</si>
  <si>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</si>
  <si>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</si>
  <si>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</si>
  <si>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</si>
  <si>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</si>
  <si>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</si>
  <si>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</si>
  <si>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</si>
  <si>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</si>
  <si>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</si>
  <si>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</si>
  <si>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</si>
  <si>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</si>
  <si>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</si>
  <si>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</si>
  <si>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</si>
  <si>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</si>
  <si>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</si>
  <si>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</si>
  <si>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</si>
  <si>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</si>
  <si>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</si>
  <si>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</si>
  <si>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</si>
  <si>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</si>
  <si>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</si>
  <si>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</si>
  <si>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</si>
  <si>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</si>
  <si>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</si>
  <si>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</si>
  <si>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</si>
  <si>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</si>
  <si>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</si>
  <si>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</si>
  <si>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</si>
  <si>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</si>
  <si>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</si>
  <si>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</si>
  <si>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</si>
  <si>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</si>
  <si>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</si>
  <si>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</si>
  <si>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</si>
  <si>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</si>
  <si>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</si>
  <si>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</si>
  <si>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</si>
  <si>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</si>
  <si>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</si>
  <si>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</si>
  <si>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</si>
  <si>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</si>
  <si>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</si>
  <si>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</si>
  <si>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</si>
  <si>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</si>
  <si>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</si>
  <si>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</si>
  <si>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</si>
  <si>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</si>
  <si>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</si>
  <si>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</si>
  <si>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</si>
  <si>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</si>
  <si>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</si>
  <si>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</si>
  <si>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</si>
  <si>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</si>
  <si>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</si>
  <si>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</si>
  <si>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</si>
  <si>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</si>
  <si>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</si>
  <si>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</si>
  <si>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</si>
  <si>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</si>
  <si>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</si>
  <si>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</si>
  <si>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</si>
  <si>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</si>
  <si>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</si>
  <si>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</si>
  <si>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</si>
  <si>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</si>
  <si>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</si>
  <si>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</si>
  <si>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</si>
  <si>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</si>
  <si>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</si>
  <si>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</si>
  <si>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</si>
  <si>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</si>
  <si>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</si>
  <si>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</si>
  <si>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</si>
  <si>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</si>
  <si>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</si>
  <si>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</si>
  <si>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</si>
  <si>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</si>
  <si>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</si>
  <si>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</si>
  <si>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</si>
  <si>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</si>
  <si>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</si>
  <si>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</si>
  <si>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</si>
  <si>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</si>
  <si>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</si>
  <si>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</si>
  <si>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</si>
  <si>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</si>
  <si>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</si>
  <si>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</si>
  <si>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</si>
  <si>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</si>
  <si>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</si>
  <si>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</si>
  <si>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</si>
  <si>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</si>
  <si>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</si>
  <si>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</si>
  <si>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</si>
  <si>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</si>
  <si>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</si>
  <si>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</si>
  <si>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</si>
  <si>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</si>
  <si>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</si>
  <si>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</si>
  <si>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</si>
  <si>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</si>
  <si>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</si>
  <si>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</si>
  <si>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</si>
  <si>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</si>
  <si>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</si>
  <si>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</si>
  <si>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</si>
  <si>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</si>
  <si>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</si>
  <si>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</si>
  <si>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</si>
  <si>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</si>
  <si>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</si>
  <si>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</si>
  <si>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</si>
  <si>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</si>
  <si>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</si>
  <si>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</si>
  <si>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</si>
  <si>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</si>
  <si>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</si>
  <si>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</si>
  <si>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</si>
  <si>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</si>
  <si>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</si>
  <si>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</si>
  <si>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</si>
  <si>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</si>
  <si>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</si>
  <si>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</si>
  <si>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</si>
  <si>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</si>
  <si>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</si>
  <si>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</si>
  <si>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</si>
  <si>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</si>
  <si>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</si>
  <si>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</si>
  <si>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</si>
  <si>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</si>
  <si>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</si>
  <si>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</si>
  <si>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</si>
  <si>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</si>
  <si>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</si>
  <si>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</si>
  <si>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</si>
  <si>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</si>
  <si>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</si>
  <si>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</si>
  <si>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</si>
  <si>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</si>
  <si>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</si>
  <si>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</si>
  <si>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</si>
  <si>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</si>
  <si>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</si>
  <si>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</si>
  <si>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</si>
  <si>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</si>
  <si>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</si>
  <si>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</si>
  <si>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</si>
  <si>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</si>
  <si>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</si>
  <si>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</si>
  <si>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</si>
  <si>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</si>
  <si>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</si>
  <si>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</si>
  <si>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</si>
  <si>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</si>
  <si>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</si>
  <si>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</si>
  <si>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</si>
  <si>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</si>
  <si>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</si>
  <si>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</si>
  <si>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</si>
  <si>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</si>
  <si>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</si>
  <si>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</si>
  <si>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</si>
  <si>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</si>
  <si>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</si>
  <si>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</si>
  <si>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</si>
  <si>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</si>
  <si>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</si>
  <si>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</si>
  <si>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</si>
  <si>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</si>
  <si>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</si>
  <si>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</si>
  <si>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</si>
  <si>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</si>
  <si>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</si>
  <si>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</si>
  <si>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</si>
  <si>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</si>
  <si>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</si>
  <si>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</si>
  <si>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</si>
  <si>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</si>
  <si>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</si>
  <si>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</si>
  <si>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</si>
  <si>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</si>
  <si>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</si>
  <si>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</si>
  <si>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</si>
  <si>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</si>
  <si>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</si>
  <si>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</si>
  <si>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</si>
  <si>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</si>
  <si>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</si>
  <si>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</si>
  <si>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</si>
  <si>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</si>
  <si>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</si>
  <si>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</si>
  <si>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</si>
  <si>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</si>
  <si>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</si>
  <si>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</si>
  <si>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</si>
  <si>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</si>
  <si>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</si>
  <si>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</si>
  <si>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</si>
  <si>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</si>
  <si>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</si>
  <si>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</si>
  <si>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</si>
  <si>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</si>
  <si>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</si>
  <si>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</si>
  <si>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</si>
  <si>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</si>
  <si>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</si>
  <si>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</si>
  <si>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</si>
  <si>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</si>
  <si>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</si>
  <si>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</si>
  <si>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</si>
  <si>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</si>
  <si>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</si>
  <si>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</si>
  <si>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</si>
  <si>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</si>
  <si>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</si>
  <si>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</si>
  <si>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</si>
  <si>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</si>
  <si>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</si>
  <si>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</si>
  <si>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</si>
  <si>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</si>
  <si>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</si>
  <si>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</si>
  <si>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</si>
  <si>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</si>
  <si>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</si>
  <si>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</si>
  <si>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</si>
  <si>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</si>
  <si>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</si>
  <si>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</si>
  <si>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</si>
  <si>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</si>
  <si>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</si>
  <si>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</si>
  <si>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</si>
  <si>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</si>
  <si>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</si>
  <si>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</si>
  <si>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</si>
  <si>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</si>
  <si>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</si>
  <si>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</si>
  <si>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</si>
  <si>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</si>
  <si>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</si>
  <si>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</si>
  <si>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</si>
  <si>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</si>
  <si>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</si>
  <si>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</si>
  <si>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</si>
  <si>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</si>
  <si>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</si>
  <si>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</si>
  <si>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</si>
  <si>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</si>
  <si>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</si>
  <si>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CDLAC-TCAC Joint Application (submitting concurrently)</t>
  </si>
  <si>
    <t>40%/60%</t>
  </si>
  <si>
    <t>CA</t>
  </si>
  <si>
    <t>Managing GP</t>
  </si>
  <si>
    <t>General Partner</t>
  </si>
  <si>
    <t>TBD</t>
  </si>
  <si>
    <t>NA</t>
  </si>
  <si>
    <t>Other (Specify below)</t>
  </si>
  <si>
    <t>Variable</t>
  </si>
  <si>
    <t>Fixed</t>
  </si>
  <si>
    <t>LP Capital - LIHTC Equity</t>
  </si>
  <si>
    <t>Deferred Costs &amp; Fees</t>
  </si>
  <si>
    <t>Tax Exempt Bond direct purchase</t>
  </si>
  <si>
    <t xml:space="preserve">LIBOR					</t>
  </si>
  <si>
    <t>Other: Transition Reserve</t>
  </si>
  <si>
    <t>Other: Lender Inspections</t>
  </si>
  <si>
    <t>G&amp;A</t>
  </si>
  <si>
    <t>Project-based vouchers (PBVs)</t>
  </si>
  <si>
    <t>CORE Winchester, LLC</t>
  </si>
  <si>
    <t>Agrihood Senior Apts.</t>
  </si>
  <si>
    <t>City of Santa Clara</t>
  </si>
  <si>
    <t>Jonathan Veach</t>
  </si>
  <si>
    <t>1500 Warburton Ave.</t>
  </si>
  <si>
    <t>408-615-2297</t>
  </si>
  <si>
    <t>1834 Worthington Circle</t>
  </si>
  <si>
    <t>470 S. Market St.</t>
  </si>
  <si>
    <t>San Jose</t>
  </si>
  <si>
    <t>Chris Neale</t>
  </si>
  <si>
    <t>408-292-7841</t>
  </si>
  <si>
    <t>chris@thecorecompanies.com</t>
  </si>
  <si>
    <t>CORE Affordable Housing LLC</t>
  </si>
  <si>
    <t>Administrative GP</t>
  </si>
  <si>
    <t>Central Valley Coalition for Affordable Housing</t>
  </si>
  <si>
    <t>3351 M St., Suite 100</t>
  </si>
  <si>
    <t>chris@centralvalleycoalition.com</t>
  </si>
  <si>
    <t>San Jose, CA 95113</t>
  </si>
  <si>
    <t>Steinberg Hart</t>
  </si>
  <si>
    <t>125 S Market St. #110</t>
  </si>
  <si>
    <t>Ernest Yamane</t>
  </si>
  <si>
    <t>eyamane@steinberghart.com</t>
  </si>
  <si>
    <t>CORE Builders</t>
  </si>
  <si>
    <t>Cox Castle &amp; Nicholson, LLP</t>
  </si>
  <si>
    <t>50 California St., #3200</t>
  </si>
  <si>
    <t>San Francisco, CA 94111</t>
  </si>
  <si>
    <t>Steve Ryan</t>
  </si>
  <si>
    <t>415-262-5150</t>
  </si>
  <si>
    <t>sryan@coxcastle.com</t>
  </si>
  <si>
    <t>Novogradac &amp; Co</t>
  </si>
  <si>
    <t>1160 Battery St., East Bldg. 4th Fl</t>
  </si>
  <si>
    <t>Jeff Nishita</t>
  </si>
  <si>
    <t>415-356-8081</t>
  </si>
  <si>
    <t xml:space="preserve">jeff.nishita@novoco.com										</t>
  </si>
  <si>
    <t>jeff.nishita@novoco.com</t>
  </si>
  <si>
    <t>Bright Green Strategies</t>
  </si>
  <si>
    <t>Pete Kennedy</t>
  </si>
  <si>
    <t>pete@brightgreenstrategies.com</t>
  </si>
  <si>
    <t>6700 Antioch Rd., Suite 450</t>
  </si>
  <si>
    <t>Merriam, KS 66204</t>
  </si>
  <si>
    <t>Rebecca Arthur</t>
  </si>
  <si>
    <t>913-312-4615</t>
  </si>
  <si>
    <t>rebecca.arthur@novoco.com</t>
  </si>
  <si>
    <t>Veloce Partners Inc.</t>
  </si>
  <si>
    <t>10 Hampshire Court</t>
  </si>
  <si>
    <t>Ladera Ranch, CA 92694</t>
  </si>
  <si>
    <t>David Nahas</t>
  </si>
  <si>
    <t xml:space="preserve">949-510-6552					</t>
  </si>
  <si>
    <t>dnahas@velocepartners.com</t>
  </si>
  <si>
    <t>The Fillmore Group</t>
  </si>
  <si>
    <t>555 Meridian Ave., Suite C</t>
  </si>
  <si>
    <t>San Jose, CA 95126</t>
  </si>
  <si>
    <t>Jeff Fillmore</t>
  </si>
  <si>
    <t>408-299-0444</t>
  </si>
  <si>
    <t xml:space="preserve">jfillmore@fillmoregroup.com										</t>
  </si>
  <si>
    <t>John Stewart Co.</t>
  </si>
  <si>
    <t>Warren Reed</t>
  </si>
  <si>
    <t>831-438-5725</t>
  </si>
  <si>
    <t>wreed@jsco.net</t>
  </si>
  <si>
    <t>California Statewide Communities Development Authority</t>
  </si>
  <si>
    <t>1700 N. Broadway, Suite 405</t>
  </si>
  <si>
    <t>Walnut Creek, CA 94596</t>
  </si>
  <si>
    <t>Jon Penkower</t>
  </si>
  <si>
    <t>925-476-5887</t>
  </si>
  <si>
    <t>jpenkower@cscda.org</t>
  </si>
  <si>
    <t>Santa Clara, CA 95050</t>
  </si>
  <si>
    <t>Deanna Santana</t>
  </si>
  <si>
    <t>Not yet assigned; portion of 303-17-053</t>
  </si>
  <si>
    <t>(if yes, explain here)</t>
  </si>
  <si>
    <t>99 spaces</t>
  </si>
  <si>
    <t>Planned Development (PD)</t>
  </si>
  <si>
    <t>Planned Development (PD) 103.1 units per acre</t>
  </si>
  <si>
    <t>5 stories</t>
  </si>
  <si>
    <t>County of Santa Clara</t>
  </si>
  <si>
    <t>JPMorgan Chase</t>
  </si>
  <si>
    <t>Taxable bond direct purchase</t>
  </si>
  <si>
    <t>LIBOR</t>
  </si>
  <si>
    <t>3180 Newberry Dr., Suite 150</t>
  </si>
  <si>
    <t>San Jose, CA 95118</t>
  </si>
  <si>
    <t>Consuelo Hernandez</t>
  </si>
  <si>
    <t>408-793-0556</t>
  </si>
  <si>
    <t>County of Santa Clara - Prop A</t>
  </si>
  <si>
    <t>City of Santa Clara - general funds</t>
  </si>
  <si>
    <t>James Vossoughi</t>
  </si>
  <si>
    <t>415-315-6708</t>
  </si>
  <si>
    <t>San Francisco, CA 94105</t>
  </si>
  <si>
    <t>560 Mission St., 3rd Floor</t>
  </si>
  <si>
    <t>Deferred Developer Fee</t>
  </si>
  <si>
    <t>Housing Authority of the County of Santa Clara (10.1.19 Schedule)</t>
  </si>
  <si>
    <t>Common Area Maintenance Charge</t>
  </si>
  <si>
    <t>County &amp; Bond Issuer Monitoring</t>
  </si>
  <si>
    <t>SCCHA - Section 8</t>
  </si>
  <si>
    <t>Section 8 - PBV Regulations - Davis Bacon</t>
  </si>
  <si>
    <t>Other: Organizational Costs</t>
  </si>
  <si>
    <t>Other: Real Estate / Loans</t>
  </si>
  <si>
    <t>104 Whispering Pines Drive, Suite 200</t>
  </si>
  <si>
    <t>Scotts Valley, CA 95066</t>
  </si>
  <si>
    <t>831-438-5737</t>
  </si>
  <si>
    <t>1717 Seabright Ave., Suite 4</t>
  </si>
  <si>
    <t>Santa Cruz, CA 95062</t>
  </si>
  <si>
    <t>n/a</t>
  </si>
  <si>
    <t>dsantana@santaclaraca.gov</t>
  </si>
  <si>
    <t>Chris Alley</t>
  </si>
  <si>
    <t>209-388-0782</t>
  </si>
  <si>
    <t>209-385-3770</t>
  </si>
  <si>
    <t>408-295-5446</t>
  </si>
  <si>
    <t>831-454-9956</t>
  </si>
  <si>
    <t>Multifamily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</si>
</sst>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sz val="10"/>
      <color rgb="FF000000"/>
      <name val="Arial"/>
      <family val="2"/>
    </font>
    <font>
      <sz val="9"/>
      <color indexed="81"/>
      <name val="Tahoma"/>
      <charset val="1"/>
    </font>
    <font>
      <b/>
      <sz val="9"/>
      <color indexed="81"/>
      <name val="Tahoma"/>
      <charset val="1"/>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99"/>
        <bgColor rgb="FF000000"/>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3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0" fontId="43" fillId="5" borderId="11" xfId="0" applyFont="1" applyFill="1" applyBorder="1" applyAlignment="1" applyProtection="1">
      <alignment horizontal="right" vertical="top" wrapText="1"/>
      <protection locked="0"/>
    </xf>
    <xf numFmtId="3" fontId="11" fillId="10" borderId="11" xfId="1193" applyNumberFormat="1" applyFont="1" applyFill="1" applyBorder="1" applyProtection="1">
      <protection locked="0"/>
    </xf>
    <xf numFmtId="172" fontId="6" fillId="5" borderId="0" xfId="0" applyNumberFormat="1" applyFont="1" applyFill="1" applyAlignment="1">
      <alignment horizontal="center"/>
    </xf>
    <xf numFmtId="168" fontId="6" fillId="0" borderId="0" xfId="0" applyNumberFormat="1" applyFont="1"/>
    <xf numFmtId="168" fontId="6" fillId="5" borderId="0" xfId="0" applyNumberFormat="1" applyFont="1" applyFill="1"/>
    <xf numFmtId="3" fontId="6" fillId="5" borderId="0" xfId="0" applyNumberFormat="1" applyFont="1" applyFill="1"/>
    <xf numFmtId="3" fontId="6" fillId="0" borderId="0" xfId="0" applyNumberFormat="1" applyFont="1"/>
    <xf numFmtId="165" fontId="6" fillId="0" borderId="0" xfId="1023" applyNumberFormat="1" applyFont="1" applyAlignment="1">
      <alignment horizontal="center"/>
    </xf>
    <xf numFmtId="168" fontId="43" fillId="47" borderId="11" xfId="0" applyNumberFormat="1" applyFont="1" applyFill="1" applyBorder="1" applyAlignment="1" applyProtection="1">
      <alignmen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6" fillId="5" borderId="11" xfId="0" applyFont="1" applyFill="1" applyBorder="1" applyAlignment="1" applyProtection="1">
      <alignment horizontal="center"/>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166" fontId="15" fillId="5" borderId="6"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47" borderId="6" xfId="0"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15" fillId="5" borderId="5"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0" fontId="6" fillId="47" borderId="4" xfId="0" applyFont="1" applyFill="1" applyBorder="1" applyAlignment="1" applyProtection="1">
      <alignment horizontal="left"/>
      <protection locked="0"/>
    </xf>
    <xf numFmtId="166" fontId="6" fillId="47" borderId="4" xfId="0"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6"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1" fontId="15" fillId="5" borderId="11" xfId="0" applyNumberFormat="1"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Protection="1">
      <protection locked="0"/>
    </xf>
    <xf numFmtId="168" fontId="0" fillId="0" borderId="11" xfId="0" applyNumberFormat="1" applyFill="1" applyBorder="1" applyAlignment="1" applyProtection="1"/>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168" fontId="6" fillId="5" borderId="11" xfId="0" applyNumberFormat="1" applyFont="1" applyFill="1" applyBorder="1" applyAlignment="1" applyProtection="1">
      <alignment horizontal="right" wrapText="1"/>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166" fontId="6" fillId="5" borderId="6" xfId="271"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6" fillId="5" borderId="11"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34">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avidnahas\Box\Deals\CORE%20-%20Agrihood,%20Santa%20Clara\CDLAC-TCAC%20Joint%20Application\Working\40%20TCAC%20Application%20-%20Agrihood%20-%20updated%204.10.20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8" t="s">
        <v>596</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row>
    <row r="2" spans="1:38" ht="13.5"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79"/>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80" t="s">
        <v>1431</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c r="AL7" s="770"/>
    </row>
    <row r="8" spans="1:38">
      <c r="A8" s="337"/>
      <c r="B8" s="335"/>
      <c r="C8" s="336"/>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c r="AL8" s="770"/>
    </row>
    <row r="9" spans="1:38">
      <c r="A9" s="337"/>
      <c r="B9" s="335"/>
      <c r="C9" s="336"/>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80" t="s">
        <v>1439</v>
      </c>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c r="AL11" s="770"/>
    </row>
    <row r="12" spans="1:38">
      <c r="A12" s="337"/>
      <c r="B12" s="335"/>
      <c r="C12" s="336"/>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c r="AL12" s="770"/>
    </row>
    <row r="13" spans="1:38" s="741" customFormat="1">
      <c r="A13" s="337"/>
      <c r="B13" s="335"/>
      <c r="C13" s="336"/>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770"/>
    </row>
    <row r="14" spans="1:38" s="741" customFormat="1" ht="13.35" customHeight="1">
      <c r="A14" s="337"/>
      <c r="B14" s="335"/>
      <c r="C14" s="336"/>
      <c r="E14" s="966" t="s">
        <v>1432</v>
      </c>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c r="AL14" s="770"/>
    </row>
    <row r="15" spans="1:38" s="741" customFormat="1">
      <c r="A15" s="337"/>
      <c r="B15" s="335"/>
      <c r="C15" s="336"/>
      <c r="D15" s="770"/>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6" t="s">
        <v>1596</v>
      </c>
      <c r="E17" s="966"/>
      <c r="F17" s="966"/>
      <c r="G17" s="966"/>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c r="AL17" s="335"/>
    </row>
    <row r="18" spans="1:38">
      <c r="A18" s="337"/>
      <c r="B18" s="335"/>
      <c r="C18" s="336"/>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c r="AL18" s="335"/>
    </row>
    <row r="19" spans="1:38" s="741" customFormat="1">
      <c r="A19" s="337"/>
      <c r="B19" s="335"/>
      <c r="C19" s="336"/>
      <c r="D19" s="966"/>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c r="AL19" s="335"/>
    </row>
    <row r="20" spans="1:38" s="741" customFormat="1" ht="13.35" customHeight="1">
      <c r="A20" s="337"/>
      <c r="B20" s="335"/>
      <c r="C20" s="336"/>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c r="AL20" s="335"/>
    </row>
    <row r="21" spans="1:38" s="741" customFormat="1">
      <c r="A21" s="337"/>
      <c r="B21" s="335"/>
      <c r="C21" s="33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335"/>
    </row>
    <row r="22" spans="1:38" s="741" customFormat="1">
      <c r="A22" s="337"/>
      <c r="B22" s="335"/>
      <c r="C22" s="336"/>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335"/>
    </row>
    <row r="23" spans="1:38">
      <c r="A23" s="337"/>
      <c r="B23" s="335"/>
      <c r="C23" s="33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335"/>
    </row>
    <row r="24" spans="1:38" s="741" customFormat="1">
      <c r="A24" s="337"/>
      <c r="B24" s="335"/>
      <c r="C24" s="336"/>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c r="AL24" s="335"/>
    </row>
    <row r="25" spans="1:38" s="741" customFormat="1">
      <c r="A25" s="337"/>
      <c r="B25" s="335"/>
      <c r="C25" s="336"/>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c r="AL25" s="335"/>
    </row>
    <row r="26" spans="1:38" s="741" customFormat="1" ht="11.85" customHeight="1">
      <c r="A26" s="337"/>
      <c r="B26" s="335"/>
      <c r="C26" s="336"/>
      <c r="D26" s="966"/>
      <c r="E26" s="966"/>
      <c r="F26" s="966"/>
      <c r="G26" s="966"/>
      <c r="H26" s="966"/>
      <c r="I26" s="966"/>
      <c r="J26" s="966"/>
      <c r="K26" s="966"/>
      <c r="L26" s="966"/>
      <c r="M26" s="966"/>
      <c r="N26" s="966"/>
      <c r="O26" s="966"/>
      <c r="P26" s="966"/>
      <c r="Q26" s="966"/>
      <c r="R26" s="966"/>
      <c r="S26" s="966"/>
      <c r="T26" s="966"/>
      <c r="U26" s="966"/>
      <c r="V26" s="966"/>
      <c r="W26" s="966"/>
      <c r="X26" s="966"/>
      <c r="Y26" s="966"/>
      <c r="Z26" s="966"/>
      <c r="AA26" s="966"/>
      <c r="AB26" s="966"/>
      <c r="AC26" s="966"/>
      <c r="AD26" s="966"/>
      <c r="AE26" s="966"/>
      <c r="AF26" s="966"/>
      <c r="AG26" s="966"/>
      <c r="AH26" s="966"/>
      <c r="AI26" s="966"/>
      <c r="AJ26" s="966"/>
      <c r="AK26" s="966"/>
      <c r="AL26" s="335"/>
    </row>
    <row r="27" spans="1:38" s="741" customFormat="1" ht="13.35" customHeight="1">
      <c r="A27" s="337"/>
      <c r="B27" s="335"/>
      <c r="C27" s="336"/>
      <c r="E27" s="966" t="s">
        <v>1440</v>
      </c>
      <c r="F27" s="966"/>
      <c r="G27" s="966"/>
      <c r="H27" s="966"/>
      <c r="I27" s="966"/>
      <c r="J27" s="966"/>
      <c r="K27" s="966"/>
      <c r="L27" s="966"/>
      <c r="M27" s="966"/>
      <c r="N27" s="966"/>
      <c r="O27" s="966"/>
      <c r="P27" s="966"/>
      <c r="Q27" s="966"/>
      <c r="R27" s="966"/>
      <c r="S27" s="966"/>
      <c r="T27" s="966"/>
      <c r="U27" s="966"/>
      <c r="V27" s="966"/>
      <c r="W27" s="966"/>
      <c r="X27" s="966"/>
      <c r="Y27" s="966"/>
      <c r="Z27" s="966"/>
      <c r="AA27" s="966"/>
      <c r="AB27" s="966"/>
      <c r="AC27" s="966"/>
      <c r="AD27" s="966"/>
      <c r="AE27" s="966"/>
      <c r="AF27" s="966"/>
      <c r="AG27" s="966"/>
      <c r="AH27" s="966"/>
      <c r="AI27" s="966"/>
      <c r="AJ27" s="966"/>
      <c r="AK27" s="966"/>
      <c r="AL27" s="335"/>
    </row>
    <row r="28" spans="1:38" s="741" customFormat="1">
      <c r="A28" s="337"/>
      <c r="B28" s="335"/>
      <c r="C28" s="336"/>
      <c r="D28" s="770"/>
      <c r="E28" s="966"/>
      <c r="F28" s="966"/>
      <c r="G28" s="966"/>
      <c r="H28" s="966"/>
      <c r="I28" s="966"/>
      <c r="J28" s="966"/>
      <c r="K28" s="966"/>
      <c r="L28" s="966"/>
      <c r="M28" s="966"/>
      <c r="N28" s="966"/>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8" t="s">
        <v>1441</v>
      </c>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c r="AL30" s="335"/>
    </row>
    <row r="31" spans="1:38" s="741" customFormat="1">
      <c r="A31" s="337"/>
      <c r="B31" s="335"/>
      <c r="C31" s="336"/>
      <c r="D31" s="770"/>
      <c r="E31" s="967" t="s">
        <v>1506</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335"/>
    </row>
    <row r="32" spans="1:38">
      <c r="A32" s="152"/>
      <c r="C32" s="5"/>
    </row>
    <row r="33" spans="1:38">
      <c r="A33" s="152"/>
      <c r="D33" s="981" t="s">
        <v>1426</v>
      </c>
      <c r="E33" s="981"/>
      <c r="F33" s="981"/>
      <c r="G33" s="981"/>
      <c r="H33" s="981"/>
      <c r="I33" s="981"/>
      <c r="J33" s="981"/>
      <c r="K33" s="981"/>
      <c r="L33" s="981"/>
      <c r="M33" s="981"/>
      <c r="N33" s="981"/>
      <c r="O33" s="981"/>
      <c r="P33" s="981"/>
      <c r="Q33" s="981"/>
      <c r="R33" s="981"/>
      <c r="S33" s="981"/>
      <c r="T33" s="981"/>
      <c r="U33" s="981"/>
      <c r="V33" s="981"/>
      <c r="W33" s="981"/>
      <c r="X33" s="981"/>
      <c r="Y33" s="981"/>
      <c r="Z33" s="981"/>
      <c r="AA33" s="981"/>
      <c r="AB33" s="981"/>
      <c r="AC33" s="981"/>
      <c r="AD33" s="981"/>
      <c r="AE33" s="981"/>
      <c r="AF33" s="981"/>
      <c r="AG33" s="981"/>
      <c r="AH33" s="981"/>
      <c r="AI33" s="981"/>
      <c r="AJ33" s="981"/>
      <c r="AK33" s="981"/>
    </row>
    <row r="34" spans="1:38">
      <c r="A34" s="152"/>
      <c r="D34" s="981"/>
      <c r="E34" s="981"/>
      <c r="F34" s="981"/>
      <c r="G34" s="981"/>
      <c r="H34" s="981"/>
      <c r="I34" s="981"/>
      <c r="J34" s="981"/>
      <c r="K34" s="981"/>
      <c r="L34" s="981"/>
      <c r="M34" s="981"/>
      <c r="N34" s="981"/>
      <c r="O34" s="981"/>
      <c r="P34" s="981"/>
      <c r="Q34" s="981"/>
      <c r="R34" s="981"/>
      <c r="S34" s="981"/>
      <c r="T34" s="981"/>
      <c r="U34" s="981"/>
      <c r="V34" s="981"/>
      <c r="W34" s="981"/>
      <c r="X34" s="981"/>
      <c r="Y34" s="981"/>
      <c r="Z34" s="981"/>
      <c r="AA34" s="981"/>
      <c r="AB34" s="981"/>
      <c r="AC34" s="981"/>
      <c r="AD34" s="981"/>
      <c r="AE34" s="981"/>
      <c r="AF34" s="981"/>
      <c r="AG34" s="981"/>
      <c r="AH34" s="981"/>
      <c r="AI34" s="981"/>
      <c r="AJ34" s="981"/>
      <c r="AK34" s="981"/>
    </row>
    <row r="35" spans="1:38">
      <c r="A35" s="152"/>
      <c r="D35" s="259"/>
      <c r="E35" s="974" t="s">
        <v>1131</v>
      </c>
      <c r="F35" s="974"/>
      <c r="G35" s="974"/>
      <c r="H35" s="974"/>
      <c r="I35" s="974"/>
      <c r="J35" s="974"/>
      <c r="K35" s="974"/>
      <c r="L35" s="974"/>
      <c r="M35" s="974"/>
      <c r="N35" s="974"/>
      <c r="O35" s="974"/>
      <c r="P35" s="974"/>
      <c r="Q35" s="974"/>
      <c r="R35" s="974"/>
      <c r="S35" s="974"/>
      <c r="T35" s="974"/>
      <c r="U35" s="974"/>
      <c r="V35" s="974"/>
      <c r="W35" s="974"/>
      <c r="X35" s="974"/>
      <c r="Y35" s="974"/>
      <c r="Z35" s="974"/>
      <c r="AA35" s="974"/>
      <c r="AB35" s="974"/>
      <c r="AC35" s="974"/>
      <c r="AD35" s="974"/>
      <c r="AE35" s="974"/>
      <c r="AF35" s="974"/>
      <c r="AG35" s="974"/>
      <c r="AH35" s="974"/>
      <c r="AI35" s="974"/>
      <c r="AJ35" s="974"/>
      <c r="AK35" s="974"/>
    </row>
    <row r="36" spans="1:38">
      <c r="A36" s="152"/>
      <c r="D36" s="259"/>
      <c r="E36" s="974" t="s">
        <v>1438</v>
      </c>
      <c r="F36" s="974"/>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6" customFormat="1" ht="13.35" customHeight="1">
      <c r="A40" s="152"/>
      <c r="B40"/>
      <c r="C40" s="5"/>
      <c r="D40" s="152"/>
      <c r="E40" s="152" t="s">
        <v>706</v>
      </c>
      <c r="F40" s="966" t="s">
        <v>1399</v>
      </c>
    </row>
    <row r="41" spans="1:38" s="966" customFormat="1" ht="13.3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371</v>
      </c>
      <c r="F43" s="973" t="s">
        <v>1528</v>
      </c>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row>
    <row r="44" spans="1:38" s="794" customFormat="1">
      <c r="A44" s="152"/>
      <c r="B44" s="741"/>
      <c r="C44" s="5"/>
      <c r="D44" s="152"/>
      <c r="E44" s="152"/>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row>
    <row r="45" spans="1:38" s="794" customFormat="1" ht="13.35" customHeight="1">
      <c r="A45" s="152"/>
      <c r="B45" s="741"/>
      <c r="C45" s="5"/>
      <c r="D45" s="152"/>
      <c r="E45" s="152"/>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66" t="s">
        <v>1529</v>
      </c>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row>
    <row r="49" spans="1:38">
      <c r="A49" s="152"/>
      <c r="C49" s="5"/>
      <c r="D49" s="152"/>
      <c r="E49" s="152"/>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row>
    <row r="50" spans="1:38">
      <c r="A50" s="152"/>
      <c r="C50" s="5"/>
      <c r="D50" s="152"/>
      <c r="F50" s="966"/>
      <c r="G50" s="966"/>
      <c r="H50" s="966"/>
      <c r="I50" s="966"/>
      <c r="J50" s="966"/>
      <c r="K50" s="966"/>
      <c r="L50" s="966"/>
      <c r="M50" s="966"/>
      <c r="N50" s="966"/>
      <c r="O50" s="966"/>
      <c r="P50" s="966"/>
      <c r="Q50" s="966"/>
      <c r="R50" s="966"/>
      <c r="S50" s="966"/>
      <c r="T50" s="966"/>
      <c r="U50" s="966"/>
      <c r="V50" s="966"/>
      <c r="W50" s="966"/>
      <c r="X50" s="966"/>
      <c r="Y50" s="966"/>
      <c r="Z50" s="966"/>
      <c r="AA50" s="966"/>
      <c r="AB50" s="966"/>
      <c r="AC50" s="966"/>
      <c r="AD50" s="966"/>
      <c r="AE50" s="966"/>
      <c r="AF50" s="966"/>
      <c r="AG50" s="966"/>
      <c r="AH50" s="966"/>
      <c r="AI50" s="966"/>
      <c r="AJ50" s="966"/>
      <c r="AK50" s="96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71" t="s">
        <v>1442</v>
      </c>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335"/>
    </row>
    <row r="55" spans="1:38" s="741" customFormat="1" ht="13.3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1" t="s">
        <v>625</v>
      </c>
      <c r="H56" s="971"/>
      <c r="I56" s="97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72" t="s">
        <v>1530</v>
      </c>
      <c r="H57" s="972"/>
      <c r="I57" s="972"/>
      <c r="J57" s="972"/>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row>
    <row r="58" spans="1:38" s="2" customFormat="1">
      <c r="A58" s="337"/>
      <c r="B58" s="335"/>
      <c r="C58" s="336"/>
      <c r="D58" s="336"/>
      <c r="E58" s="337"/>
      <c r="F58" s="341"/>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6" t="s">
        <v>1401</v>
      </c>
      <c r="H64" s="966"/>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966"/>
      <c r="AK64" s="966"/>
    </row>
    <row r="65" spans="1:37">
      <c r="A65" s="152"/>
      <c r="C65" s="5"/>
      <c r="D65" s="152"/>
      <c r="E65" s="152"/>
      <c r="F65" s="9"/>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row>
    <row r="66" spans="1:37">
      <c r="A66" s="152"/>
      <c r="C66" s="5"/>
      <c r="D66" s="152"/>
      <c r="E66" s="152"/>
      <c r="F66" s="9"/>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row>
    <row r="67" spans="1:37" ht="13.35" customHeight="1">
      <c r="A67" s="152"/>
      <c r="C67" s="5"/>
      <c r="D67" s="152"/>
      <c r="E67" s="152"/>
      <c r="F67" s="9" t="s">
        <v>555</v>
      </c>
      <c r="G67" s="966" t="s">
        <v>1402</v>
      </c>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row>
    <row r="68" spans="1:37">
      <c r="A68" s="152"/>
      <c r="C68" s="5"/>
      <c r="D68" s="152"/>
      <c r="E68" s="152"/>
      <c r="F68" s="396"/>
      <c r="G68" s="966"/>
      <c r="H68" s="966"/>
      <c r="I68" s="966"/>
      <c r="J68" s="966"/>
      <c r="K68" s="966"/>
      <c r="L68" s="966"/>
      <c r="M68" s="966"/>
      <c r="N68" s="966"/>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6" t="s">
        <v>1403</v>
      </c>
      <c r="H70" s="966"/>
      <c r="I70" s="966"/>
      <c r="J70" s="966"/>
      <c r="K70" s="966"/>
      <c r="L70" s="966"/>
      <c r="M70" s="966"/>
      <c r="N70" s="966"/>
      <c r="O70" s="966"/>
      <c r="P70" s="966"/>
      <c r="Q70" s="966"/>
      <c r="R70" s="966"/>
      <c r="S70" s="966"/>
      <c r="T70" s="966"/>
      <c r="U70" s="966"/>
      <c r="V70" s="966"/>
      <c r="W70" s="966"/>
      <c r="X70" s="966"/>
      <c r="Y70" s="966"/>
      <c r="Z70" s="966"/>
      <c r="AA70" s="966"/>
      <c r="AB70" s="966"/>
      <c r="AC70" s="966"/>
      <c r="AD70" s="966"/>
      <c r="AE70" s="966"/>
      <c r="AF70" s="966"/>
      <c r="AG70" s="966"/>
      <c r="AH70" s="966"/>
      <c r="AI70" s="966"/>
      <c r="AJ70" s="966"/>
      <c r="AK70" s="966"/>
    </row>
    <row r="71" spans="1:37">
      <c r="A71" s="152"/>
      <c r="C71" s="5"/>
      <c r="D71" s="152"/>
      <c r="E71" s="152"/>
      <c r="F71" s="258"/>
      <c r="G71" s="966"/>
      <c r="H71" s="966"/>
      <c r="I71" s="966"/>
      <c r="J71" s="966"/>
      <c r="K71" s="966"/>
      <c r="L71" s="966"/>
      <c r="M71" s="966"/>
      <c r="N71" s="966"/>
      <c r="O71" s="966"/>
      <c r="P71" s="966"/>
      <c r="Q71" s="966"/>
      <c r="R71" s="966"/>
      <c r="S71" s="966"/>
      <c r="T71" s="966"/>
      <c r="U71" s="966"/>
      <c r="V71" s="966"/>
      <c r="W71" s="966"/>
      <c r="X71" s="966"/>
      <c r="Y71" s="966"/>
      <c r="Z71" s="966"/>
      <c r="AA71" s="966"/>
      <c r="AB71" s="966"/>
      <c r="AC71" s="966"/>
      <c r="AD71" s="966"/>
      <c r="AE71" s="966"/>
      <c r="AF71" s="966"/>
      <c r="AG71" s="966"/>
      <c r="AH71" s="966"/>
      <c r="AI71" s="966"/>
      <c r="AJ71" s="966"/>
      <c r="AK71" s="966"/>
    </row>
    <row r="72" spans="1:37">
      <c r="A72" s="152"/>
      <c r="C72" s="5"/>
      <c r="D72" s="152"/>
      <c r="E72" s="152"/>
      <c r="F72" s="258" t="s">
        <v>555</v>
      </c>
      <c r="G72" s="966" t="s">
        <v>1404</v>
      </c>
      <c r="H72" s="966"/>
      <c r="I72" s="966"/>
      <c r="J72" s="966"/>
      <c r="K72" s="966"/>
      <c r="L72" s="966"/>
      <c r="M72" s="966"/>
      <c r="N72" s="966"/>
      <c r="O72" s="966"/>
      <c r="P72" s="966"/>
      <c r="Q72" s="966"/>
      <c r="R72" s="966"/>
      <c r="S72" s="966"/>
      <c r="T72" s="966"/>
      <c r="U72" s="966"/>
      <c r="V72" s="966"/>
      <c r="W72" s="966"/>
      <c r="X72" s="966"/>
      <c r="Y72" s="966"/>
      <c r="Z72" s="966"/>
      <c r="AA72" s="966"/>
      <c r="AB72" s="966"/>
      <c r="AC72" s="966"/>
      <c r="AD72" s="966"/>
      <c r="AE72" s="966"/>
      <c r="AF72" s="966"/>
      <c r="AG72" s="966"/>
      <c r="AH72" s="966"/>
      <c r="AI72" s="966"/>
      <c r="AJ72" s="966"/>
      <c r="AK72" s="966"/>
    </row>
    <row r="73" spans="1:37">
      <c r="A73" s="152"/>
      <c r="C73" s="5"/>
      <c r="D73" s="152"/>
      <c r="E73" s="152"/>
      <c r="F73" s="258"/>
      <c r="G73" s="966"/>
      <c r="H73" s="966"/>
      <c r="I73" s="966"/>
      <c r="J73" s="966"/>
      <c r="K73" s="966"/>
      <c r="L73" s="966"/>
      <c r="M73" s="966"/>
      <c r="N73" s="966"/>
      <c r="O73" s="966"/>
      <c r="P73" s="966"/>
      <c r="Q73" s="966"/>
      <c r="R73" s="966"/>
      <c r="S73" s="966"/>
      <c r="T73" s="966"/>
      <c r="U73" s="966"/>
      <c r="V73" s="966"/>
      <c r="W73" s="966"/>
      <c r="X73" s="966"/>
      <c r="Y73" s="966"/>
      <c r="Z73" s="966"/>
      <c r="AA73" s="966"/>
      <c r="AB73" s="966"/>
      <c r="AC73" s="966"/>
      <c r="AD73" s="966"/>
      <c r="AE73" s="966"/>
      <c r="AF73" s="966"/>
      <c r="AG73" s="966"/>
      <c r="AH73" s="966"/>
      <c r="AI73" s="966"/>
      <c r="AJ73" s="966"/>
      <c r="AK73" s="966"/>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6" t="s">
        <v>1405</v>
      </c>
      <c r="H80" s="966"/>
      <c r="I80" s="966"/>
      <c r="J80" s="966"/>
      <c r="K80" s="966"/>
      <c r="L80" s="966"/>
      <c r="M80" s="966"/>
      <c r="N80" s="966"/>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row>
    <row r="81" spans="1:38">
      <c r="A81" s="152"/>
      <c r="C81" s="5"/>
      <c r="D81" s="152"/>
      <c r="E81" s="152"/>
      <c r="F81" s="152"/>
      <c r="G81" s="966"/>
      <c r="H81" s="966"/>
      <c r="I81" s="966"/>
      <c r="J81" s="966"/>
      <c r="K81" s="966"/>
      <c r="L81" s="966"/>
      <c r="M81" s="966"/>
      <c r="N81" s="966"/>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row>
    <row r="82" spans="1:38" s="741" customFormat="1">
      <c r="A82" s="152"/>
      <c r="C82" s="5"/>
      <c r="D82" s="152"/>
      <c r="E82" s="152"/>
      <c r="F82" s="152"/>
      <c r="G82" s="966"/>
      <c r="H82" s="966"/>
      <c r="I82" s="966"/>
      <c r="J82" s="966"/>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6"/>
      <c r="AK82" s="966"/>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6" t="s">
        <v>1406</v>
      </c>
      <c r="H84" s="966"/>
      <c r="I84" s="966"/>
      <c r="J84" s="966"/>
      <c r="K84" s="966"/>
      <c r="L84" s="966"/>
      <c r="M84" s="966"/>
      <c r="N84" s="966"/>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row>
    <row r="85" spans="1:38">
      <c r="A85" s="152"/>
      <c r="C85" s="5"/>
      <c r="D85" s="152"/>
      <c r="E85" s="152"/>
      <c r="F85" s="152"/>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row>
    <row r="86" spans="1:38">
      <c r="A86" s="152"/>
      <c r="C86" s="5"/>
      <c r="D86" s="152"/>
      <c r="E86" s="152"/>
      <c r="G86" s="966"/>
      <c r="H86" s="966"/>
      <c r="I86" s="966"/>
      <c r="J86" s="966"/>
      <c r="K86" s="966"/>
      <c r="L86" s="966"/>
      <c r="M86" s="966"/>
      <c r="N86" s="966"/>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9" t="s">
        <v>1407</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6" t="s">
        <v>1408</v>
      </c>
      <c r="H92" s="966"/>
      <c r="I92" s="966"/>
      <c r="J92" s="966"/>
      <c r="K92" s="966"/>
      <c r="L92" s="966"/>
      <c r="M92" s="966"/>
      <c r="N92" s="966"/>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row>
    <row r="93" spans="1:38">
      <c r="A93" s="152"/>
      <c r="C93" s="5"/>
      <c r="D93" s="152"/>
      <c r="E93" s="152"/>
      <c r="G93" s="966"/>
      <c r="H93" s="966"/>
      <c r="I93" s="966"/>
      <c r="J93" s="966"/>
      <c r="K93" s="966"/>
      <c r="L93" s="966"/>
      <c r="M93" s="966"/>
      <c r="N93" s="966"/>
      <c r="O93" s="966"/>
      <c r="P93" s="966"/>
      <c r="Q93" s="966"/>
      <c r="R93" s="966"/>
      <c r="S93" s="966"/>
      <c r="T93" s="966"/>
      <c r="U93" s="966"/>
      <c r="V93" s="966"/>
      <c r="W93" s="966"/>
      <c r="X93" s="966"/>
      <c r="Y93" s="966"/>
      <c r="Z93" s="966"/>
      <c r="AA93" s="966"/>
      <c r="AB93" s="966"/>
      <c r="AC93" s="966"/>
      <c r="AD93" s="966"/>
      <c r="AE93" s="966"/>
      <c r="AF93" s="966"/>
      <c r="AG93" s="966"/>
      <c r="AH93" s="966"/>
      <c r="AI93" s="966"/>
      <c r="AJ93" s="966"/>
      <c r="AK93" s="966"/>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6" t="s">
        <v>1409</v>
      </c>
      <c r="H95" s="966"/>
      <c r="I95" s="966"/>
      <c r="J95" s="966"/>
      <c r="K95" s="966"/>
      <c r="L95" s="966"/>
      <c r="M95" s="966"/>
      <c r="N95" s="966"/>
      <c r="O95" s="966"/>
      <c r="P95" s="966"/>
      <c r="Q95" s="966"/>
      <c r="R95" s="966"/>
      <c r="S95" s="966"/>
      <c r="T95" s="966"/>
      <c r="U95" s="966"/>
      <c r="V95" s="966"/>
      <c r="W95" s="966"/>
      <c r="X95" s="966"/>
      <c r="Y95" s="966"/>
      <c r="Z95" s="966"/>
      <c r="AA95" s="966"/>
      <c r="AB95" s="966"/>
      <c r="AC95" s="966"/>
      <c r="AD95" s="966"/>
      <c r="AE95" s="966"/>
      <c r="AF95" s="966"/>
      <c r="AG95" s="966"/>
      <c r="AH95" s="966"/>
      <c r="AI95" s="966"/>
      <c r="AJ95" s="966"/>
      <c r="AK95" s="966"/>
    </row>
    <row r="96" spans="1:38">
      <c r="A96" s="152"/>
      <c r="C96" s="188"/>
      <c r="D96" s="187"/>
      <c r="E96" s="187"/>
      <c r="F96" s="2"/>
      <c r="G96" s="966"/>
      <c r="H96" s="966"/>
      <c r="I96" s="966"/>
      <c r="J96" s="966"/>
      <c r="K96" s="966"/>
      <c r="L96" s="966"/>
      <c r="M96" s="966"/>
      <c r="N96" s="966"/>
      <c r="O96" s="966"/>
      <c r="P96" s="966"/>
      <c r="Q96" s="966"/>
      <c r="R96" s="966"/>
      <c r="S96" s="966"/>
      <c r="T96" s="966"/>
      <c r="U96" s="966"/>
      <c r="V96" s="966"/>
      <c r="W96" s="966"/>
      <c r="X96" s="966"/>
      <c r="Y96" s="966"/>
      <c r="Z96" s="966"/>
      <c r="AA96" s="966"/>
      <c r="AB96" s="966"/>
      <c r="AC96" s="966"/>
      <c r="AD96" s="966"/>
      <c r="AE96" s="966"/>
      <c r="AF96" s="966"/>
      <c r="AG96" s="966"/>
      <c r="AH96" s="966"/>
      <c r="AI96" s="966"/>
      <c r="AJ96" s="966"/>
      <c r="AK96" s="966"/>
      <c r="AL96" s="2"/>
    </row>
    <row r="97" spans="1:38">
      <c r="A97" s="152"/>
      <c r="C97" s="188"/>
      <c r="D97" s="187"/>
      <c r="E97" s="187"/>
      <c r="F97" s="2"/>
      <c r="G97" s="966"/>
      <c r="H97" s="966"/>
      <c r="I97" s="966"/>
      <c r="J97" s="966"/>
      <c r="K97" s="966"/>
      <c r="L97" s="966"/>
      <c r="M97" s="966"/>
      <c r="N97" s="966"/>
      <c r="O97" s="966"/>
      <c r="P97" s="966"/>
      <c r="Q97" s="966"/>
      <c r="R97" s="966"/>
      <c r="S97" s="966"/>
      <c r="T97" s="966"/>
      <c r="U97" s="966"/>
      <c r="V97" s="966"/>
      <c r="W97" s="966"/>
      <c r="X97" s="966"/>
      <c r="Y97" s="966"/>
      <c r="Z97" s="966"/>
      <c r="AA97" s="966"/>
      <c r="AB97" s="966"/>
      <c r="AC97" s="966"/>
      <c r="AD97" s="966"/>
      <c r="AE97" s="966"/>
      <c r="AF97" s="966"/>
      <c r="AG97" s="966"/>
      <c r="AH97" s="966"/>
      <c r="AI97" s="966"/>
      <c r="AJ97" s="966"/>
      <c r="AK97" s="966"/>
      <c r="AL97" s="2"/>
    </row>
    <row r="98" spans="1:38">
      <c r="A98" s="152"/>
      <c r="C98" s="2"/>
      <c r="D98" s="508"/>
      <c r="E98" s="970" t="s">
        <v>1410</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1429</v>
      </c>
      <c r="G118" s="156"/>
    </row>
    <row r="119" spans="1:38">
      <c r="G119" s="156"/>
    </row>
    <row r="120" spans="1:38">
      <c r="E120" s="152" t="s">
        <v>841</v>
      </c>
      <c r="F120" s="155" t="s">
        <v>409</v>
      </c>
    </row>
    <row r="121" spans="1:38">
      <c r="E121" s="152"/>
      <c r="F121" s="152" t="s">
        <v>1151</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371</v>
      </c>
      <c r="G193" s="158" t="s">
        <v>1464</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6" t="s">
        <v>1411</v>
      </c>
      <c r="H205" s="966"/>
      <c r="I205" s="966"/>
      <c r="J205" s="966"/>
      <c r="K205" s="966"/>
      <c r="L205" s="966"/>
      <c r="M205" s="966"/>
      <c r="N205" s="966"/>
      <c r="O205" s="966"/>
      <c r="P205" s="966"/>
      <c r="Q205" s="966"/>
      <c r="R205" s="966"/>
      <c r="S205" s="966"/>
      <c r="T205" s="966"/>
      <c r="U205" s="966"/>
      <c r="V205" s="966"/>
      <c r="W205" s="966"/>
      <c r="X205" s="966"/>
      <c r="Y205" s="966"/>
      <c r="Z205" s="966"/>
      <c r="AA205" s="966"/>
      <c r="AB205" s="966"/>
      <c r="AC205" s="966"/>
      <c r="AD205" s="966"/>
      <c r="AE205" s="966"/>
      <c r="AF205" s="966"/>
      <c r="AG205" s="966"/>
      <c r="AH205" s="966"/>
      <c r="AI205" s="966"/>
      <c r="AJ205" s="966"/>
      <c r="AK205" s="966"/>
    </row>
    <row r="206" spans="2:37">
      <c r="B206" s="152"/>
      <c r="C206" s="152"/>
      <c r="D206" s="5"/>
      <c r="G206" s="966"/>
      <c r="H206" s="966"/>
      <c r="I206" s="966"/>
      <c r="J206" s="966"/>
      <c r="K206" s="966"/>
      <c r="L206" s="966"/>
      <c r="M206" s="966"/>
      <c r="N206" s="966"/>
      <c r="O206" s="966"/>
      <c r="P206" s="966"/>
      <c r="Q206" s="966"/>
      <c r="R206" s="966"/>
      <c r="S206" s="966"/>
      <c r="T206" s="966"/>
      <c r="U206" s="966"/>
      <c r="V206" s="966"/>
      <c r="W206" s="966"/>
      <c r="X206" s="966"/>
      <c r="Y206" s="966"/>
      <c r="Z206" s="966"/>
      <c r="AA206" s="966"/>
      <c r="AB206" s="966"/>
      <c r="AC206" s="966"/>
      <c r="AD206" s="966"/>
      <c r="AE206" s="966"/>
      <c r="AF206" s="966"/>
      <c r="AG206" s="966"/>
      <c r="AH206" s="966"/>
      <c r="AI206" s="966"/>
      <c r="AJ206" s="966"/>
      <c r="AK206" s="966"/>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6" t="s">
        <v>1386</v>
      </c>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J336" s="966"/>
      <c r="AK336" s="966"/>
    </row>
    <row r="337" spans="2:37">
      <c r="B337" s="5"/>
      <c r="E337" s="152"/>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J337" s="966"/>
      <c r="AK337" s="966"/>
    </row>
    <row r="338" spans="2:37">
      <c r="B338" s="5"/>
      <c r="E338" s="152"/>
      <c r="F338" s="966"/>
      <c r="G338" s="966"/>
      <c r="H338" s="966"/>
      <c r="I338" s="966"/>
      <c r="J338" s="966"/>
      <c r="K338" s="966"/>
      <c r="L338" s="966"/>
      <c r="M338" s="966"/>
      <c r="N338" s="966"/>
      <c r="O338" s="966"/>
      <c r="P338" s="966"/>
      <c r="Q338" s="966"/>
      <c r="R338" s="966"/>
      <c r="S338" s="966"/>
      <c r="T338" s="966"/>
      <c r="U338" s="966"/>
      <c r="V338" s="966"/>
      <c r="W338" s="966"/>
      <c r="X338" s="966"/>
      <c r="Y338" s="966"/>
      <c r="Z338" s="966"/>
      <c r="AA338" s="966"/>
      <c r="AB338" s="966"/>
      <c r="AC338" s="966"/>
      <c r="AD338" s="966"/>
      <c r="AE338" s="966"/>
      <c r="AF338" s="966"/>
      <c r="AG338" s="966"/>
      <c r="AH338" s="966"/>
      <c r="AI338" s="966"/>
      <c r="AJ338" s="966"/>
      <c r="AK338" s="966"/>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1495</v>
      </c>
      <c r="I340" s="188"/>
      <c r="J340" s="152"/>
      <c r="K340" s="152"/>
      <c r="L340" s="152"/>
      <c r="M340" s="152"/>
      <c r="N340" s="152"/>
      <c r="O340" s="152"/>
      <c r="P340" s="152"/>
      <c r="Q340" s="152"/>
      <c r="R340" s="152"/>
      <c r="S340" s="152"/>
    </row>
    <row r="341" spans="2:37" s="741" customFormat="1" ht="13.35" customHeight="1">
      <c r="B341" s="5"/>
      <c r="E341" s="971" t="s">
        <v>1502</v>
      </c>
      <c r="F341" s="971"/>
      <c r="G341" s="971"/>
      <c r="H341" s="971"/>
      <c r="I341" s="971"/>
      <c r="J341" s="971"/>
      <c r="K341" s="971"/>
      <c r="L341" s="971"/>
      <c r="M341" s="971"/>
      <c r="N341" s="971"/>
      <c r="O341" s="971"/>
      <c r="P341" s="971"/>
      <c r="Q341" s="971"/>
      <c r="R341" s="971"/>
      <c r="S341" s="971"/>
      <c r="T341" s="971"/>
      <c r="U341" s="971"/>
      <c r="V341" s="971"/>
      <c r="W341" s="971"/>
      <c r="X341" s="971"/>
      <c r="Y341" s="971"/>
      <c r="Z341" s="971"/>
      <c r="AA341" s="971"/>
      <c r="AB341" s="971"/>
      <c r="AC341" s="971"/>
      <c r="AD341" s="971"/>
      <c r="AE341" s="971"/>
      <c r="AF341" s="971"/>
      <c r="AG341" s="971"/>
      <c r="AH341" s="971"/>
      <c r="AI341" s="971"/>
      <c r="AJ341" s="971"/>
      <c r="AK341" s="971"/>
    </row>
    <row r="342" spans="2:37" s="741" customFormat="1">
      <c r="B342" s="5"/>
      <c r="E342" s="971"/>
      <c r="F342" s="971"/>
      <c r="G342" s="971"/>
      <c r="H342" s="971"/>
      <c r="I342" s="971"/>
      <c r="J342" s="971"/>
      <c r="K342" s="971"/>
      <c r="L342" s="971"/>
      <c r="M342" s="971"/>
      <c r="N342" s="971"/>
      <c r="O342" s="971"/>
      <c r="P342" s="971"/>
      <c r="Q342" s="971"/>
      <c r="R342" s="971"/>
      <c r="S342" s="971"/>
      <c r="T342" s="971"/>
      <c r="U342" s="971"/>
      <c r="V342" s="971"/>
      <c r="W342" s="971"/>
      <c r="X342" s="971"/>
      <c r="Y342" s="971"/>
      <c r="Z342" s="971"/>
      <c r="AA342" s="971"/>
      <c r="AB342" s="971"/>
      <c r="AC342" s="971"/>
      <c r="AD342" s="971"/>
      <c r="AE342" s="971"/>
      <c r="AF342" s="971"/>
      <c r="AG342" s="971"/>
      <c r="AH342" s="971"/>
      <c r="AI342" s="971"/>
      <c r="AJ342" s="971"/>
      <c r="AK342" s="971"/>
    </row>
    <row r="343" spans="2:37" s="741" customFormat="1">
      <c r="B343" s="5"/>
      <c r="E343" s="971"/>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s="741" customFormat="1">
      <c r="B344" s="5"/>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s="741" customFormat="1">
      <c r="B345" s="5"/>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s="741" customFormat="1">
      <c r="B346" s="5"/>
      <c r="E346" s="6" t="s">
        <v>119</v>
      </c>
      <c r="F346" s="966" t="s">
        <v>1504</v>
      </c>
      <c r="G346" s="966"/>
      <c r="H346" s="966"/>
      <c r="I346" s="966"/>
      <c r="J346" s="966"/>
      <c r="K346" s="966"/>
      <c r="L346" s="966"/>
      <c r="M346" s="966"/>
      <c r="N346" s="966"/>
      <c r="O346" s="966"/>
      <c r="P346" s="966"/>
      <c r="Q346" s="966"/>
      <c r="R346" s="966"/>
      <c r="S346" s="966"/>
      <c r="T346" s="966"/>
      <c r="U346" s="966"/>
      <c r="V346" s="966"/>
      <c r="W346" s="966"/>
      <c r="X346" s="966"/>
      <c r="Y346" s="966"/>
      <c r="Z346" s="966"/>
      <c r="AA346" s="966"/>
      <c r="AB346" s="966"/>
      <c r="AC346" s="966"/>
      <c r="AD346" s="966"/>
      <c r="AE346" s="966"/>
      <c r="AF346" s="966"/>
      <c r="AG346" s="966"/>
      <c r="AH346" s="966"/>
      <c r="AI346" s="966"/>
      <c r="AJ346" s="966"/>
      <c r="AK346" s="966"/>
    </row>
    <row r="347" spans="2:37" s="741" customFormat="1">
      <c r="B347" s="5"/>
      <c r="E347" s="6"/>
      <c r="F347" s="966"/>
      <c r="G347" s="966"/>
      <c r="H347" s="966"/>
      <c r="I347" s="966"/>
      <c r="J347" s="966"/>
      <c r="K347" s="966"/>
      <c r="L347" s="966"/>
      <c r="M347" s="966"/>
      <c r="N347" s="966"/>
      <c r="O347" s="966"/>
      <c r="P347" s="966"/>
      <c r="Q347" s="966"/>
      <c r="R347" s="966"/>
      <c r="S347" s="966"/>
      <c r="T347" s="966"/>
      <c r="U347" s="966"/>
      <c r="V347" s="966"/>
      <c r="W347" s="966"/>
      <c r="X347" s="966"/>
      <c r="Y347" s="966"/>
      <c r="Z347" s="966"/>
      <c r="AA347" s="966"/>
      <c r="AB347" s="966"/>
      <c r="AC347" s="966"/>
      <c r="AD347" s="966"/>
      <c r="AE347" s="966"/>
      <c r="AF347" s="966"/>
      <c r="AG347" s="966"/>
      <c r="AH347" s="966"/>
      <c r="AI347" s="966"/>
      <c r="AJ347" s="966"/>
      <c r="AK347" s="966"/>
    </row>
    <row r="348" spans="2:37" s="741" customFormat="1">
      <c r="B348" s="5"/>
      <c r="E348" s="6"/>
      <c r="F348" s="966"/>
      <c r="G348" s="966"/>
      <c r="H348" s="966"/>
      <c r="I348" s="966"/>
      <c r="J348" s="966"/>
      <c r="K348" s="966"/>
      <c r="L348" s="966"/>
      <c r="M348" s="966"/>
      <c r="N348" s="966"/>
      <c r="O348" s="966"/>
      <c r="P348" s="966"/>
      <c r="Q348" s="966"/>
      <c r="R348" s="966"/>
      <c r="S348" s="966"/>
      <c r="T348" s="966"/>
      <c r="U348" s="966"/>
      <c r="V348" s="966"/>
      <c r="W348" s="966"/>
      <c r="X348" s="966"/>
      <c r="Y348" s="966"/>
      <c r="Z348" s="966"/>
      <c r="AA348" s="966"/>
      <c r="AB348" s="966"/>
      <c r="AC348" s="966"/>
      <c r="AD348" s="966"/>
      <c r="AE348" s="966"/>
      <c r="AF348" s="966"/>
      <c r="AG348" s="966"/>
      <c r="AH348" s="966"/>
      <c r="AI348" s="966"/>
      <c r="AJ348" s="966"/>
      <c r="AK348" s="966"/>
    </row>
    <row r="349" spans="2:37" s="741" customFormat="1">
      <c r="B349" s="5"/>
      <c r="E349" s="6"/>
      <c r="F349" s="966"/>
      <c r="G349" s="966"/>
      <c r="H349" s="966"/>
      <c r="I349" s="966"/>
      <c r="J349" s="966"/>
      <c r="K349" s="966"/>
      <c r="L349" s="966"/>
      <c r="M349" s="966"/>
      <c r="N349" s="966"/>
      <c r="O349" s="966"/>
      <c r="P349" s="966"/>
      <c r="Q349" s="966"/>
      <c r="R349" s="966"/>
      <c r="S349" s="966"/>
      <c r="T349" s="966"/>
      <c r="U349" s="966"/>
      <c r="V349" s="966"/>
      <c r="W349" s="966"/>
      <c r="X349" s="966"/>
      <c r="Y349" s="966"/>
      <c r="Z349" s="966"/>
      <c r="AA349" s="966"/>
      <c r="AB349" s="966"/>
      <c r="AC349" s="966"/>
      <c r="AD349" s="966"/>
      <c r="AE349" s="966"/>
      <c r="AF349" s="966"/>
      <c r="AG349" s="966"/>
      <c r="AH349" s="966"/>
      <c r="AI349" s="966"/>
      <c r="AJ349" s="966"/>
      <c r="AK349" s="966"/>
    </row>
    <row r="350" spans="2:37" s="741" customFormat="1">
      <c r="B350" s="5"/>
      <c r="E350" s="6" t="s">
        <v>120</v>
      </c>
      <c r="F350" s="966" t="s">
        <v>1503</v>
      </c>
      <c r="G350" s="966"/>
      <c r="H350" s="966"/>
      <c r="I350" s="966"/>
      <c r="J350" s="966"/>
      <c r="K350" s="966"/>
      <c r="L350" s="966"/>
      <c r="M350" s="966"/>
      <c r="N350" s="966"/>
      <c r="O350" s="966"/>
      <c r="P350" s="966"/>
      <c r="Q350" s="966"/>
      <c r="R350" s="966"/>
      <c r="S350" s="966"/>
      <c r="T350" s="966"/>
      <c r="U350" s="966"/>
      <c r="V350" s="966"/>
      <c r="W350" s="966"/>
      <c r="X350" s="966"/>
      <c r="Y350" s="966"/>
      <c r="Z350" s="966"/>
      <c r="AA350" s="966"/>
      <c r="AB350" s="966"/>
      <c r="AC350" s="966"/>
      <c r="AD350" s="966"/>
      <c r="AE350" s="966"/>
      <c r="AF350" s="966"/>
      <c r="AG350" s="966"/>
      <c r="AH350" s="966"/>
      <c r="AI350" s="966"/>
      <c r="AJ350" s="966"/>
      <c r="AK350" s="966"/>
    </row>
    <row r="351" spans="2:37" s="741" customFormat="1">
      <c r="B351" s="5"/>
      <c r="F351" s="966"/>
      <c r="G351" s="966"/>
      <c r="H351" s="966"/>
      <c r="I351" s="966"/>
      <c r="J351" s="966"/>
      <c r="K351" s="966"/>
      <c r="L351" s="966"/>
      <c r="M351" s="966"/>
      <c r="N351" s="966"/>
      <c r="O351" s="966"/>
      <c r="P351" s="966"/>
      <c r="Q351" s="966"/>
      <c r="R351" s="966"/>
      <c r="S351" s="966"/>
      <c r="T351" s="966"/>
      <c r="U351" s="966"/>
      <c r="V351" s="966"/>
      <c r="W351" s="966"/>
      <c r="X351" s="966"/>
      <c r="Y351" s="966"/>
      <c r="Z351" s="966"/>
      <c r="AA351" s="966"/>
      <c r="AB351" s="966"/>
      <c r="AC351" s="966"/>
      <c r="AD351" s="966"/>
      <c r="AE351" s="966"/>
      <c r="AF351" s="966"/>
      <c r="AG351" s="966"/>
      <c r="AH351" s="966"/>
      <c r="AI351" s="966"/>
      <c r="AJ351" s="966"/>
      <c r="AK351" s="966"/>
    </row>
    <row r="352" spans="2:37" s="741" customFormat="1">
      <c r="B352" s="5"/>
      <c r="F352" s="966"/>
      <c r="G352" s="966"/>
      <c r="H352" s="966"/>
      <c r="I352" s="966"/>
      <c r="J352" s="966"/>
      <c r="K352" s="966"/>
      <c r="L352" s="966"/>
      <c r="M352" s="966"/>
      <c r="N352" s="966"/>
      <c r="O352" s="966"/>
      <c r="P352" s="966"/>
      <c r="Q352" s="966"/>
      <c r="R352" s="966"/>
      <c r="S352" s="966"/>
      <c r="T352" s="966"/>
      <c r="U352" s="966"/>
      <c r="V352" s="966"/>
      <c r="W352" s="966"/>
      <c r="X352" s="966"/>
      <c r="Y352" s="966"/>
      <c r="Z352" s="966"/>
      <c r="AA352" s="966"/>
      <c r="AB352" s="966"/>
      <c r="AC352" s="966"/>
      <c r="AD352" s="966"/>
      <c r="AE352" s="966"/>
      <c r="AF352" s="966"/>
      <c r="AG352" s="966"/>
      <c r="AH352" s="966"/>
      <c r="AI352" s="966"/>
      <c r="AJ352" s="966"/>
      <c r="AK352" s="966"/>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75" t="s">
        <v>1493</v>
      </c>
      <c r="F365" s="975"/>
      <c r="G365" s="975"/>
      <c r="H365" s="975"/>
      <c r="I365" s="975"/>
      <c r="J365" s="975"/>
      <c r="K365" s="975"/>
      <c r="L365" s="975"/>
      <c r="M365" s="975"/>
      <c r="N365" s="975"/>
      <c r="O365" s="975"/>
      <c r="P365" s="975"/>
      <c r="Q365" s="975"/>
      <c r="R365" s="975"/>
      <c r="S365" s="975"/>
      <c r="T365" s="975"/>
      <c r="U365" s="975"/>
      <c r="V365" s="975"/>
      <c r="W365" s="975"/>
      <c r="X365" s="975"/>
      <c r="Y365" s="975"/>
      <c r="Z365" s="975"/>
      <c r="AA365" s="975"/>
      <c r="AB365" s="975"/>
      <c r="AC365" s="975"/>
      <c r="AD365" s="975"/>
      <c r="AE365" s="975"/>
      <c r="AF365" s="975"/>
      <c r="AG365" s="975"/>
      <c r="AH365" s="975"/>
      <c r="AI365" s="975"/>
      <c r="AJ365" s="975"/>
      <c r="AK365" s="975"/>
      <c r="AL365" s="975"/>
    </row>
    <row r="366" spans="1:38" s="741" customFormat="1">
      <c r="B366" s="5"/>
      <c r="E366" s="975"/>
      <c r="F366" s="975"/>
      <c r="G366" s="975"/>
      <c r="H366" s="975"/>
      <c r="I366" s="975"/>
      <c r="J366" s="975"/>
      <c r="K366" s="975"/>
      <c r="L366" s="975"/>
      <c r="M366" s="975"/>
      <c r="N366" s="975"/>
      <c r="O366" s="975"/>
      <c r="P366" s="975"/>
      <c r="Q366" s="975"/>
      <c r="R366" s="975"/>
      <c r="S366" s="975"/>
      <c r="T366" s="975"/>
      <c r="U366" s="975"/>
      <c r="V366" s="975"/>
      <c r="W366" s="975"/>
      <c r="X366" s="975"/>
      <c r="Y366" s="975"/>
      <c r="Z366" s="975"/>
      <c r="AA366" s="975"/>
      <c r="AB366" s="975"/>
      <c r="AC366" s="975"/>
      <c r="AD366" s="975"/>
      <c r="AE366" s="975"/>
      <c r="AF366" s="975"/>
      <c r="AG366" s="975"/>
      <c r="AH366" s="975"/>
      <c r="AI366" s="975"/>
      <c r="AJ366" s="975"/>
      <c r="AK366" s="975"/>
      <c r="AL366" s="975"/>
    </row>
    <row r="367" spans="1:38" s="977" customFormat="1">
      <c r="A367"/>
      <c r="B367" s="5"/>
      <c r="C367"/>
      <c r="D367"/>
      <c r="E367" s="976" t="s">
        <v>1545</v>
      </c>
    </row>
    <row r="368" spans="1:38" s="97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8" t="s">
        <v>1560</v>
      </c>
      <c r="G386" s="968"/>
      <c r="H386" s="968"/>
      <c r="I386" s="968"/>
      <c r="J386" s="968"/>
      <c r="K386" s="968"/>
      <c r="L386" s="968"/>
      <c r="M386" s="968"/>
      <c r="N386" s="968"/>
      <c r="O386" s="968"/>
      <c r="P386" s="968"/>
      <c r="Q386" s="968"/>
      <c r="R386" s="968"/>
      <c r="S386" s="968"/>
      <c r="T386" s="968"/>
      <c r="U386" s="968"/>
      <c r="V386" s="968"/>
      <c r="W386" s="968"/>
      <c r="X386" s="968"/>
      <c r="Y386" s="968"/>
      <c r="Z386" s="968"/>
      <c r="AA386" s="968"/>
      <c r="AB386" s="968"/>
      <c r="AC386" s="968"/>
      <c r="AD386" s="968"/>
      <c r="AE386" s="968"/>
      <c r="AF386" s="968"/>
      <c r="AG386" s="968"/>
      <c r="AH386" s="968"/>
      <c r="AI386" s="968"/>
      <c r="AJ386" s="968"/>
      <c r="AK386" s="968"/>
      <c r="AL386" s="701"/>
    </row>
    <row r="387" spans="1:38" s="741" customFormat="1">
      <c r="A387" s="701"/>
      <c r="B387" s="188"/>
      <c r="C387" s="701"/>
      <c r="D387" s="701"/>
      <c r="E387" s="702"/>
      <c r="F387" s="968"/>
      <c r="G387" s="968"/>
      <c r="H387" s="968"/>
      <c r="I387" s="968"/>
      <c r="J387" s="968"/>
      <c r="K387" s="968"/>
      <c r="L387" s="968"/>
      <c r="M387" s="968"/>
      <c r="N387" s="968"/>
      <c r="O387" s="968"/>
      <c r="P387" s="968"/>
      <c r="Q387" s="968"/>
      <c r="R387" s="968"/>
      <c r="S387" s="968"/>
      <c r="T387" s="968"/>
      <c r="U387" s="968"/>
      <c r="V387" s="968"/>
      <c r="W387" s="968"/>
      <c r="X387" s="968"/>
      <c r="Y387" s="968"/>
      <c r="Z387" s="968"/>
      <c r="AA387" s="968"/>
      <c r="AB387" s="968"/>
      <c r="AC387" s="968"/>
      <c r="AD387" s="968"/>
      <c r="AE387" s="968"/>
      <c r="AF387" s="968"/>
      <c r="AG387" s="968"/>
      <c r="AH387" s="968"/>
      <c r="AI387" s="968"/>
      <c r="AJ387" s="968"/>
      <c r="AK387" s="968"/>
      <c r="AL387" s="701"/>
    </row>
    <row r="388" spans="1:38" s="741" customFormat="1">
      <c r="A388" s="701"/>
      <c r="B388" s="188"/>
      <c r="C388" s="701"/>
      <c r="D388" s="701"/>
      <c r="E388" s="702"/>
      <c r="F388" s="968"/>
      <c r="G388" s="968"/>
      <c r="H388" s="968"/>
      <c r="I388" s="968"/>
      <c r="J388" s="968"/>
      <c r="K388" s="968"/>
      <c r="L388" s="968"/>
      <c r="M388" s="968"/>
      <c r="N388" s="968"/>
      <c r="O388" s="968"/>
      <c r="P388" s="968"/>
      <c r="Q388" s="968"/>
      <c r="R388" s="968"/>
      <c r="S388" s="968"/>
      <c r="T388" s="968"/>
      <c r="U388" s="968"/>
      <c r="V388" s="968"/>
      <c r="W388" s="968"/>
      <c r="X388" s="968"/>
      <c r="Y388" s="968"/>
      <c r="Z388" s="968"/>
      <c r="AA388" s="968"/>
      <c r="AB388" s="968"/>
      <c r="AC388" s="968"/>
      <c r="AD388" s="968"/>
      <c r="AE388" s="968"/>
      <c r="AF388" s="968"/>
      <c r="AG388" s="968"/>
      <c r="AH388" s="968"/>
      <c r="AI388" s="968"/>
      <c r="AJ388" s="968"/>
      <c r="AK388" s="96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cellWatches>
    <cellWatch r="L44"/>
    <cellWatch r="L62"/>
    <cellWatch r="M45"/>
    <cellWatch r="M37"/>
    <cellWatch r="L33"/>
    <cellWatch r="L45"/>
    <cellWatch r="L63"/>
    <cellWatch r="L40"/>
    <cellWatch r="M41"/>
    <cellWatch r="M33"/>
    <cellWatch r="M46"/>
    <cellWatch r="M38"/>
    <cellWatch r="L55"/>
    <cellWatch r="M56"/>
    <cellWatch r="M48"/>
    <cellWatch r="L46"/>
    <cellWatch r="M47"/>
    <cellWatch r="M39"/>
    <cellWatch r="L41"/>
    <cellWatch r="L53"/>
    <cellWatch r="M54"/>
    <cellWatch r="L64"/>
    <cellWatch r="L51"/>
    <cellWatch r="L69"/>
    <cellWatch r="M52"/>
    <cellWatch r="M44"/>
    <cellWatch r="M36"/>
    <cellWatch r="M30"/>
    <cellWatch r="M27"/>
    <cellWatch r="M19"/>
    <cellWatch r="L56"/>
    <cellWatch r="M57"/>
    <cellWatch r="M49"/>
    <cellWatch r="L47"/>
    <cellWatch r="M40"/>
    <cellWatch r="K45"/>
    <cellWatch r="K37"/>
    <cellWatch r="K47"/>
    <cellWatch r="K39"/>
    <cellWatch r="M64"/>
    <cellWatch r="N47"/>
    <cellWatch r="N39"/>
    <cellWatch r="M65"/>
    <cellWatch r="M42"/>
    <cellWatch r="N43"/>
    <cellWatch r="N35"/>
    <cellWatch r="M43"/>
    <cellWatch r="M55"/>
    <cellWatch r="N56"/>
    <cellWatch r="N48"/>
    <cellWatch r="N58"/>
    <cellWatch r="N50"/>
    <cellWatch r="M63"/>
    <cellWatch r="N46"/>
    <cellWatch r="N38"/>
    <cellWatch r="L36"/>
    <cellWatch r="M35"/>
    <cellWatch r="M28"/>
    <cellWatch r="M51"/>
    <cellWatch r="K44"/>
    <cellWatch r="K62"/>
    <cellWatch r="L37"/>
    <cellWatch r="L42"/>
    <cellWatch r="N44"/>
    <cellWatch r="O45"/>
    <cellWatch r="O37"/>
    <cellWatch r="L65"/>
    <cellWatch r="O62"/>
    <cellWatch r="O80"/>
    <cellWatch r="P63"/>
    <cellWatch r="P55"/>
    <cellWatch r="O63"/>
    <cellWatch r="O81"/>
    <cellWatch r="O58"/>
    <cellWatch r="P59"/>
    <cellWatch r="P51"/>
    <cellWatch r="N62"/>
    <cellWatch r="N80"/>
    <cellWatch r="O55"/>
    <cellWatch r="O64"/>
    <cellWatch r="P65"/>
    <cellWatch r="P57"/>
    <cellWatch r="O82"/>
    <cellWatch r="L43"/>
    <cellWatch r="L48"/>
    <cellWatch r="L66"/>
    <cellWatch r="L49"/>
    <cellWatch r="L67"/>
    <cellWatch r="L38"/>
    <cellWatch r="L57"/>
    <cellWatch r="M58"/>
    <cellWatch r="M50"/>
    <cellWatch r="L59"/>
    <cellWatch r="M60"/>
    <cellWatch r="M61"/>
    <cellWatch r="N45"/>
    <cellWatch r="O46"/>
    <cellWatch r="L54"/>
    <cellWatch r="K63"/>
    <cellWatch r="M62"/>
    <cellWatch r="N37"/>
    <cellWatch r="N41"/>
    <cellWatch r="N33"/>
    <cellWatch r="M53"/>
    <cellWatch r="N54"/>
    <cellWatch r="N27"/>
    <cellWatch r="N19"/>
    <cellWatch r="N57"/>
    <cellWatch r="N49"/>
    <cellWatch r="N40"/>
    <cellWatch r="N36"/>
    <cellWatch r="N30"/>
    <cellWatch r="M69"/>
    <cellWatch r="N52"/>
    <cellWatch r="L39"/>
    <cellWatch r="P62"/>
    <cellWatch r="P80"/>
    <cellWatch r="Q63"/>
    <cellWatch r="Q55"/>
    <cellWatch r="P81"/>
    <cellWatch r="P58"/>
    <cellWatch r="Q59"/>
    <cellWatch r="Q51"/>
    <cellWatch r="P64"/>
    <cellWatch r="Q65"/>
    <cellWatch r="Q57"/>
    <cellWatch r="P82"/>
    <cellWatch r="K66"/>
    <cellWatch r="L50"/>
    <cellWatch r="L68"/>
    <cellWatch r="N42"/>
    <cellWatch r="N55"/>
    <cellWatch r="N51"/>
    <cellWatch r="L32"/>
    <cellWatch r="M25"/>
    <cellWatch r="O86"/>
    <cellWatch r="N73"/>
    <cellWatch r="N91"/>
    <cellWatch r="O74"/>
    <cellWatch r="O66"/>
    <cellWatch r="N69"/>
    <cellWatch r="O70"/>
    <cellWatch r="N74"/>
    <cellWatch r="N92"/>
    <cellWatch r="N65"/>
    <cellWatch r="N70"/>
    <cellWatch r="N82"/>
    <cellWatch r="O83"/>
    <cellWatch r="O75"/>
    <cellWatch r="N84"/>
    <cellWatch r="O85"/>
    <cellWatch r="O77"/>
    <cellWatch r="O67"/>
    <cellWatch r="O38"/>
    <cellWatch r="N75"/>
    <cellWatch r="O76"/>
    <cellWatch r="O68"/>
    <cellWatch r="N98"/>
    <cellWatch r="O73"/>
    <cellWatch r="N93"/>
    <cellWatch r="Q91"/>
    <cellWatch r="Q109"/>
    <cellWatch r="R92"/>
    <cellWatch r="R84"/>
    <cellWatch r="Q92"/>
    <cellWatch r="Q110"/>
    <cellWatch r="Q87"/>
    <cellWatch r="R88"/>
    <cellWatch r="R80"/>
    <cellWatch r="P91"/>
    <cellWatch r="P109"/>
    <cellWatch r="Q84"/>
    <cellWatch r="Q93"/>
    <cellWatch r="R94"/>
    <cellWatch r="R86"/>
    <cellWatch r="Q111"/>
    <cellWatch r="M73"/>
    <cellWatch r="M91"/>
    <cellWatch r="N66"/>
    <cellWatch r="N71"/>
    <cellWatch r="N72"/>
    <cellWatch r="N94"/>
    <cellWatch r="O33"/>
    <cellWatch r="O23"/>
    <cellWatch r="N85"/>
    <cellWatch r="O78"/>
    <cellWatch r="N76"/>
    <cellWatch r="O69"/>
    <cellWatch r="O65"/>
    <cellWatch r="M74"/>
    <cellWatch r="M66"/>
    <cellWatch r="M76"/>
    <cellWatch r="M68"/>
    <cellWatch r="O91"/>
    <cellWatch r="P74"/>
    <cellWatch r="P66"/>
    <cellWatch r="P75"/>
    <cellWatch r="O92"/>
    <cellWatch r="O93"/>
    <cellWatch r="O71"/>
    <cellWatch r="P76"/>
    <cellWatch r="P68"/>
    <cellWatch r="O72"/>
    <cellWatch r="P73"/>
    <cellWatch r="O84"/>
    <cellWatch r="P85"/>
    <cellWatch r="P77"/>
    <cellWatch r="P67"/>
    <cellWatch r="P70"/>
    <cellWatch r="P83"/>
    <cellWatch r="O94"/>
    <cellWatch r="P33"/>
    <cellWatch r="P23"/>
    <cellWatch r="P86"/>
    <cellWatch r="P78"/>
    <cellWatch r="P69"/>
    <cellWatch r="P38"/>
    <cellWatch r="O98"/>
    <cellWatch r="N68"/>
    <cellWatch r="R91"/>
    <cellWatch r="R109"/>
    <cellWatch r="S92"/>
    <cellWatch r="S84"/>
    <cellWatch r="R110"/>
    <cellWatch r="R87"/>
    <cellWatch r="S88"/>
    <cellWatch r="S80"/>
    <cellWatch r="R93"/>
    <cellWatch r="S94"/>
    <cellWatch r="S86"/>
    <cellWatch r="R111"/>
    <cellWatch r="M34"/>
    <cellWatch r="O114"/>
    <cellWatch r="N101"/>
    <cellWatch r="N119"/>
    <cellWatch r="O102"/>
    <cellWatch r="N97"/>
    <cellWatch r="O90"/>
    <cellWatch r="N102"/>
    <cellWatch r="N120"/>
    <cellWatch r="N110"/>
    <cellWatch r="O111"/>
    <cellWatch r="O103"/>
    <cellWatch r="N112"/>
    <cellWatch r="O113"/>
    <cellWatch r="O105"/>
    <cellWatch r="O95"/>
    <cellWatch r="O40"/>
    <cellWatch r="N103"/>
    <cellWatch r="O104"/>
    <cellWatch r="O96"/>
    <cellWatch r="N108"/>
    <cellWatch r="N126"/>
    <cellWatch r="O109"/>
    <cellWatch r="O101"/>
    <cellWatch r="N121"/>
    <cellWatch r="R119"/>
    <cellWatch r="R137"/>
    <cellWatch r="S120"/>
    <cellWatch r="S112"/>
    <cellWatch r="R120"/>
    <cellWatch r="R138"/>
    <cellWatch r="R115"/>
    <cellWatch r="S116"/>
    <cellWatch r="S108"/>
    <cellWatch r="Q119"/>
    <cellWatch r="Q137"/>
    <cellWatch r="R112"/>
    <cellWatch r="R121"/>
    <cellWatch r="S122"/>
    <cellWatch r="S114"/>
    <cellWatch r="R139"/>
    <cellWatch r="M101"/>
    <cellWatch r="M119"/>
    <cellWatch r="N99"/>
    <cellWatch r="N100"/>
    <cellWatch r="N122"/>
    <cellWatch r="O35"/>
    <cellWatch r="O25"/>
    <cellWatch r="N113"/>
    <cellWatch r="O106"/>
    <cellWatch r="N104"/>
    <cellWatch r="O97"/>
    <cellWatch r="M102"/>
    <cellWatch r="M104"/>
    <cellWatch r="M96"/>
    <cellWatch r="O119"/>
    <cellWatch r="Q102"/>
    <cellWatch r="Q74"/>
    <cellWatch r="Q103"/>
    <cellWatch r="O120"/>
    <cellWatch r="O121"/>
    <cellWatch r="O99"/>
    <cellWatch r="Q104"/>
    <cellWatch r="Q96"/>
    <cellWatch r="O100"/>
    <cellWatch r="Q101"/>
    <cellWatch r="Q72"/>
    <cellWatch r="O112"/>
    <cellWatch r="Q113"/>
    <cellWatch r="Q105"/>
    <cellWatch r="Q95"/>
    <cellWatch r="Q98"/>
    <cellWatch r="Q90"/>
    <cellWatch r="O110"/>
    <cellWatch r="O122"/>
    <cellWatch r="Q35"/>
    <cellWatch r="Q25"/>
    <cellWatch r="Q114"/>
    <cellWatch r="Q106"/>
    <cellWatch r="Q97"/>
    <cellWatch r="Q73"/>
    <cellWatch r="Q40"/>
    <cellWatch r="O108"/>
    <cellWatch r="O126"/>
    <cellWatch r="N96"/>
    <cellWatch r="S119"/>
    <cellWatch r="S137"/>
    <cellWatch r="T120"/>
    <cellWatch r="T112"/>
    <cellWatch r="S138"/>
    <cellWatch r="S115"/>
    <cellWatch r="T116"/>
    <cellWatch r="T108"/>
    <cellWatch r="S121"/>
    <cellWatch r="T122"/>
    <cellWatch r="T114"/>
    <cellWatch r="S139"/>
    <cellWatch r="L52"/>
    <cellWatch r="L75"/>
    <cellWatch r="M32"/>
    <cellWatch r="L17"/>
    <cellWatch r="L76"/>
    <cellWatch r="M59"/>
    <cellWatch r="L18"/>
    <cellWatch r="K42"/>
    <cellWatch r="K58"/>
    <cellWatch r="K50"/>
    <cellWatch r="M24"/>
    <cellWatch r="M67"/>
    <cellWatch r="L58"/>
    <cellWatch r="O47"/>
    <cellWatch r="O42"/>
    <cellWatch r="K52"/>
    <cellWatch r="K75"/>
    <cellWatch r="L20"/>
    <cellWatch r="O57"/>
    <cellWatch r="K76"/>
    <cellWatch r="L82"/>
    <cellWatch r="L74"/>
    <cellWatch r="L83"/>
    <cellWatch r="K74"/>
    <cellWatch r="K56"/>
    <cellWatch r="L77"/>
    <cellWatch r="K78"/>
    <cellWatch r="K70"/>
    <cellWatch r="L84"/>
    <cellWatch r="L72"/>
    <cellWatch r="M75"/>
    <cellWatch r="M78"/>
    <cellWatch r="M70"/>
    <cellWatch r="M77"/>
    <cellWatch r="K18"/>
    <cellWatch r="K82"/>
    <cellWatch r="L71"/>
    <cellWatch r="M20"/>
    <cellWatch r="M85"/>
    <cellWatch r="M79"/>
    <cellWatch r="M18"/>
    <cellWatch r="L73"/>
    <cellWatch r="L78"/>
    <cellWatch r="M72"/>
    <cellWatch r="L85"/>
    <cellWatch r="M82"/>
    <cellWatch r="L79"/>
    <cellWatch r="L19"/>
    <cellWatch r="L80"/>
    <cellWatch r="M80"/>
    <cellWatch r="M81"/>
    <cellWatch r="O149"/>
    <cellWatch r="N136"/>
    <cellWatch r="N154"/>
    <cellWatch r="O137"/>
    <cellWatch r="O87"/>
    <cellWatch r="N132"/>
    <cellWatch r="O133"/>
    <cellWatch r="N137"/>
    <cellWatch r="N155"/>
    <cellWatch r="N86"/>
    <cellWatch r="N133"/>
    <cellWatch r="N145"/>
    <cellWatch r="O146"/>
    <cellWatch r="O138"/>
    <cellWatch r="N147"/>
    <cellWatch r="O148"/>
    <cellWatch r="O140"/>
    <cellWatch r="O130"/>
    <cellWatch r="N138"/>
    <cellWatch r="O139"/>
    <cellWatch r="O131"/>
    <cellWatch r="N143"/>
    <cellWatch r="N161"/>
    <cellWatch r="O144"/>
    <cellWatch r="O136"/>
    <cellWatch r="N156"/>
    <cellWatch r="R154"/>
    <cellWatch r="R172"/>
    <cellWatch r="S155"/>
    <cellWatch r="S147"/>
    <cellWatch r="R155"/>
    <cellWatch r="R173"/>
    <cellWatch r="R150"/>
    <cellWatch r="S151"/>
    <cellWatch r="S143"/>
    <cellWatch r="Q154"/>
    <cellWatch r="Q172"/>
    <cellWatch r="R147"/>
    <cellWatch r="R156"/>
    <cellWatch r="S157"/>
    <cellWatch r="S149"/>
    <cellWatch r="R174"/>
    <cellWatch r="M136"/>
    <cellWatch r="M154"/>
    <cellWatch r="N87"/>
    <cellWatch r="N134"/>
    <cellWatch r="N135"/>
    <cellWatch r="N157"/>
    <cellWatch r="N148"/>
    <cellWatch r="O141"/>
    <cellWatch r="N139"/>
    <cellWatch r="O132"/>
    <cellWatch r="M137"/>
    <cellWatch r="M87"/>
    <cellWatch r="M139"/>
    <cellWatch r="M131"/>
    <cellWatch r="O154"/>
    <cellWatch r="Q138"/>
    <cellWatch r="O155"/>
    <cellWatch r="O156"/>
    <cellWatch r="O134"/>
    <cellWatch r="Q139"/>
    <cellWatch r="Q131"/>
    <cellWatch r="O135"/>
    <cellWatch r="Q136"/>
    <cellWatch r="Q85"/>
    <cellWatch r="O147"/>
    <cellWatch r="Q148"/>
    <cellWatch r="Q140"/>
    <cellWatch r="Q130"/>
    <cellWatch r="Q133"/>
    <cellWatch r="O145"/>
    <cellWatch r="Q146"/>
    <cellWatch r="O157"/>
    <cellWatch r="Q66"/>
    <cellWatch r="Q149"/>
    <cellWatch r="Q141"/>
    <cellWatch r="Q132"/>
    <cellWatch r="Q86"/>
    <cellWatch r="O143"/>
    <cellWatch r="O161"/>
    <cellWatch r="Q144"/>
    <cellWatch r="N131"/>
    <cellWatch r="S154"/>
    <cellWatch r="S172"/>
    <cellWatch r="T155"/>
    <cellWatch r="T147"/>
    <cellWatch r="S173"/>
    <cellWatch r="S150"/>
    <cellWatch r="T151"/>
    <cellWatch r="T143"/>
    <cellWatch r="S156"/>
    <cellWatch r="T157"/>
    <cellWatch r="T149"/>
    <cellWatch r="S174"/>
    <cellWatch r="K46"/>
    <cellWatch r="K48"/>
    <cellWatch r="K40"/>
    <cellWatch r="L70"/>
    <cellWatch r="P56"/>
    <cellWatch r="O59"/>
    <cellWatch r="P60"/>
    <cellWatch r="P52"/>
    <cellWatch r="N63"/>
    <cellWatch r="N81"/>
    <cellWatch r="O56"/>
    <cellWatch r="N83"/>
    <cellWatch r="R85"/>
    <cellWatch r="Q88"/>
    <cellWatch r="R89"/>
    <cellWatch r="R81"/>
    <cellWatch r="P92"/>
    <cellWatch r="P110"/>
    <cellWatch r="Q94"/>
    <cellWatch r="R95"/>
    <cellWatch r="Q112"/>
    <cellWatch r="M92"/>
    <cellWatch r="N67"/>
    <cellWatch r="N95"/>
    <cellWatch r="O79"/>
    <cellWatch r="N77"/>
    <cellWatch r="P71"/>
    <cellWatch r="P84"/>
    <cellWatch r="P87"/>
    <cellWatch r="P79"/>
    <cellWatch r="S93"/>
    <cellWatch r="S85"/>
    <cellWatch r="S89"/>
    <cellWatch r="S81"/>
    <cellWatch r="S95"/>
    <cellWatch r="S87"/>
    <cellWatch r="Q107"/>
    <cellWatch r="Q108"/>
    <cellWatch r="P107"/>
    <cellWatch r="R107"/>
    <cellWatch r="R108"/>
    <cellWatch r="N31"/>
    <cellWatch r="N34"/>
    <cellWatch r="N53"/>
    <cellWatch r="L61"/>
    <cellWatch r="K61"/>
    <cellWatch r="O61"/>
    <cellWatch r="P54"/>
    <cellWatch r="P50"/>
    <cellWatch r="N61"/>
    <cellWatch r="N79"/>
    <cellWatch r="O54"/>
    <cellWatch r="AH38"/>
    <cellWatch r="AH57"/>
    <cellWatch r="AI32"/>
    <cellWatch r="AI42"/>
    <cellWatch r="AI59"/>
    <cellWatch r="AD38"/>
    <cellWatch r="AD57"/>
    <cellWatch r="AH32"/>
    <cellWatch r="AH42"/>
    <cellWatch r="AH58"/>
    <cellWatch r="AH59"/>
    <cellWatch r="AH52"/>
    <cellWatch r="AI33"/>
    <cellWatch r="AI48"/>
    <cellWatch r="AH37"/>
    <cellWatch r="AI38"/>
    <cellWatch r="AI51"/>
    <cellWatch r="AH41"/>
    <cellWatch r="AH54"/>
    <cellWatch r="AI53"/>
    <cellWatch r="AI39"/>
    <cellWatch r="AI44"/>
    <cellWatch r="AI31"/>
    <cellWatch r="AI28"/>
    <cellWatch r="AH31"/>
    <cellWatch r="AH35"/>
    <cellWatch r="AI46"/>
    <cellWatch r="AH63"/>
    <cellWatch r="AI23"/>
    <cellWatch r="AI15"/>
    <cellWatch r="AH53"/>
    <cellWatch r="AI29"/>
    <cellWatch r="AI50"/>
    <cellWatch r="AH33"/>
    <cellWatch r="AI41"/>
    <cellWatch r="AI45"/>
    <cellWatch r="AI26"/>
    <cellWatch r="AH49"/>
    <cellWatch r="AH66"/>
    <cellWatch r="AI34"/>
    <cellWatch r="AD32"/>
    <cellWatch r="AD42"/>
    <cellWatch r="AD33"/>
    <cellWatch r="AD48"/>
    <cellWatch r="AI49"/>
    <cellWatch r="AH28"/>
    <cellWatch r="AH45"/>
    <cellWatch r="AJ36"/>
    <cellWatch r="AK30"/>
    <cellWatch r="AK40"/>
    <cellWatch r="AI24"/>
    <cellWatch r="AK55"/>
    <cellWatch r="AK74"/>
    <cellWatch r="AM56"/>
    <cellWatch r="AM52"/>
    <cellWatch r="AK56"/>
    <cellWatch r="AK75"/>
    <cellWatch r="AK34"/>
    <cellWatch r="AM61"/>
    <cellWatch r="AM47"/>
    <cellWatch r="AJ55"/>
    <cellWatch r="AJ74"/>
    <cellWatch r="AK52"/>
    <cellWatch r="AM27"/>
    <cellWatch r="AK76"/>
    <cellWatch r="AH39"/>
    <cellWatch r="AH64"/>
    <cellWatch r="AH50"/>
    <cellWatch r="AH65"/>
    <cellWatch r="AH44"/>
    <cellWatch r="AH29"/>
    <cellWatch r="AI36"/>
    <cellWatch r="AI40"/>
    <cellWatch r="AI55"/>
    <cellWatch r="AI56"/>
    <cellWatch r="AJ30"/>
    <cellWatch r="AK57"/>
    <cellWatch r="AH46"/>
    <cellWatch r="AI54"/>
    <cellWatch r="AD58"/>
    <cellWatch r="AD64"/>
    <cellWatch r="AH48"/>
    <cellWatch r="AH40"/>
    <cellWatch r="AI52"/>
    <cellWatch r="AI57"/>
    <cellWatch r="AJ40"/>
    <cellWatch r="AJ57"/>
    <cellWatch r="AI58"/>
    <cellWatch r="AJ31"/>
    <cellWatch r="AJ46"/>
    <cellWatch r="AI37"/>
    <cellWatch r="AJ49"/>
    <cellWatch r="AJ51"/>
    <cellWatch r="AJ37"/>
    <cellWatch r="AJ42"/>
    <cellWatch r="AJ29"/>
    <cellWatch r="AJ26"/>
    <cellWatch r="AI35"/>
    <cellWatch r="AJ44"/>
    <cellWatch r="AI63"/>
    <cellWatch r="AJ21"/>
    <cellWatch r="AJ13"/>
    <cellWatch r="AJ27"/>
    <cellWatch r="AJ48"/>
    <cellWatch r="AJ39"/>
    <cellWatch r="AJ43"/>
    <cellWatch r="AJ24"/>
    <cellWatch r="AI66"/>
    <cellWatch r="AJ32"/>
    <cellWatch r="AM55"/>
    <cellWatch r="AM74"/>
    <cellWatch r="AO56"/>
    <cellWatch r="AO52"/>
    <cellWatch r="AM75"/>
    <cellWatch r="AM34"/>
    <cellWatch r="AO61"/>
    <cellWatch r="AO47"/>
    <cellWatch r="AO27"/>
    <cellWatch r="AM76"/>
    <cellWatch r="AI43"/>
    <cellWatch r="AH27"/>
    <cellWatch r="AI21"/>
    <cellWatch r="AK80"/>
    <cellWatch r="AJ67"/>
    <cellWatch r="AJ83"/>
    <cellWatch r="AK68"/>
    <cellWatch r="AK62"/>
    <cellWatch r="AJ64"/>
    <cellWatch r="AK65"/>
    <cellWatch r="AJ68"/>
    <cellWatch r="AJ90"/>
    <cellWatch r="AJ61"/>
    <cellWatch r="AJ65"/>
    <cellWatch r="AJ76"/>
    <cellWatch r="AK77"/>
    <cellWatch r="AK69"/>
    <cellWatch r="AJ78"/>
    <cellWatch r="AK79"/>
    <cellWatch r="AK71"/>
    <cellWatch r="AK63"/>
    <cellWatch r="AK42"/>
    <cellWatch r="AJ69"/>
    <cellWatch r="AK70"/>
    <cellWatch r="AJ100"/>
    <cellWatch r="AK67"/>
    <cellWatch r="AJ95"/>
    <cellWatch r="AO83"/>
    <cellWatch r="AO111"/>
    <cellWatch r="AQ90"/>
    <cellWatch r="AQ78"/>
    <cellWatch r="AO90"/>
    <cellWatch r="AO112"/>
    <cellWatch r="AO81"/>
    <cellWatch r="AQ82"/>
    <cellWatch r="AQ74"/>
    <cellWatch r="AM83"/>
    <cellWatch r="AM111"/>
    <cellWatch r="AO78"/>
    <cellWatch r="AO95"/>
    <cellWatch r="AQ96"/>
    <cellWatch r="AQ80"/>
    <cellWatch r="AO113"/>
    <cellWatch r="AI69"/>
    <cellWatch r="AI85"/>
    <cellWatch r="AJ62"/>
    <cellWatch r="AJ66"/>
    <cellWatch r="AJ96"/>
    <cellWatch r="AK26"/>
    <cellWatch r="AK17"/>
    <cellWatch r="AJ79"/>
    <cellWatch r="AK72"/>
    <cellWatch r="AJ70"/>
    <cellWatch r="AK64"/>
    <cellWatch r="AK61"/>
    <cellWatch r="AI70"/>
    <cellWatch r="AI64"/>
    <cellWatch r="AI72"/>
    <cellWatch r="AI65"/>
    <cellWatch r="AK83"/>
    <cellWatch r="AM68"/>
    <cellWatch r="AM62"/>
    <cellWatch r="AM69"/>
    <cellWatch r="AK90"/>
    <cellWatch r="AK95"/>
    <cellWatch r="AK66"/>
    <cellWatch r="AM70"/>
    <cellWatch r="AM63"/>
    <cellWatch r="AM67"/>
    <cellWatch r="AK78"/>
    <cellWatch r="AM79"/>
    <cellWatch r="AM71"/>
    <cellWatch r="AM65"/>
    <cellWatch r="AM77"/>
    <cellWatch r="AK96"/>
    <cellWatch r="AM26"/>
    <cellWatch r="AM17"/>
    <cellWatch r="AM80"/>
    <cellWatch r="AM72"/>
    <cellWatch r="AM64"/>
    <cellWatch r="AM42"/>
    <cellWatch r="AK100"/>
    <cellWatch r="AJ63"/>
    <cellWatch r="AQ83"/>
    <cellWatch r="AQ111"/>
    <cellWatch r="AV90"/>
    <cellWatch r="AV78"/>
    <cellWatch r="AQ112"/>
    <cellWatch r="AQ81"/>
    <cellWatch r="AV82"/>
    <cellWatch r="AV74"/>
    <cellWatch r="AQ95"/>
    <cellWatch r="AV96"/>
    <cellWatch r="AV80"/>
    <cellWatch r="AQ113"/>
    <cellWatch r="AJ50"/>
    <cellWatch r="AJ52"/>
    <cellWatch r="AJ47"/>
    <cellWatch r="AD59"/>
    <cellWatch r="AD44"/>
    <cellWatch r="AD39"/>
    <cellWatch r="AD41"/>
    <cellWatch r="AI16"/>
    <cellWatch r="AH18"/>
    <cellWatch r="AI20"/>
    <cellWatch r="AH20"/>
    <cellWatch r="AI27"/>
    <cellWatch r="AI17"/>
    <cellWatch r="AI18"/>
    <cellWatch r="AH21"/>
    <cellWatch r="AH34"/>
    <cellWatch r="AH67"/>
    <cellWatch r="AD31"/>
    <cellWatch r="AD37"/>
    <cellWatch r="AH36"/>
    <cellWatch r="AH55"/>
    <cellWatch r="AK120"/>
    <cellWatch r="AJ110"/>
    <cellWatch r="AJ120"/>
    <cellWatch r="AK111"/>
    <cellWatch r="AJ106"/>
    <cellWatch r="AK107"/>
    <cellWatch r="AJ111"/>
    <cellWatch r="AJ107"/>
    <cellWatch r="AJ119"/>
    <cellWatch r="AK113"/>
    <cellWatch r="AK115"/>
    <cellWatch r="AK104"/>
    <cellWatch r="AK16"/>
    <cellWatch r="AJ113"/>
    <cellWatch r="AK114"/>
    <cellWatch r="AK105"/>
    <cellWatch r="AJ118"/>
    <cellWatch r="AK119"/>
    <cellWatch r="AK110"/>
    <cellWatch r="AQ120"/>
    <cellWatch r="AQ132"/>
    <cellWatch r="AV120"/>
    <cellWatch r="AV119"/>
    <cellWatch r="AQ133"/>
    <cellWatch r="AV118"/>
    <cellWatch r="AO120"/>
    <cellWatch r="AO132"/>
    <cellWatch r="AQ119"/>
    <cellWatch r="AV83"/>
    <cellWatch r="AQ134"/>
    <cellWatch r="AI112"/>
    <cellWatch r="AI122"/>
    <cellWatch r="AJ108"/>
    <cellWatch r="AJ109"/>
    <cellWatch r="AK46"/>
    <cellWatch r="AK24"/>
    <cellWatch r="AK116"/>
    <cellWatch r="AJ114"/>
    <cellWatch r="AK106"/>
    <cellWatch r="AI113"/>
    <cellWatch r="AI71"/>
    <cellWatch r="AI116"/>
    <cellWatch r="AI107"/>
    <cellWatch r="AO69"/>
    <cellWatch r="AK108"/>
    <cellWatch r="AO114"/>
    <cellWatch r="AO105"/>
    <cellWatch r="AK109"/>
    <cellWatch r="AO110"/>
    <cellWatch r="AO67"/>
    <cellWatch r="AO115"/>
    <cellWatch r="AO104"/>
    <cellWatch r="AO107"/>
    <cellWatch r="AO46"/>
    <cellWatch r="AO24"/>
    <cellWatch r="AO116"/>
    <cellWatch r="AO106"/>
    <cellWatch r="AO68"/>
    <cellWatch r="AO16"/>
    <cellWatch r="AK118"/>
    <cellWatch r="AO119"/>
    <cellWatch r="AJ105"/>
    <cellWatch r="AV132"/>
    <cellWatch r="AW120"/>
    <cellWatch r="AW119"/>
    <cellWatch r="AV133"/>
    <cellWatch r="AW118"/>
    <cellWatch r="AW83"/>
    <cellWatch r="AV134"/>
    <cellWatch r="AH72"/>
    <cellWatch r="AH15"/>
    <cellWatch r="AH73"/>
    <cellWatch r="AH16"/>
    <cellWatch r="AD21"/>
    <cellWatch r="AD63"/>
    <cellWatch r="AD49"/>
    <cellWatch r="AI25"/>
    <cellWatch r="AJ33"/>
    <cellWatch r="AK37"/>
    <cellWatch r="AK19"/>
    <cellWatch r="AD35"/>
    <cellWatch r="AD72"/>
    <cellWatch r="AH19"/>
    <cellWatch r="AD73"/>
    <cellWatch r="AH79"/>
    <cellWatch r="AH71"/>
    <cellWatch r="AH80"/>
    <cellWatch r="AD71"/>
    <cellWatch r="AD29"/>
    <cellWatch r="AH74"/>
    <cellWatch r="AD75"/>
    <cellWatch r="AD68"/>
    <cellWatch r="AH81"/>
    <cellWatch r="AH69"/>
    <cellWatch r="AI75"/>
    <cellWatch r="AI68"/>
    <cellWatch r="AI74"/>
    <cellWatch r="AD16"/>
    <cellWatch r="AD79"/>
    <cellWatch r="AI19"/>
    <cellWatch r="AI67"/>
    <cellWatch r="AI82"/>
    <cellWatch r="AI76"/>
    <cellWatch r="AH70"/>
    <cellWatch r="AH75"/>
    <cellWatch r="AH82"/>
    <cellWatch r="AI79"/>
    <cellWatch r="AH76"/>
    <cellWatch r="AH17"/>
    <cellWatch r="AH77"/>
    <cellWatch r="AI77"/>
    <cellWatch r="AI78"/>
    <cellWatch r="AK144"/>
    <cellWatch r="AJ131"/>
    <cellWatch r="AJ149"/>
    <cellWatch r="AK132"/>
    <cellWatch r="AK81"/>
    <cellWatch r="AJ127"/>
    <cellWatch r="AK128"/>
    <cellWatch r="AJ132"/>
    <cellWatch r="AJ150"/>
    <cellWatch r="AJ81"/>
    <cellWatch r="AJ128"/>
    <cellWatch r="AJ140"/>
    <cellWatch r="AK141"/>
    <cellWatch r="AK133"/>
    <cellWatch r="AJ142"/>
    <cellWatch r="AK143"/>
    <cellWatch r="AK136"/>
    <cellWatch r="AK125"/>
    <cellWatch r="AJ133"/>
    <cellWatch r="AK134"/>
    <cellWatch r="AK126"/>
    <cellWatch r="AJ138"/>
    <cellWatch r="AJ148"/>
    <cellWatch r="AK139"/>
    <cellWatch r="AK131"/>
    <cellWatch r="AJ151"/>
    <cellWatch r="AQ149"/>
    <cellWatch r="AQ159"/>
    <cellWatch r="AV150"/>
    <cellWatch r="AV142"/>
    <cellWatch r="AQ150"/>
    <cellWatch r="AQ160"/>
    <cellWatch r="AQ145"/>
    <cellWatch r="AV146"/>
    <cellWatch r="AV138"/>
    <cellWatch r="AO149"/>
    <cellWatch r="AO159"/>
    <cellWatch r="AQ142"/>
    <cellWatch r="AQ151"/>
    <cellWatch r="AV152"/>
    <cellWatch r="AV144"/>
    <cellWatch r="AQ161"/>
    <cellWatch r="AI133"/>
    <cellWatch r="AF149"/>
    <cellWatch r="AJ129"/>
    <cellWatch r="AJ130"/>
    <cellWatch r="AJ152"/>
    <cellWatch r="AJ143"/>
    <cellWatch r="AJ134"/>
    <cellWatch r="AK127"/>
    <cellWatch r="AI134"/>
    <cellWatch r="AI83"/>
    <cellWatch r="AI136"/>
    <cellWatch r="AI128"/>
    <cellWatch r="AK149"/>
    <cellWatch r="AO133"/>
    <cellWatch r="AK150"/>
    <cellWatch r="AK151"/>
    <cellWatch r="AK129"/>
    <cellWatch r="AO134"/>
    <cellWatch r="AO126"/>
    <cellWatch r="AK130"/>
    <cellWatch r="AO131"/>
    <cellWatch r="AO80"/>
    <cellWatch r="AK142"/>
    <cellWatch r="AO143"/>
    <cellWatch r="AO136"/>
    <cellWatch r="AO125"/>
    <cellWatch r="AO128"/>
    <cellWatch r="AK140"/>
    <cellWatch r="AO141"/>
    <cellWatch r="AK152"/>
    <cellWatch r="AO63"/>
    <cellWatch r="AO34"/>
    <cellWatch r="AO144"/>
    <cellWatch r="AO127"/>
    <cellWatch r="AK138"/>
    <cellWatch r="AK148"/>
    <cellWatch r="AO139"/>
    <cellWatch r="AJ126"/>
    <cellWatch r="AV149"/>
    <cellWatch r="AV159"/>
    <cellWatch r="AW150"/>
    <cellWatch r="AW142"/>
    <cellWatch r="AV160"/>
    <cellWatch r="AV145"/>
    <cellWatch r="AW146"/>
    <cellWatch r="AW138"/>
    <cellWatch r="AV151"/>
    <cellWatch r="AW152"/>
    <cellWatch r="AW144"/>
    <cellWatch r="AV161"/>
    <cellWatch r="AM51"/>
    <cellWatch r="AM53"/>
    <cellWatch r="AM32"/>
    <cellWatch r="AJ56"/>
    <cellWatch r="AJ75"/>
    <cellWatch r="AK51"/>
    <cellWatch r="AJ77"/>
    <cellWatch r="AJ101"/>
    <cellWatch r="AQ79"/>
    <cellWatch r="AO82"/>
    <cellWatch r="AQ75"/>
    <cellWatch r="AM90"/>
    <cellWatch r="AM112"/>
    <cellWatch r="AO79"/>
    <cellWatch r="AO96"/>
    <cellWatch r="AQ97"/>
    <cellWatch r="AI93"/>
    <cellWatch r="AJ97"/>
    <cellWatch r="AJ80"/>
    <cellWatch r="AK73"/>
    <cellWatch r="AJ71"/>
    <cellWatch r="AI73"/>
    <cellWatch r="AM66"/>
    <cellWatch r="AM78"/>
    <cellWatch r="AK97"/>
    <cellWatch r="AM81"/>
    <cellWatch r="AM73"/>
    <cellWatch r="AK101"/>
    <cellWatch r="AV95"/>
    <cellWatch r="AV79"/>
    <cellWatch r="AV75"/>
    <cellWatch r="AV97"/>
    <cellWatch r="AV81"/>
    <cellWatch r="AQ114"/>
    <cellWatch r="AH56"/>
    <cellWatch r="AD30"/>
    <cellWatch r="AI30"/>
    <cellWatch r="AD56"/>
    <cellWatch r="AH30"/>
    <cellWatch r="AJ35"/>
    <cellWatch r="AK36"/>
    <cellWatch r="AJ28"/>
    <cellWatch r="AM54"/>
    <cellWatch r="AO55"/>
    <cellWatch r="AO44"/>
    <cellWatch r="AO38"/>
    <cellWatch r="AK54"/>
    <cellWatch r="AM44"/>
    <cellWatch r="AO51"/>
    <cellWatch r="AJ84"/>
    <cellWatch r="AJ73"/>
    <cellWatch r="AJ99"/>
    <cellWatch r="AO84"/>
    <cellWatch r="AQ77"/>
    <cellWatch r="AQ73"/>
    <cellWatch r="AM84"/>
    <cellWatch r="AM110"/>
    <cellWatch r="AO77"/>
    <cellWatch r="AI86"/>
    <cellWatch r="AK84"/>
    <cellWatch r="AK99"/>
    <cellWatch r="AQ84"/>
    <cellWatch r="AQ110"/>
    <cellWatch r="AV77"/>
    <cellWatch r="AV73"/>
    <cellWatch r="AJ38"/>
    <cellWatch r="AK27"/>
    <cellWatch r="AM38"/>
    <cellWatch r="AJ54"/>
    <cellWatch r="AK44"/>
    <cellWatch r="AD52"/>
    <cellWatch r="AK82"/>
    <cellWatch r="AK112"/>
    <cellWatch r="AK103"/>
    <cellWatch r="AJ112"/>
    <cellWatch r="AJ117"/>
    <cellWatch r="AQ131"/>
    <cellWatch r="AV117"/>
    <cellWatch r="AQ118"/>
    <cellWatch r="AV84"/>
    <cellWatch r="AI111"/>
    <cellWatch r="AI121"/>
    <cellWatch r="AK28"/>
    <cellWatch r="AI115"/>
    <cellWatch r="AI106"/>
    <cellWatch r="AO109"/>
    <cellWatch r="AO103"/>
    <cellWatch r="AO28"/>
    <cellWatch r="AK117"/>
    <cellWatch r="AO118"/>
    <cellWatch r="AJ104"/>
    <cellWatch r="AV131"/>
    <cellWatch r="AW117"/>
    <cellWatch r="AW84"/>
    <cellWatch r="AD36"/>
    <cellWatch r="AD40"/>
    <cellWatch r="AK31"/>
    <cellWatch r="AD34"/>
    <cellWatch r="AH78"/>
    <cellWatch r="AD70"/>
    <cellWatch r="AD53"/>
    <cellWatch r="AD74"/>
    <cellWatch r="AD67"/>
    <cellWatch r="AD78"/>
    <cellWatch r="AH68"/>
    <cellWatch r="AI81"/>
    <cellWatch r="AJ139"/>
    <cellWatch r="AJ141"/>
    <cellWatch r="AK124"/>
    <cellWatch r="AJ137"/>
    <cellWatch r="AJ155"/>
    <cellWatch r="AQ148"/>
    <cellWatch r="AQ158"/>
    <cellWatch r="AV141"/>
    <cellWatch r="AQ144"/>
    <cellWatch r="AV137"/>
    <cellWatch r="AO148"/>
    <cellWatch r="AO158"/>
    <cellWatch r="AQ141"/>
    <cellWatch r="AV143"/>
    <cellWatch r="AI132"/>
    <cellWatch r="AF148"/>
    <cellWatch r="AI127"/>
    <cellWatch r="AO130"/>
    <cellWatch r="AO142"/>
    <cellWatch r="AO124"/>
    <cellWatch r="AO140"/>
    <cellWatch r="AO62"/>
    <cellWatch r="AK137"/>
    <cellWatch r="AK155"/>
    <cellWatch r="AO138"/>
    <cellWatch r="AJ125"/>
    <cellWatch r="AV148"/>
    <cellWatch r="AV158"/>
    <cellWatch r="AW149"/>
    <cellWatch r="AW141"/>
    <cellWatch r="AW145"/>
    <cellWatch r="AW137"/>
    <cellWatch r="AW151"/>
    <cellWatch r="AW143"/>
    <cellWatch r="AJ34"/>
    <cellWatch r="AK33"/>
    <cellWatch r="AK102"/>
    <cellWatch r="AK50"/>
    <cellWatch r="AM46"/>
    <cellWatch r="AM101"/>
    <cellWatch r="AM102"/>
    <cellWatch r="AM50"/>
    <cellWatch r="AM103"/>
    <cellWatch r="AD66"/>
    <cellWatch r="AD46"/>
    <cellWatch r="AF47"/>
    <cellWatch r="AF39"/>
    <cellWatch r="AD47"/>
    <cellWatch r="AD65"/>
    <cellWatch r="AF58"/>
    <cellWatch r="AF50"/>
    <cellWatch r="AF49"/>
    <cellWatch r="AF41"/>
    <cellWatch r="AF48"/>
    <cellWatch r="AF40"/>
    <cellWatch r="AF43"/>
    <cellWatch r="AF35"/>
    <cellWatch r="AD43"/>
    <cellWatch r="AD55"/>
    <cellWatch r="AF56"/>
    <cellWatch r="AF29"/>
    <cellWatch r="AF21"/>
    <cellWatch r="AF59"/>
    <cellWatch r="AF51"/>
    <cellWatch r="AF42"/>
    <cellWatch r="AF46"/>
    <cellWatch r="AF38"/>
    <cellWatch r="AF32"/>
  </cellWatche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I10" sqref="I1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31" t="s">
        <v>1009</v>
      </c>
      <c r="B1" s="1731"/>
      <c r="C1" s="1731"/>
      <c r="D1" s="1731"/>
      <c r="E1" s="1731"/>
      <c r="F1" s="1731"/>
      <c r="G1" s="1731"/>
      <c r="H1" s="1731"/>
      <c r="I1" s="1731"/>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25</v>
      </c>
      <c r="C4" s="682">
        <f>Application!K709</f>
        <v>790</v>
      </c>
      <c r="D4" s="683"/>
      <c r="E4" s="958"/>
      <c r="F4" s="684">
        <f>E4*B4</f>
        <v>0</v>
      </c>
      <c r="G4" s="685"/>
      <c r="H4" s="682" t="str">
        <f>IF(E4=0," ",(E4-C4))</f>
        <v xml:space="preserve"> </v>
      </c>
      <c r="I4" s="684" t="str">
        <f>IF(E4=0," ",(H4*B4))</f>
        <v xml:space="preserve"> </v>
      </c>
      <c r="J4" s="335"/>
      <c r="K4" s="490"/>
    </row>
    <row r="5" spans="1:11">
      <c r="A5" s="682" t="str">
        <f>Application!B710</f>
        <v>SRO/Studio</v>
      </c>
      <c r="B5" s="691">
        <f>Application!G710</f>
        <v>25</v>
      </c>
      <c r="C5" s="682">
        <f>Application!K710</f>
        <v>1067</v>
      </c>
      <c r="D5" s="683"/>
      <c r="E5" s="958">
        <v>2313</v>
      </c>
      <c r="F5" s="684">
        <f t="shared" ref="F5:F28" si="0">E5*B5</f>
        <v>57825</v>
      </c>
      <c r="G5" s="685"/>
      <c r="H5" s="682">
        <f t="shared" ref="H5:H28" si="1">IF(E5=0," ",(E5-C5))</f>
        <v>1246</v>
      </c>
      <c r="I5" s="684">
        <f t="shared" ref="I5:I28" si="2">IF(E5=0," ",(H5*B5))</f>
        <v>31150</v>
      </c>
      <c r="J5" s="335"/>
      <c r="K5" s="490"/>
    </row>
    <row r="6" spans="1:11">
      <c r="A6" s="682" t="str">
        <f>Application!B711</f>
        <v>SRO/Studio</v>
      </c>
      <c r="B6" s="691">
        <f>Application!G711</f>
        <v>18</v>
      </c>
      <c r="C6" s="682">
        <f>Application!K711</f>
        <v>1620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t="str">
        <f>Application!B713</f>
        <v>1 Bedroom</v>
      </c>
      <c r="B8" s="691">
        <f>Application!G713</f>
        <v>27</v>
      </c>
      <c r="C8" s="682">
        <f>Application!K713</f>
        <v>832</v>
      </c>
      <c r="D8" s="683"/>
      <c r="E8" s="493"/>
      <c r="F8" s="684">
        <f t="shared" si="0"/>
        <v>0</v>
      </c>
      <c r="G8" s="685"/>
      <c r="H8" s="682" t="str">
        <f t="shared" si="1"/>
        <v xml:space="preserve"> </v>
      </c>
      <c r="I8" s="684" t="str">
        <f t="shared" si="2"/>
        <v xml:space="preserve"> </v>
      </c>
      <c r="J8" s="335"/>
      <c r="K8" s="490"/>
    </row>
    <row r="9" spans="1:11">
      <c r="A9" s="682" t="str">
        <f>Application!B714</f>
        <v>1 Bedroom</v>
      </c>
      <c r="B9" s="691">
        <f>Application!G714</f>
        <v>27</v>
      </c>
      <c r="C9" s="682">
        <f>Application!K714</f>
        <v>1129</v>
      </c>
      <c r="D9" s="683"/>
      <c r="E9" s="493">
        <v>2703</v>
      </c>
      <c r="F9" s="684">
        <f t="shared" si="0"/>
        <v>72981</v>
      </c>
      <c r="G9" s="685"/>
      <c r="H9" s="682">
        <f t="shared" si="1"/>
        <v>1574</v>
      </c>
      <c r="I9" s="684">
        <f t="shared" si="2"/>
        <v>42498</v>
      </c>
      <c r="J9" s="335"/>
      <c r="K9" s="490"/>
    </row>
    <row r="10" spans="1:11">
      <c r="A10" s="682" t="str">
        <f>Application!B715</f>
        <v>1 Bedroom</v>
      </c>
      <c r="B10" s="691">
        <f>Application!G715</f>
        <v>31</v>
      </c>
      <c r="C10" s="682">
        <f>Application!K715</f>
        <v>1721</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t="str">
        <f>Application!B717</f>
        <v>2 Bedrooms</v>
      </c>
      <c r="B12" s="691">
        <f>Application!G717</f>
        <v>2</v>
      </c>
      <c r="C12" s="682">
        <f>Application!K717</f>
        <v>995</v>
      </c>
      <c r="D12" s="683"/>
      <c r="E12" s="493"/>
      <c r="F12" s="684">
        <f t="shared" si="0"/>
        <v>0</v>
      </c>
      <c r="G12" s="685"/>
      <c r="H12" s="682" t="str">
        <f t="shared" si="1"/>
        <v xml:space="preserve"> </v>
      </c>
      <c r="I12" s="684" t="str">
        <f t="shared" si="2"/>
        <v xml:space="preserve"> </v>
      </c>
      <c r="J12" s="335"/>
      <c r="K12" s="490"/>
    </row>
    <row r="13" spans="1:11">
      <c r="A13" s="682" t="str">
        <f>Application!B718</f>
        <v>2 Bedrooms</v>
      </c>
      <c r="B13" s="691">
        <f>Application!G718</f>
        <v>2</v>
      </c>
      <c r="C13" s="682">
        <f>Application!K718</f>
        <v>1351</v>
      </c>
      <c r="D13" s="683"/>
      <c r="E13" s="493">
        <v>3267</v>
      </c>
      <c r="F13" s="684">
        <f t="shared" si="0"/>
        <v>6534</v>
      </c>
      <c r="G13" s="685"/>
      <c r="H13" s="682">
        <f t="shared" si="1"/>
        <v>1916</v>
      </c>
      <c r="I13" s="684">
        <f t="shared" si="2"/>
        <v>3832</v>
      </c>
      <c r="J13" s="335"/>
      <c r="K13" s="490"/>
    </row>
    <row r="14" spans="1:11">
      <c r="A14" s="682" t="str">
        <f>Application!B719</f>
        <v>2 Bedrooms</v>
      </c>
      <c r="B14" s="691">
        <f>Application!G719</f>
        <v>6</v>
      </c>
      <c r="C14" s="682">
        <f>Application!K719</f>
        <v>2062</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198947</v>
      </c>
      <c r="D30" s="683"/>
      <c r="E30" s="683"/>
      <c r="F30" s="688">
        <f>SUM(F4:F28)*12</f>
        <v>1648080</v>
      </c>
      <c r="G30" s="689"/>
      <c r="H30" s="687"/>
      <c r="I30" s="688">
        <f>SUM(I4:I28)*12</f>
        <v>929760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cellWatches>
    <cellWatch r="L44"/>
    <cellWatch r="M45"/>
    <cellWatch r="M37"/>
    <cellWatch r="L63"/>
    <cellWatch r="L45"/>
    <cellWatch r="L64"/>
    <cellWatch r="L46"/>
    <cellWatch r="M47"/>
    <cellWatch r="M39"/>
    <cellWatch r="L65"/>
    <cellWatch r="L62"/>
    <cellWatch r="L40"/>
    <cellWatch r="M41"/>
    <cellWatch r="M33"/>
    <cellWatch r="L41"/>
    <cellWatch r="L53"/>
    <cellWatch r="M54"/>
    <cellWatch r="M46"/>
    <cellWatch r="L55"/>
    <cellWatch r="M56"/>
    <cellWatch r="M48"/>
    <cellWatch r="L56"/>
    <cellWatch r="M57"/>
    <cellWatch r="M49"/>
    <cellWatch r="M38"/>
    <cellWatch r="L47"/>
    <cellWatch r="M40"/>
    <cellWatch r="L66"/>
    <cellWatch r="L49"/>
    <cellWatch r="L67"/>
    <cellWatch r="L43"/>
    <cellWatch r="M44"/>
    <cellWatch r="M35"/>
    <cellWatch r="K47"/>
    <cellWatch r="K66"/>
    <cellWatch r="L39"/>
    <cellWatch r="L50"/>
    <cellWatch r="M51"/>
    <cellWatch r="M42"/>
    <cellWatch r="L68"/>
    <cellWatch r="L33"/>
    <cellWatch r="M27"/>
    <cellWatch r="M19"/>
    <cellWatch r="K44"/>
    <cellWatch r="K62"/>
    <cellWatch r="L37"/>
    <cellWatch r="M30"/>
    <cellWatch r="M36"/>
    <cellWatch r="M62"/>
    <cellWatch r="N45"/>
    <cellWatch r="N37"/>
    <cellWatch r="N47"/>
    <cellWatch r="N39"/>
    <cellWatch r="M64"/>
    <cellWatch r="N46"/>
    <cellWatch r="N38"/>
    <cellWatch r="M63"/>
    <cellWatch r="N48"/>
    <cellWatch r="N40"/>
    <cellWatch r="M65"/>
    <cellWatch r="N41"/>
    <cellWatch r="N33"/>
    <cellWatch r="M55"/>
    <cellWatch r="N56"/>
    <cellWatch r="M53"/>
    <cellWatch r="N54"/>
    <cellWatch r="M69"/>
    <cellWatch r="N52"/>
    <cellWatch r="N44"/>
    <cellWatch r="N27"/>
    <cellWatch r="N19"/>
    <cellWatch r="N57"/>
    <cellWatch r="N49"/>
    <cellWatch r="N36"/>
    <cellWatch r="N30"/>
    <cellWatch r="N42"/>
    <cellWatch r="N55"/>
    <cellWatch r="M43"/>
    <cellWatch r="N35"/>
    <cellWatch r="N51"/>
    <cellWatch r="L42"/>
    <cellWatch r="L51"/>
    <cellWatch r="L69"/>
    <cellWatch r="M52"/>
    <cellWatch r="K45"/>
    <cellWatch r="K37"/>
    <cellWatch r="K39"/>
    <cellWatch r="L36"/>
    <cellWatch r="M34"/>
    <cellWatch r="L48"/>
    <cellWatch r="L54"/>
    <cellWatch r="M28"/>
    <cellWatch r="O45"/>
    <cellWatch r="O37"/>
    <cellWatch r="O36"/>
    <cellWatch r="O55"/>
    <cellWatch r="P30"/>
    <cellWatch r="P40"/>
    <cellWatch r="P57"/>
    <cellWatch r="O30"/>
    <cellWatch r="O40"/>
    <cellWatch r="O56"/>
    <cellWatch r="O57"/>
    <cellWatch r="O50"/>
    <cellWatch r="P31"/>
    <cellWatch r="P46"/>
    <cellWatch r="O35"/>
    <cellWatch r="P36"/>
    <cellWatch r="P49"/>
    <cellWatch r="O39"/>
    <cellWatch r="O52"/>
    <cellWatch r="P51"/>
    <cellWatch r="P37"/>
    <cellWatch r="P42"/>
    <cellWatch r="P29"/>
    <cellWatch r="P26"/>
    <cellWatch r="O29"/>
    <cellWatch r="O33"/>
    <cellWatch r="P44"/>
    <cellWatch r="O58"/>
    <cellWatch r="P21"/>
    <cellWatch r="P13"/>
    <cellWatch r="O51"/>
    <cellWatch r="P27"/>
    <cellWatch r="P48"/>
    <cellWatch r="O31"/>
    <cellWatch r="P39"/>
    <cellWatch r="P43"/>
    <cellWatch r="P24"/>
    <cellWatch r="O47"/>
    <cellWatch r="O61"/>
    <cellWatch r="P32"/>
    <cellWatch r="N31"/>
    <cellWatch r="P47"/>
    <cellWatch r="O26"/>
    <cellWatch r="O43"/>
    <cellWatch r="T36"/>
    <cellWatch r="U30"/>
    <cellWatch r="U40"/>
    <cellWatch r="P22"/>
    <cellWatch r="U55"/>
    <cellWatch r="U71"/>
    <cellWatch r="W56"/>
    <cellWatch r="W52"/>
    <cellWatch r="U56"/>
    <cellWatch r="U72"/>
    <cellWatch r="U34"/>
    <cellWatch r="W58"/>
    <cellWatch r="W47"/>
    <cellWatch r="T55"/>
    <cellWatch r="T71"/>
    <cellWatch r="U52"/>
    <cellWatch r="W27"/>
    <cellWatch r="U73"/>
    <cellWatch r="O59"/>
    <cellWatch r="O48"/>
    <cellWatch r="O60"/>
    <cellWatch r="O42"/>
    <cellWatch r="O27"/>
    <cellWatch r="P34"/>
    <cellWatch r="P38"/>
    <cellWatch r="P53"/>
    <cellWatch r="P54"/>
    <cellWatch r="T30"/>
    <cellWatch r="U57"/>
    <cellWatch r="O44"/>
    <cellWatch r="P52"/>
    <cellWatch r="N59"/>
    <cellWatch r="O46"/>
    <cellWatch r="O38"/>
    <cellWatch r="P50"/>
    <cellWatch r="P55"/>
    <cellWatch r="T40"/>
    <cellWatch r="T57"/>
    <cellWatch r="P56"/>
    <cellWatch r="T31"/>
    <cellWatch r="T46"/>
    <cellWatch r="P35"/>
    <cellWatch r="T49"/>
    <cellWatch r="T51"/>
    <cellWatch r="T37"/>
    <cellWatch r="T42"/>
    <cellWatch r="T29"/>
    <cellWatch r="T26"/>
    <cellWatch r="P33"/>
    <cellWatch r="T44"/>
    <cellWatch r="P58"/>
    <cellWatch r="T21"/>
    <cellWatch r="T13"/>
    <cellWatch r="T27"/>
    <cellWatch r="T48"/>
    <cellWatch r="T39"/>
    <cellWatch r="T43"/>
    <cellWatch r="T24"/>
    <cellWatch r="P61"/>
    <cellWatch r="T32"/>
    <cellWatch r="W55"/>
    <cellWatch r="W71"/>
    <cellWatch r="Y56"/>
    <cellWatch r="Y52"/>
    <cellWatch r="W72"/>
    <cellWatch r="W34"/>
    <cellWatch r="Y58"/>
    <cellWatch r="Y47"/>
    <cellWatch r="Y27"/>
    <cellWatch r="W73"/>
    <cellWatch r="P41"/>
    <cellWatch r="O25"/>
    <cellWatch r="P19"/>
    <cellWatch r="U77"/>
    <cellWatch r="T64"/>
    <cellWatch r="T80"/>
    <cellWatch r="U65"/>
    <cellWatch r="U59"/>
    <cellWatch r="T61"/>
    <cellWatch r="U62"/>
    <cellWatch r="T65"/>
    <cellWatch r="T87"/>
    <cellWatch r="T58"/>
    <cellWatch r="T62"/>
    <cellWatch r="T73"/>
    <cellWatch r="U74"/>
    <cellWatch r="U66"/>
    <cellWatch r="T75"/>
    <cellWatch r="U76"/>
    <cellWatch r="U68"/>
    <cellWatch r="U60"/>
    <cellWatch r="U42"/>
    <cellWatch r="T66"/>
    <cellWatch r="U67"/>
    <cellWatch r="T96"/>
    <cellWatch r="U64"/>
    <cellWatch r="T91"/>
    <cellWatch r="Y80"/>
    <cellWatch r="Y107"/>
    <cellWatch r="AA87"/>
    <cellWatch r="AA75"/>
    <cellWatch r="Y87"/>
    <cellWatch r="Y108"/>
    <cellWatch r="Y78"/>
    <cellWatch r="AA79"/>
    <cellWatch r="AA71"/>
    <cellWatch r="W80"/>
    <cellWatch r="W107"/>
    <cellWatch r="Y75"/>
    <cellWatch r="Y91"/>
    <cellWatch r="AA92"/>
    <cellWatch r="AA77"/>
    <cellWatch r="Y109"/>
    <cellWatch r="P64"/>
    <cellWatch r="P80"/>
    <cellWatch r="T59"/>
    <cellWatch r="T63"/>
    <cellWatch r="T92"/>
    <cellWatch r="U26"/>
    <cellWatch r="U17"/>
    <cellWatch r="T76"/>
    <cellWatch r="U69"/>
    <cellWatch r="T67"/>
    <cellWatch r="U61"/>
    <cellWatch r="U58"/>
    <cellWatch r="P65"/>
    <cellWatch r="P59"/>
    <cellWatch r="P67"/>
    <cellWatch r="P60"/>
    <cellWatch r="U80"/>
    <cellWatch r="W65"/>
    <cellWatch r="W59"/>
    <cellWatch r="W66"/>
    <cellWatch r="U87"/>
    <cellWatch r="U91"/>
    <cellWatch r="U63"/>
    <cellWatch r="W67"/>
    <cellWatch r="W60"/>
    <cellWatch r="W64"/>
    <cellWatch r="U75"/>
    <cellWatch r="W76"/>
    <cellWatch r="W68"/>
    <cellWatch r="W62"/>
    <cellWatch r="W74"/>
    <cellWatch r="U92"/>
    <cellWatch r="W26"/>
    <cellWatch r="W17"/>
    <cellWatch r="W77"/>
    <cellWatch r="W69"/>
    <cellWatch r="W61"/>
    <cellWatch r="W42"/>
    <cellWatch r="U96"/>
    <cellWatch r="T60"/>
    <cellWatch r="AA80"/>
    <cellWatch r="AA107"/>
    <cellWatch r="AF87"/>
    <cellWatch r="AF75"/>
    <cellWatch r="AA108"/>
    <cellWatch r="AA78"/>
    <cellWatch r="AF79"/>
    <cellWatch r="AF71"/>
    <cellWatch r="AA91"/>
    <cellWatch r="AF92"/>
    <cellWatch r="AF77"/>
    <cellWatch r="AA109"/>
    <cellWatch r="T50"/>
    <cellWatch r="T52"/>
    <cellWatch r="T47"/>
    <cellWatch r="P14"/>
    <cellWatch r="O16"/>
    <cellWatch r="P18"/>
    <cellWatch r="O18"/>
    <cellWatch r="P25"/>
    <cellWatch r="P15"/>
    <cellWatch r="P16"/>
    <cellWatch r="O19"/>
    <cellWatch r="O32"/>
    <cellWatch r="O62"/>
    <cellWatch r="N29"/>
    <cellWatch r="O34"/>
    <cellWatch r="O53"/>
    <cellWatch r="U116"/>
    <cellWatch r="T106"/>
    <cellWatch r="T116"/>
    <cellWatch r="U107"/>
    <cellWatch r="T102"/>
    <cellWatch r="U103"/>
    <cellWatch r="T107"/>
    <cellWatch r="T103"/>
    <cellWatch r="T115"/>
    <cellWatch r="U109"/>
    <cellWatch r="U111"/>
    <cellWatch r="U100"/>
    <cellWatch r="U16"/>
    <cellWatch r="T109"/>
    <cellWatch r="U110"/>
    <cellWatch r="U101"/>
    <cellWatch r="T114"/>
    <cellWatch r="U115"/>
    <cellWatch r="U106"/>
    <cellWatch r="AA116"/>
    <cellWatch r="AA128"/>
    <cellWatch r="AF116"/>
    <cellWatch r="AF115"/>
    <cellWatch r="AA129"/>
    <cellWatch r="AF114"/>
    <cellWatch r="Y116"/>
    <cellWatch r="Y128"/>
    <cellWatch r="AA115"/>
    <cellWatch r="AF80"/>
    <cellWatch r="AA130"/>
    <cellWatch r="P106"/>
    <cellWatch r="P116"/>
    <cellWatch r="T104"/>
    <cellWatch r="T105"/>
    <cellWatch r="U46"/>
    <cellWatch r="U24"/>
    <cellWatch r="U112"/>
    <cellWatch r="T110"/>
    <cellWatch r="U102"/>
    <cellWatch r="P107"/>
    <cellWatch r="P66"/>
    <cellWatch r="P110"/>
    <cellWatch r="P101"/>
    <cellWatch r="Y66"/>
    <cellWatch r="U104"/>
    <cellWatch r="Y110"/>
    <cellWatch r="Y101"/>
    <cellWatch r="U105"/>
    <cellWatch r="Y106"/>
    <cellWatch r="Y64"/>
    <cellWatch r="Y111"/>
    <cellWatch r="Y100"/>
    <cellWatch r="Y103"/>
    <cellWatch r="Y46"/>
    <cellWatch r="Y24"/>
    <cellWatch r="Y112"/>
    <cellWatch r="Y102"/>
    <cellWatch r="Y65"/>
    <cellWatch r="Y16"/>
    <cellWatch r="U114"/>
    <cellWatch r="Y115"/>
    <cellWatch r="T101"/>
    <cellWatch r="AF128"/>
    <cellWatch r="AG116"/>
    <cellWatch r="AG115"/>
    <cellWatch r="AF129"/>
    <cellWatch r="AG114"/>
    <cellWatch r="AG80"/>
    <cellWatch r="AF130"/>
    <cellWatch r="O67"/>
    <cellWatch r="O13"/>
    <cellWatch r="O68"/>
    <cellWatch r="O14"/>
    <cellWatch r="N58"/>
    <cellWatch r="P23"/>
    <cellWatch r="T33"/>
    <cellWatch r="U37"/>
    <cellWatch r="U19"/>
    <cellWatch r="N67"/>
    <cellWatch r="O17"/>
    <cellWatch r="N68"/>
    <cellWatch r="O74"/>
    <cellWatch r="O66"/>
    <cellWatch r="O75"/>
    <cellWatch r="N66"/>
    <cellWatch r="O69"/>
    <cellWatch r="N70"/>
    <cellWatch r="N63"/>
    <cellWatch r="O76"/>
    <cellWatch r="O64"/>
    <cellWatch r="P70"/>
    <cellWatch r="P63"/>
    <cellWatch r="P69"/>
    <cellWatch r="N14"/>
    <cellWatch r="N74"/>
    <cellWatch r="P17"/>
    <cellWatch r="P62"/>
    <cellWatch r="P77"/>
    <cellWatch r="P71"/>
    <cellWatch r="O65"/>
    <cellWatch r="O70"/>
    <cellWatch r="O77"/>
    <cellWatch r="P74"/>
    <cellWatch r="O71"/>
    <cellWatch r="O15"/>
    <cellWatch r="O72"/>
    <cellWatch r="P72"/>
    <cellWatch r="P73"/>
    <cellWatch r="U140"/>
    <cellWatch r="T127"/>
    <cellWatch r="T145"/>
    <cellWatch r="U128"/>
    <cellWatch r="U78"/>
    <cellWatch r="T123"/>
    <cellWatch r="U124"/>
    <cellWatch r="T128"/>
    <cellWatch r="T146"/>
    <cellWatch r="T78"/>
    <cellWatch r="T124"/>
    <cellWatch r="T136"/>
    <cellWatch r="U137"/>
    <cellWatch r="U129"/>
    <cellWatch r="T138"/>
    <cellWatch r="U139"/>
    <cellWatch r="U131"/>
    <cellWatch r="U121"/>
    <cellWatch r="T129"/>
    <cellWatch r="U130"/>
    <cellWatch r="U122"/>
    <cellWatch r="T134"/>
    <cellWatch r="T152"/>
    <cellWatch r="U135"/>
    <cellWatch r="U127"/>
    <cellWatch r="T147"/>
    <cellWatch r="AA145"/>
    <cellWatch r="AA163"/>
    <cellWatch r="AF146"/>
    <cellWatch r="AF138"/>
    <cellWatch r="AA146"/>
    <cellWatch r="AA164"/>
    <cellWatch r="AA141"/>
    <cellWatch r="AF142"/>
    <cellWatch r="AF134"/>
    <cellWatch r="Y145"/>
    <cellWatch r="Y163"/>
    <cellWatch r="AA138"/>
    <cellWatch r="AA147"/>
    <cellWatch r="AF148"/>
    <cellWatch r="AF140"/>
    <cellWatch r="AA165"/>
    <cellWatch r="P127"/>
    <cellWatch r="P145"/>
    <cellWatch r="T125"/>
    <cellWatch r="T126"/>
    <cellWatch r="T148"/>
    <cellWatch r="T139"/>
    <cellWatch r="U132"/>
    <cellWatch r="T130"/>
    <cellWatch r="U123"/>
    <cellWatch r="P128"/>
    <cellWatch r="P78"/>
    <cellWatch r="P130"/>
    <cellWatch r="P122"/>
    <cellWatch r="U145"/>
    <cellWatch r="Y129"/>
    <cellWatch r="U146"/>
    <cellWatch r="U147"/>
    <cellWatch r="U125"/>
    <cellWatch r="Y130"/>
    <cellWatch r="Y122"/>
    <cellWatch r="U126"/>
    <cellWatch r="Y127"/>
    <cellWatch r="Y77"/>
    <cellWatch r="U138"/>
    <cellWatch r="Y139"/>
    <cellWatch r="Y131"/>
    <cellWatch r="Y121"/>
    <cellWatch r="Y124"/>
    <cellWatch r="U136"/>
    <cellWatch r="Y137"/>
    <cellWatch r="U148"/>
    <cellWatch r="Y60"/>
    <cellWatch r="Y34"/>
    <cellWatch r="Y140"/>
    <cellWatch r="Y132"/>
    <cellWatch r="Y123"/>
    <cellWatch r="U134"/>
    <cellWatch r="U152"/>
    <cellWatch r="Y135"/>
    <cellWatch r="T122"/>
    <cellWatch r="AF145"/>
    <cellWatch r="AF163"/>
    <cellWatch r="AG146"/>
    <cellWatch r="AG138"/>
    <cellWatch r="AF164"/>
    <cellWatch r="AF141"/>
    <cellWatch r="AG142"/>
    <cellWatch r="AG134"/>
    <cellWatch r="AF147"/>
    <cellWatch r="AG148"/>
    <cellWatch r="AG140"/>
    <cellWatch r="AF165"/>
    <cellWatch r="W51"/>
    <cellWatch r="W53"/>
    <cellWatch r="W32"/>
    <cellWatch r="T56"/>
    <cellWatch r="T72"/>
    <cellWatch r="U51"/>
    <cellWatch r="T74"/>
    <cellWatch r="T97"/>
    <cellWatch r="AA76"/>
    <cellWatch r="Y79"/>
    <cellWatch r="AA72"/>
    <cellWatch r="W87"/>
    <cellWatch r="W108"/>
    <cellWatch r="Y76"/>
    <cellWatch r="Y92"/>
    <cellWatch r="AA93"/>
    <cellWatch r="P87"/>
    <cellWatch r="T93"/>
    <cellWatch r="T77"/>
    <cellWatch r="U70"/>
    <cellWatch r="T68"/>
    <cellWatch r="P68"/>
    <cellWatch r="W63"/>
    <cellWatch r="W75"/>
    <cellWatch r="U93"/>
    <cellWatch r="W78"/>
    <cellWatch r="W70"/>
    <cellWatch r="U97"/>
    <cellWatch r="AF91"/>
    <cellWatch r="AF76"/>
    <cellWatch r="AF72"/>
    <cellWatch r="AF93"/>
    <cellWatch r="AF78"/>
    <cellWatch r="AA110"/>
    <cellWatch r="O54"/>
    <cellWatch r="N28"/>
    <cellWatch r="P28"/>
    <cellWatch r="O28"/>
    <cellWatch r="T35"/>
    <cellWatch r="U36"/>
    <cellWatch r="T28"/>
    <cellWatch r="W54"/>
    <cellWatch r="Y55"/>
    <cellWatch r="Y44"/>
    <cellWatch r="Y38"/>
    <cellWatch r="U54"/>
    <cellWatch r="W44"/>
    <cellWatch r="Y51"/>
    <cellWatch r="T81"/>
    <cellWatch r="T70"/>
    <cellWatch r="T95"/>
    <cellWatch r="Y81"/>
    <cellWatch r="AA74"/>
    <cellWatch r="AA70"/>
    <cellWatch r="W81"/>
    <cellWatch r="W106"/>
    <cellWatch r="Y74"/>
    <cellWatch r="P81"/>
    <cellWatch r="U81"/>
    <cellWatch r="U95"/>
    <cellWatch r="AA81"/>
    <cellWatch r="AA106"/>
    <cellWatch r="AF74"/>
    <cellWatch r="AF70"/>
    <cellWatch r="T38"/>
    <cellWatch r="U27"/>
    <cellWatch r="W38"/>
    <cellWatch r="T54"/>
    <cellWatch r="U44"/>
    <cellWatch r="N50"/>
    <cellWatch r="U79"/>
    <cellWatch r="U108"/>
    <cellWatch r="U99"/>
    <cellWatch r="T108"/>
    <cellWatch r="T113"/>
    <cellWatch r="AA127"/>
    <cellWatch r="AF113"/>
    <cellWatch r="AA114"/>
    <cellWatch r="AF81"/>
    <cellWatch r="P105"/>
    <cellWatch r="P115"/>
    <cellWatch r="U28"/>
    <cellWatch r="P109"/>
    <cellWatch r="P100"/>
    <cellWatch r="Y105"/>
    <cellWatch r="Y99"/>
    <cellWatch r="Y28"/>
    <cellWatch r="U113"/>
    <cellWatch r="Y114"/>
    <cellWatch r="T100"/>
    <cellWatch r="AF127"/>
    <cellWatch r="AG113"/>
    <cellWatch r="AG81"/>
    <cellWatch r="N34"/>
    <cellWatch r="U31"/>
    <cellWatch r="N32"/>
    <cellWatch r="O73"/>
    <cellWatch r="N65"/>
    <cellWatch r="N69"/>
    <cellWatch r="N62"/>
    <cellWatch r="N73"/>
    <cellWatch r="O63"/>
    <cellWatch r="P76"/>
    <cellWatch r="T144"/>
    <cellWatch r="T135"/>
    <cellWatch r="T137"/>
    <cellWatch r="U120"/>
    <cellWatch r="T133"/>
    <cellWatch r="T151"/>
    <cellWatch r="AA144"/>
    <cellWatch r="AA162"/>
    <cellWatch r="AF137"/>
    <cellWatch r="AA140"/>
    <cellWatch r="AF133"/>
    <cellWatch r="Y144"/>
    <cellWatch r="Y162"/>
    <cellWatch r="AA137"/>
    <cellWatch r="AF139"/>
    <cellWatch r="P126"/>
    <cellWatch r="P144"/>
    <cellWatch r="P129"/>
    <cellWatch r="P121"/>
    <cellWatch r="U144"/>
    <cellWatch r="Y126"/>
    <cellWatch r="Y138"/>
    <cellWatch r="Y120"/>
    <cellWatch r="Y136"/>
    <cellWatch r="Y59"/>
    <cellWatch r="U133"/>
    <cellWatch r="U151"/>
    <cellWatch r="Y134"/>
    <cellWatch r="T121"/>
    <cellWatch r="AF144"/>
    <cellWatch r="AF162"/>
    <cellWatch r="AG145"/>
    <cellWatch r="AG137"/>
    <cellWatch r="AG141"/>
    <cellWatch r="AG133"/>
    <cellWatch r="AG147"/>
    <cellWatch r="AG139"/>
    <cellWatch r="T34"/>
    <cellWatch r="U33"/>
    <cellWatch r="U98"/>
    <cellWatch r="U50"/>
    <cellWatch r="W46"/>
    <cellWatch r="W97"/>
    <cellWatch r="W98"/>
    <cellWatch r="W50"/>
    <cellWatch r="W99"/>
    <cellWatch r="N61"/>
  </cellWatch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15000</v>
      </c>
      <c r="C7" s="438">
        <f>'Sources and Uses Budget'!$C6</f>
        <v>15000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15000</v>
      </c>
      <c r="C9" s="442">
        <f>SUM(C5:C8)</f>
        <v>15000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15000</v>
      </c>
      <c r="C13" s="442">
        <f>SUM(C9+C12)</f>
        <v>15000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615366</v>
      </c>
      <c r="C14" s="438">
        <f>'Sources and Uses Budget'!$C13</f>
        <v>615366</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2193229</v>
      </c>
      <c r="C29" s="438">
        <f>'Sources and Uses Budget'!$C28</f>
        <v>2193229</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53736304</v>
      </c>
      <c r="C30" s="438">
        <f>'Sources and Uses Budget'!$C29</f>
        <v>53736304</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4298904</v>
      </c>
      <c r="C31" s="438">
        <f>'Sources and Uses Budget'!$C30</f>
        <v>4298904</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1612089</v>
      </c>
      <c r="C32" s="438">
        <f>'Sources and Uses Budget'!$C31</f>
        <v>1612089</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1612089</v>
      </c>
      <c r="C33" s="438">
        <f>'Sources and Uses Budget'!$C32</f>
        <v>1612089</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63452615</v>
      </c>
      <c r="C37" s="442">
        <f>SUM(C29:C36)</f>
        <v>63452615</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1343989</v>
      </c>
      <c r="C39" s="438">
        <f>'Sources and Uses Budget'!$C38</f>
        <v>1343989</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196877</v>
      </c>
      <c r="C40" s="438">
        <f>'Sources and Uses Budget'!$C39</f>
        <v>196877</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1540866</v>
      </c>
      <c r="C41" s="442">
        <f>SUM(C39:C40)</f>
        <v>1540866</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2504053</v>
      </c>
      <c r="C42" s="438">
        <f>'Sources and Uses Budget'!$C41</f>
        <v>2504053</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2420967</v>
      </c>
      <c r="C44" s="438">
        <f>'Sources and Uses Budget'!$C43</f>
        <v>2420967</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382750</v>
      </c>
      <c r="C45" s="438">
        <f>'Sources and Uses Budget'!$C44</f>
        <v>382750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55000</v>
      </c>
      <c r="C46" s="438">
        <f>'Sources and Uses Budget'!$C45</f>
        <v>55000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632200</v>
      </c>
      <c r="C48" s="438">
        <f>'Sources and Uses Budget'!$C47</f>
        <v>632200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70000</v>
      </c>
      <c r="C49" s="438">
        <f>'Sources and Uses Budget'!$C48</f>
        <v>70000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150000</v>
      </c>
      <c r="C50" s="438">
        <f>'Sources and Uses Budget'!$C49</f>
        <v>150000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1501824</v>
      </c>
      <c r="C51" s="438">
        <f>'Sources and Uses Budget'!$C50</f>
        <v>1501824</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35000</v>
      </c>
      <c r="C52" s="438">
        <f>'Sources and Uses Budget'!$C51</f>
        <v>35000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5247741</v>
      </c>
      <c r="C54" s="445">
        <f>SUM(C44:C53)</f>
        <v>5247741</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272800</v>
      </c>
      <c r="C56" s="438">
        <f>'Sources and Uses Budget'!$C55</f>
        <v>272800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210000</v>
      </c>
      <c r="C57" s="438">
        <f>'Sources and Uses Budget'!$C56</f>
        <v>210000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180000</v>
      </c>
      <c r="C60" s="438">
        <f>'Sources and Uses Budget'!$C59</f>
        <v>180000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662800</v>
      </c>
      <c r="C63" s="442">
        <f>SUM(C56:C62)</f>
        <v>662800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74038441</v>
      </c>
      <c r="C64" s="442">
        <f>SUM(C9+C12+C14+C15+C17+C26+C27+C37+C41+C42+C54+C63)</f>
        <v>74038441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80000</v>
      </c>
      <c r="C66" s="438">
        <f>'Sources and Uses Budget'!$C65</f>
        <v>80000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255000</v>
      </c>
      <c r="C67" s="438">
        <f>'Sources and Uses Budget'!$C66</f>
        <v>255000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335000</v>
      </c>
      <c r="C68" s="442">
        <f>SUM(C66:C67)</f>
        <v>335000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298386.09905710816</v>
      </c>
      <c r="C70" s="438">
        <f>'Sources and Uses Budget'!$C69</f>
        <v>298386.09905710816</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685866.90094289184</v>
      </c>
      <c r="C73" s="438">
        <f>'Sources and Uses Budget'!$C72</f>
        <v>685866.90094289184</v>
      </c>
      <c r="D73" s="442">
        <f t="shared" si="0"/>
        <v>0</v>
      </c>
      <c r="E73" s="440"/>
      <c r="F73" s="439"/>
      <c r="G73" s="577"/>
    </row>
    <row r="74" spans="1:253" s="571" customFormat="1">
      <c r="A74" s="444" t="s">
        <v>37</v>
      </c>
      <c r="B74" s="438">
        <f>'Sources and Uses Budget'!$C73</f>
        <v>759709</v>
      </c>
      <c r="C74" s="438">
        <f>'Sources and Uses Budget'!$C73</f>
        <v>759709</v>
      </c>
      <c r="D74" s="442">
        <f t="shared" si="0"/>
        <v>0</v>
      </c>
      <c r="E74" s="440"/>
      <c r="F74" s="439"/>
      <c r="G74" s="577"/>
    </row>
    <row r="75" spans="1:253" s="571" customFormat="1">
      <c r="A75" s="443" t="s">
        <v>656</v>
      </c>
      <c r="B75" s="442">
        <f>SUM(B70:B74)</f>
        <v>1743962</v>
      </c>
      <c r="C75" s="442">
        <f>SUM(C70:C74)</f>
        <v>1743962</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3085810</v>
      </c>
      <c r="C77" s="438">
        <f>'Sources and Uses Budget'!$C76</f>
        <v>3085810</v>
      </c>
      <c r="D77" s="442">
        <f t="shared" si="1"/>
        <v>0</v>
      </c>
      <c r="E77" s="440"/>
      <c r="F77" s="439"/>
      <c r="G77" s="577"/>
    </row>
    <row r="78" spans="1:253" s="571" customFormat="1">
      <c r="A78" s="893" t="s">
        <v>63</v>
      </c>
      <c r="B78" s="438">
        <f>'Sources and Uses Budget'!$C77</f>
        <v>842723</v>
      </c>
      <c r="C78" s="438">
        <f>'Sources and Uses Budget'!$C77</f>
        <v>842723</v>
      </c>
      <c r="D78" s="442">
        <f t="shared" ref="D78" si="2">C78-B78</f>
        <v>0</v>
      </c>
      <c r="E78" s="440"/>
      <c r="F78" s="439"/>
      <c r="G78" s="577"/>
    </row>
    <row r="79" spans="1:253" s="571" customFormat="1">
      <c r="A79" s="443" t="s">
        <v>1467</v>
      </c>
      <c r="B79" s="442">
        <f>SUM(B77:B78)</f>
        <v>3928533</v>
      </c>
      <c r="C79" s="442">
        <f>SUM(C77:C78)</f>
        <v>3928533</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106651</v>
      </c>
      <c r="C81" s="438">
        <f>'Sources and Uses Budget'!$C80</f>
        <v>106651</v>
      </c>
      <c r="D81" s="442">
        <f t="shared" si="1"/>
        <v>0</v>
      </c>
      <c r="E81" s="440"/>
      <c r="F81" s="439"/>
      <c r="G81" s="577"/>
    </row>
    <row r="82" spans="1:7" s="571" customFormat="1">
      <c r="A82" s="441" t="s">
        <v>845</v>
      </c>
      <c r="B82" s="438">
        <f>'Sources and Uses Budget'!$C81</f>
        <v>15000</v>
      </c>
      <c r="C82" s="438">
        <f>'Sources and Uses Budget'!$C81</f>
        <v>15000</v>
      </c>
      <c r="D82" s="442">
        <f t="shared" si="1"/>
        <v>0</v>
      </c>
      <c r="E82" s="440"/>
      <c r="F82" s="439"/>
      <c r="G82" s="577"/>
    </row>
    <row r="83" spans="1:7" s="571" customFormat="1">
      <c r="A83" s="441" t="s">
        <v>846</v>
      </c>
      <c r="B83" s="438">
        <f>'Sources and Uses Budget'!$C82</f>
        <v>1094848</v>
      </c>
      <c r="C83" s="438">
        <f>'Sources and Uses Budget'!$C82</f>
        <v>1094848</v>
      </c>
      <c r="D83" s="442">
        <f t="shared" si="1"/>
        <v>0</v>
      </c>
      <c r="E83" s="440"/>
      <c r="F83" s="439"/>
      <c r="G83" s="577"/>
    </row>
    <row r="84" spans="1:7" s="571" customFormat="1">
      <c r="A84" s="441" t="s">
        <v>847</v>
      </c>
      <c r="B84" s="438">
        <f>'Sources and Uses Budget'!$C83</f>
        <v>2377251</v>
      </c>
      <c r="C84" s="438">
        <f>'Sources and Uses Budget'!$C83</f>
        <v>2377251</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250000</v>
      </c>
      <c r="C86" s="438">
        <f>'Sources and Uses Budget'!$C85</f>
        <v>250000</v>
      </c>
      <c r="D86" s="442">
        <f t="shared" si="1"/>
        <v>0</v>
      </c>
      <c r="E86" s="440"/>
      <c r="F86" s="439"/>
      <c r="G86" s="577"/>
    </row>
    <row r="87" spans="1:7" s="571" customFormat="1">
      <c r="A87" s="441" t="s">
        <v>850</v>
      </c>
      <c r="B87" s="438">
        <f>'Sources and Uses Budget'!$C86</f>
        <v>335000</v>
      </c>
      <c r="C87" s="438">
        <f>'Sources and Uses Budget'!$C86</f>
        <v>335000</v>
      </c>
      <c r="D87" s="442">
        <f t="shared" si="1"/>
        <v>0</v>
      </c>
      <c r="E87" s="440"/>
      <c r="F87" s="439"/>
      <c r="G87" s="577"/>
    </row>
    <row r="88" spans="1:7" s="571" customFormat="1">
      <c r="A88" s="441" t="s">
        <v>851</v>
      </c>
      <c r="B88" s="438">
        <f>'Sources and Uses Budget'!$C87</f>
        <v>21939</v>
      </c>
      <c r="C88" s="438">
        <f>'Sources and Uses Budget'!$C87</f>
        <v>21939</v>
      </c>
      <c r="D88" s="442">
        <f t="shared" si="1"/>
        <v>0</v>
      </c>
      <c r="E88" s="440"/>
      <c r="F88" s="439"/>
      <c r="G88" s="577"/>
    </row>
    <row r="89" spans="1:7" s="571" customFormat="1">
      <c r="A89" s="447" t="s">
        <v>403</v>
      </c>
      <c r="B89" s="438">
        <f>'Sources and Uses Budget'!$C88</f>
        <v>76373</v>
      </c>
      <c r="C89" s="438">
        <f>'Sources and Uses Budget'!$C88</f>
        <v>76373</v>
      </c>
      <c r="D89" s="442">
        <f t="shared" si="1"/>
        <v>0</v>
      </c>
      <c r="E89" s="440"/>
      <c r="F89" s="439"/>
      <c r="G89" s="577"/>
    </row>
    <row r="90" spans="1:7" s="571" customFormat="1">
      <c r="A90" s="892" t="s">
        <v>1469</v>
      </c>
      <c r="B90" s="438">
        <f>'Sources and Uses Budget'!$C89</f>
        <v>23906</v>
      </c>
      <c r="C90" s="438">
        <f>'Sources and Uses Budget'!$C89</f>
        <v>23906</v>
      </c>
      <c r="D90" s="442">
        <f t="shared" si="1"/>
        <v>0</v>
      </c>
      <c r="E90" s="440"/>
      <c r="F90" s="439"/>
      <c r="G90" s="577"/>
    </row>
    <row r="91" spans="1:7" s="571" customFormat="1">
      <c r="A91" s="444" t="s">
        <v>37</v>
      </c>
      <c r="B91" s="438">
        <f>'Sources and Uses Budget'!$C90</f>
        <v>18283</v>
      </c>
      <c r="C91" s="438">
        <f>'Sources and Uses Budget'!$C90</f>
        <v>18283</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4319251</v>
      </c>
      <c r="C96" s="442">
        <f>SUM(C81:C95)</f>
        <v>4319251</v>
      </c>
      <c r="D96" s="442">
        <f t="shared" si="1"/>
        <v>0</v>
      </c>
      <c r="E96" s="440"/>
      <c r="F96" s="439"/>
      <c r="G96" s="577"/>
    </row>
    <row r="97" spans="1:7" s="571" customFormat="1">
      <c r="A97" s="443" t="s">
        <v>853</v>
      </c>
      <c r="B97" s="442">
        <f>SUM(B64+B68+B75+B79+B96)</f>
        <v>84365187</v>
      </c>
      <c r="C97" s="442">
        <f>SUM(C64+C68+C75+C79+C96)</f>
        <v>84365187</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6000000</v>
      </c>
      <c r="C99" s="438">
        <f>'Sources and Uses Budget'!$C98</f>
        <v>6000000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6000000</v>
      </c>
      <c r="C105" s="442">
        <f>SUM(C99:C104)</f>
        <v>6000000</v>
      </c>
      <c r="D105" s="442">
        <f t="shared" si="1"/>
        <v>0</v>
      </c>
      <c r="E105" s="440"/>
      <c r="F105" s="439"/>
      <c r="G105" s="575"/>
    </row>
    <row r="106" spans="1:7" s="570" customFormat="1">
      <c r="A106" s="443" t="s">
        <v>861</v>
      </c>
      <c r="B106" s="445">
        <f>SUM(B97+B105)</f>
        <v>90365187</v>
      </c>
      <c r="C106" s="445">
        <f>SUM(C97+C105)</f>
        <v>90365187</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cellWatches>
    <cellWatch r="L44"/>
    <cellWatch r="L62"/>
    <cellWatch r="M45"/>
    <cellWatch r="M37"/>
    <cellWatch r="L45"/>
    <cellWatch r="L63"/>
    <cellWatch r="L46"/>
    <cellWatch r="M47"/>
    <cellWatch r="M39"/>
    <cellWatch r="L64"/>
    <cellWatch r="M46"/>
    <cellWatch r="M38"/>
    <cellWatch r="K45"/>
    <cellWatch r="K37"/>
    <cellWatch r="K47"/>
    <cellWatch r="K39"/>
    <cellWatch r="M36"/>
    <cellWatch r="M28"/>
    <cellWatch r="K63"/>
    <cellWatch r="L38"/>
    <cellWatch r="L47"/>
    <cellWatch r="L65"/>
    <cellWatch r="L43"/>
    <cellWatch r="M48"/>
    <cellWatch r="M40"/>
    <cellWatch r="M31"/>
    <cellWatch r="L56"/>
    <cellWatch r="M57"/>
    <cellWatch r="M49"/>
    <cellWatch r="L41"/>
    <cellWatch r="M42"/>
    <cellWatch r="M34"/>
    <cellWatch r="L42"/>
    <cellWatch r="L54"/>
    <cellWatch r="M55"/>
    <cellWatch r="M52"/>
    <cellWatch r="L52"/>
    <cellWatch r="L70"/>
    <cellWatch r="M53"/>
    <cellWatch r="K46"/>
    <cellWatch r="K38"/>
    <cellWatch r="K48"/>
    <cellWatch r="K40"/>
    <cellWatch r="L34"/>
    <cellWatch r="M20"/>
    <cellWatch r="L57"/>
    <cellWatch r="M58"/>
    <cellWatch r="M50"/>
    <cellWatch r="L48"/>
    <cellWatch r="M41"/>
    <cellWatch r="L37"/>
    <cellWatch r="L66"/>
    <cellWatch r="N45"/>
    <cellWatch r="O46"/>
    <cellWatch r="O38"/>
    <cellWatch r="L33"/>
    <cellWatch r="L51"/>
    <cellWatch r="M26"/>
    <cellWatch r="M29"/>
    <cellWatch r="M63"/>
    <cellWatch r="N46"/>
    <cellWatch r="N38"/>
    <cellWatch r="N48"/>
    <cellWatch r="N40"/>
    <cellWatch r="M65"/>
    <cellWatch r="N47"/>
    <cellWatch r="N39"/>
    <cellWatch r="M64"/>
    <cellWatch r="N49"/>
    <cellWatch r="N41"/>
    <cellWatch r="M66"/>
    <cellWatch r="L40"/>
    <cellWatch r="N42"/>
    <cellWatch r="N34"/>
    <cellWatch r="M56"/>
    <cellWatch r="N57"/>
    <cellWatch r="M54"/>
    <cellWatch r="N55"/>
    <cellWatch r="M70"/>
    <cellWatch r="N53"/>
    <cellWatch r="N28"/>
    <cellWatch r="N20"/>
    <cellWatch r="N58"/>
    <cellWatch r="N50"/>
    <cellWatch r="N37"/>
    <cellWatch r="N31"/>
    <cellWatch r="N43"/>
    <cellWatch r="M43"/>
    <cellWatch r="N56"/>
    <cellWatch r="M44"/>
    <cellWatch r="N36"/>
    <cellWatch r="N52"/>
    <cellWatch r="P63"/>
    <cellWatch r="P81"/>
    <cellWatch r="Q64"/>
    <cellWatch r="Q56"/>
    <cellWatch r="P64"/>
    <cellWatch r="P82"/>
    <cellWatch r="P59"/>
    <cellWatch r="Q60"/>
    <cellWatch r="Q52"/>
    <cellWatch r="O63"/>
    <cellWatch r="O81"/>
    <cellWatch r="P56"/>
    <cellWatch r="P65"/>
    <cellWatch r="Q66"/>
    <cellWatch r="Q58"/>
    <cellWatch r="P83"/>
    <cellWatch r="K64"/>
    <cellWatch r="K49"/>
    <cellWatch r="K41"/>
    <cellWatch r="L53"/>
    <cellWatch r="L71"/>
    <cellWatch r="L55"/>
    <cellWatch r="L67"/>
    <cellWatch r="L58"/>
    <cellWatch r="M59"/>
    <cellWatch r="M51"/>
    <cellWatch r="L49"/>
    <cellWatch r="O64"/>
    <cellWatch r="O82"/>
    <cellWatch r="P57"/>
    <cellWatch r="O65"/>
    <cellWatch r="O83"/>
    <cellWatch r="O60"/>
    <cellWatch r="P61"/>
    <cellWatch r="P53"/>
    <cellWatch r="N64"/>
    <cellWatch r="N82"/>
    <cellWatch r="O57"/>
    <cellWatch r="O66"/>
    <cellWatch r="P67"/>
    <cellWatch r="O84"/>
    <cellWatch r="M35"/>
    <cellWatch r="O88"/>
    <cellWatch r="N75"/>
    <cellWatch r="N93"/>
    <cellWatch r="O76"/>
    <cellWatch r="O68"/>
    <cellWatch r="N71"/>
    <cellWatch r="O72"/>
    <cellWatch r="N76"/>
    <cellWatch r="N94"/>
    <cellWatch r="N67"/>
    <cellWatch r="N72"/>
    <cellWatch r="N84"/>
    <cellWatch r="O85"/>
    <cellWatch r="O77"/>
    <cellWatch r="N86"/>
    <cellWatch r="O87"/>
    <cellWatch r="O79"/>
    <cellWatch r="O69"/>
    <cellWatch r="O39"/>
    <cellWatch r="N77"/>
    <cellWatch r="O78"/>
    <cellWatch r="O70"/>
    <cellWatch r="N100"/>
    <cellWatch r="O75"/>
    <cellWatch r="N95"/>
    <cellWatch r="Q93"/>
    <cellWatch r="Q111"/>
    <cellWatch r="R94"/>
    <cellWatch r="R86"/>
    <cellWatch r="Q94"/>
    <cellWatch r="Q112"/>
    <cellWatch r="Q89"/>
    <cellWatch r="R90"/>
    <cellWatch r="R82"/>
    <cellWatch r="P93"/>
    <cellWatch r="P111"/>
    <cellWatch r="Q86"/>
    <cellWatch r="Q95"/>
    <cellWatch r="R96"/>
    <cellWatch r="R88"/>
    <cellWatch r="Q113"/>
    <cellWatch r="M75"/>
    <cellWatch r="M93"/>
    <cellWatch r="N68"/>
    <cellWatch r="N73"/>
    <cellWatch r="N74"/>
    <cellWatch r="N96"/>
    <cellWatch r="O34"/>
    <cellWatch r="O24"/>
    <cellWatch r="N87"/>
    <cellWatch r="O80"/>
    <cellWatch r="N78"/>
    <cellWatch r="O71"/>
    <cellWatch r="O67"/>
    <cellWatch r="M76"/>
    <cellWatch r="M68"/>
    <cellWatch r="M78"/>
    <cellWatch r="O93"/>
    <cellWatch r="P76"/>
    <cellWatch r="P68"/>
    <cellWatch r="P77"/>
    <cellWatch r="O94"/>
    <cellWatch r="O95"/>
    <cellWatch r="O73"/>
    <cellWatch r="P78"/>
    <cellWatch r="P70"/>
    <cellWatch r="O74"/>
    <cellWatch r="P75"/>
    <cellWatch r="P66"/>
    <cellWatch r="O86"/>
    <cellWatch r="P87"/>
    <cellWatch r="P79"/>
    <cellWatch r="P69"/>
    <cellWatch r="P72"/>
    <cellWatch r="P85"/>
    <cellWatch r="O96"/>
    <cellWatch r="P34"/>
    <cellWatch r="P24"/>
    <cellWatch r="P88"/>
    <cellWatch r="P80"/>
    <cellWatch r="P71"/>
    <cellWatch r="P39"/>
    <cellWatch r="O100"/>
    <cellWatch r="N70"/>
    <cellWatch r="R93"/>
    <cellWatch r="R111"/>
    <cellWatch r="S94"/>
    <cellWatch r="S86"/>
    <cellWatch r="R112"/>
    <cellWatch r="R89"/>
    <cellWatch r="S90"/>
    <cellWatch r="S82"/>
    <cellWatch r="R95"/>
    <cellWatch r="S96"/>
    <cellWatch r="S88"/>
    <cellWatch r="R113"/>
    <cellWatch r="N92"/>
    <cellWatch r="N66"/>
    <cellWatch r="N83"/>
    <cellWatch r="N85"/>
    <cellWatch r="N81"/>
    <cellWatch r="N99"/>
    <cellWatch r="Q92"/>
    <cellWatch r="Q110"/>
    <cellWatch r="R85"/>
    <cellWatch r="Q88"/>
    <cellWatch r="R81"/>
    <cellWatch r="P92"/>
    <cellWatch r="P110"/>
    <cellWatch r="Q85"/>
    <cellWatch r="R87"/>
    <cellWatch r="M74"/>
    <cellWatch r="M92"/>
    <cellWatch r="M67"/>
    <cellWatch r="M77"/>
    <cellWatch r="M69"/>
    <cellWatch r="O92"/>
    <cellWatch r="P74"/>
    <cellWatch r="P86"/>
    <cellWatch r="P84"/>
    <cellWatch r="O99"/>
    <cellWatch r="N69"/>
    <cellWatch r="R92"/>
    <cellWatch r="R110"/>
    <cellWatch r="S93"/>
    <cellWatch r="S85"/>
    <cellWatch r="S89"/>
    <cellWatch r="S81"/>
    <cellWatch r="S95"/>
    <cellWatch r="S87"/>
    <cellWatch r="M33"/>
    <cellWatch r="K44"/>
    <cellWatch r="K62"/>
    <cellWatch r="M30"/>
    <cellWatch r="M27"/>
    <cellWatch r="M19"/>
    <cellWatch r="L36"/>
    <cellWatch r="L69"/>
    <cellWatch r="N44"/>
    <cellWatch r="O45"/>
    <cellWatch r="O37"/>
    <cellWatch r="L32"/>
    <cellWatch r="L50"/>
    <cellWatch r="M25"/>
    <cellWatch r="N91"/>
    <cellWatch r="O62"/>
    <cellWatch r="N65"/>
    <cellWatch r="N80"/>
    <cellWatch r="N98"/>
    <cellWatch r="Q91"/>
    <cellWatch r="Q109"/>
    <cellWatch r="R84"/>
    <cellWatch r="Q87"/>
    <cellWatch r="R80"/>
    <cellWatch r="P91"/>
    <cellWatch r="P109"/>
    <cellWatch r="Q84"/>
    <cellWatch r="M73"/>
    <cellWatch r="M91"/>
    <cellWatch r="O33"/>
    <cellWatch r="O23"/>
    <cellWatch r="O91"/>
    <cellWatch r="P73"/>
    <cellWatch r="P62"/>
    <cellWatch r="P33"/>
    <cellWatch r="P23"/>
    <cellWatch r="P38"/>
    <cellWatch r="O98"/>
    <cellWatch r="R91"/>
    <cellWatch r="R109"/>
    <cellWatch r="S92"/>
    <cellWatch r="S84"/>
    <cellWatch r="S80"/>
    <cellWatch r="K66"/>
    <cellWatch r="L39"/>
    <cellWatch r="L68"/>
    <cellWatch r="M62"/>
    <cellWatch r="N35"/>
    <cellWatch r="N33"/>
    <cellWatch r="N54"/>
    <cellWatch r="N27"/>
    <cellWatch r="N19"/>
    <cellWatch r="N30"/>
    <cellWatch r="Q63"/>
    <cellWatch r="Q55"/>
    <cellWatch r="P58"/>
    <cellWatch r="Q59"/>
    <cellWatch r="Q51"/>
    <cellWatch r="P55"/>
    <cellWatch r="Q65"/>
    <cellWatch r="Q57"/>
    <cellWatch r="O59"/>
    <cellWatch r="P60"/>
    <cellWatch r="P52"/>
    <cellWatch r="N63"/>
    <cellWatch r="O56"/>
    <cellWatch r="O58"/>
    <cellWatch r="P51"/>
    <cellWatch r="N62"/>
    <cellWatch r="O55"/>
    <cellWatch r="L59"/>
    <cellWatch r="M60"/>
    <cellWatch r="M61"/>
    <cellWatch r="O114"/>
    <cellWatch r="N101"/>
    <cellWatch r="N119"/>
    <cellWatch r="O102"/>
    <cellWatch r="N97"/>
    <cellWatch r="O90"/>
    <cellWatch r="N102"/>
    <cellWatch r="N120"/>
    <cellWatch r="N110"/>
    <cellWatch r="O111"/>
    <cellWatch r="O103"/>
    <cellWatch r="N112"/>
    <cellWatch r="O113"/>
    <cellWatch r="O105"/>
    <cellWatch r="O40"/>
    <cellWatch r="N103"/>
    <cellWatch r="O104"/>
    <cellWatch r="N108"/>
    <cellWatch r="N126"/>
    <cellWatch r="O109"/>
    <cellWatch r="O101"/>
    <cellWatch r="N121"/>
    <cellWatch r="R119"/>
    <cellWatch r="R137"/>
    <cellWatch r="S120"/>
    <cellWatch r="S112"/>
    <cellWatch r="R120"/>
    <cellWatch r="R138"/>
    <cellWatch r="R115"/>
    <cellWatch r="S116"/>
    <cellWatch r="S108"/>
    <cellWatch r="Q119"/>
    <cellWatch r="Q137"/>
    <cellWatch r="R121"/>
    <cellWatch r="S122"/>
    <cellWatch r="S114"/>
    <cellWatch r="R139"/>
    <cellWatch r="M101"/>
    <cellWatch r="M119"/>
    <cellWatch r="N122"/>
    <cellWatch r="O35"/>
    <cellWatch r="O25"/>
    <cellWatch r="N113"/>
    <cellWatch r="O106"/>
    <cellWatch r="N104"/>
    <cellWatch r="O97"/>
    <cellWatch r="M102"/>
    <cellWatch r="M104"/>
    <cellWatch r="M96"/>
    <cellWatch r="O119"/>
    <cellWatch r="Q102"/>
    <cellWatch r="Q74"/>
    <cellWatch r="Q103"/>
    <cellWatch r="O120"/>
    <cellWatch r="O121"/>
    <cellWatch r="Q104"/>
    <cellWatch r="Q96"/>
    <cellWatch r="Q101"/>
    <cellWatch r="Q72"/>
    <cellWatch r="O112"/>
    <cellWatch r="Q105"/>
    <cellWatch r="Q98"/>
    <cellWatch r="Q90"/>
    <cellWatch r="O110"/>
    <cellWatch r="O122"/>
    <cellWatch r="Q35"/>
    <cellWatch r="Q25"/>
    <cellWatch r="Q114"/>
    <cellWatch r="Q106"/>
    <cellWatch r="Q97"/>
    <cellWatch r="Q73"/>
    <cellWatch r="Q40"/>
    <cellWatch r="O108"/>
    <cellWatch r="O126"/>
    <cellWatch r="S119"/>
    <cellWatch r="S137"/>
    <cellWatch r="T120"/>
    <cellWatch r="T112"/>
    <cellWatch r="S138"/>
    <cellWatch r="S115"/>
    <cellWatch r="T116"/>
    <cellWatch r="T108"/>
    <cellWatch r="S121"/>
    <cellWatch r="T122"/>
    <cellWatch r="T114"/>
    <cellWatch r="S139"/>
    <cellWatch r="L75"/>
    <cellWatch r="M32"/>
    <cellWatch r="L17"/>
    <cellWatch r="L76"/>
    <cellWatch r="L18"/>
    <cellWatch r="K42"/>
    <cellWatch r="K58"/>
    <cellWatch r="K50"/>
    <cellWatch r="M24"/>
    <cellWatch r="O47"/>
    <cellWatch r="O42"/>
    <cellWatch r="K52"/>
    <cellWatch r="K75"/>
    <cellWatch r="L20"/>
    <cellWatch r="K76"/>
    <cellWatch r="L82"/>
    <cellWatch r="L74"/>
    <cellWatch r="L83"/>
    <cellWatch r="K74"/>
    <cellWatch r="K56"/>
    <cellWatch r="L77"/>
    <cellWatch r="K78"/>
    <cellWatch r="K70"/>
    <cellWatch r="L84"/>
    <cellWatch r="L72"/>
    <cellWatch r="K18"/>
    <cellWatch r="K82"/>
    <cellWatch r="M85"/>
    <cellWatch r="M79"/>
    <cellWatch r="M18"/>
    <cellWatch r="L73"/>
    <cellWatch r="L78"/>
    <cellWatch r="M72"/>
    <cellWatch r="L85"/>
    <cellWatch r="M82"/>
    <cellWatch r="L79"/>
    <cellWatch r="L19"/>
    <cellWatch r="L80"/>
    <cellWatch r="M80"/>
    <cellWatch r="M81"/>
    <cellWatch r="O149"/>
    <cellWatch r="N136"/>
    <cellWatch r="N154"/>
    <cellWatch r="O137"/>
    <cellWatch r="N132"/>
    <cellWatch r="O133"/>
    <cellWatch r="N137"/>
    <cellWatch r="N155"/>
    <cellWatch r="N133"/>
    <cellWatch r="N145"/>
    <cellWatch r="O146"/>
    <cellWatch r="O138"/>
    <cellWatch r="N147"/>
    <cellWatch r="O148"/>
    <cellWatch r="O140"/>
    <cellWatch r="O130"/>
    <cellWatch r="N138"/>
    <cellWatch r="O139"/>
    <cellWatch r="O131"/>
    <cellWatch r="N143"/>
    <cellWatch r="N161"/>
    <cellWatch r="O144"/>
    <cellWatch r="O136"/>
    <cellWatch r="N156"/>
    <cellWatch r="R154"/>
    <cellWatch r="R172"/>
    <cellWatch r="S155"/>
    <cellWatch r="S147"/>
    <cellWatch r="R155"/>
    <cellWatch r="R173"/>
    <cellWatch r="R150"/>
    <cellWatch r="S151"/>
    <cellWatch r="S143"/>
    <cellWatch r="Q154"/>
    <cellWatch r="Q172"/>
    <cellWatch r="R147"/>
    <cellWatch r="R156"/>
    <cellWatch r="S157"/>
    <cellWatch r="S149"/>
    <cellWatch r="R174"/>
    <cellWatch r="M136"/>
    <cellWatch r="M154"/>
    <cellWatch r="N134"/>
    <cellWatch r="N135"/>
    <cellWatch r="N157"/>
    <cellWatch r="N148"/>
    <cellWatch r="O141"/>
    <cellWatch r="N139"/>
    <cellWatch r="O132"/>
    <cellWatch r="M137"/>
    <cellWatch r="M87"/>
    <cellWatch r="M139"/>
    <cellWatch r="M131"/>
    <cellWatch r="O154"/>
    <cellWatch r="Q138"/>
    <cellWatch r="O155"/>
    <cellWatch r="O156"/>
    <cellWatch r="O134"/>
    <cellWatch r="Q139"/>
    <cellWatch r="Q131"/>
    <cellWatch r="O135"/>
    <cellWatch r="Q136"/>
    <cellWatch r="O147"/>
    <cellWatch r="Q148"/>
    <cellWatch r="Q140"/>
    <cellWatch r="Q130"/>
    <cellWatch r="Q133"/>
    <cellWatch r="O145"/>
    <cellWatch r="Q146"/>
    <cellWatch r="O157"/>
    <cellWatch r="Q149"/>
    <cellWatch r="Q141"/>
    <cellWatch r="Q132"/>
    <cellWatch r="O143"/>
    <cellWatch r="O161"/>
    <cellWatch r="Q144"/>
    <cellWatch r="N131"/>
    <cellWatch r="S154"/>
    <cellWatch r="S172"/>
    <cellWatch r="T155"/>
    <cellWatch r="T147"/>
    <cellWatch r="S173"/>
    <cellWatch r="S150"/>
    <cellWatch r="T151"/>
    <cellWatch r="T143"/>
    <cellWatch r="S156"/>
    <cellWatch r="T157"/>
    <cellWatch r="T149"/>
    <cellWatch r="S174"/>
    <cellWatch r="N51"/>
    <cellWatch r="L22"/>
    <cellWatch r="L24"/>
    <cellWatch r="M21"/>
    <cellWatch r="M22"/>
    <cellWatch r="L25"/>
    <cellWatch r="K43"/>
    <cellWatch r="L60"/>
    <cellWatch r="O118"/>
    <cellWatch r="N118"/>
    <cellWatch r="O89"/>
    <cellWatch r="N109"/>
    <cellWatch r="N105"/>
    <cellWatch r="N117"/>
    <cellWatch r="O22"/>
    <cellWatch r="N111"/>
    <cellWatch r="N116"/>
    <cellWatch r="O117"/>
    <cellWatch r="R118"/>
    <cellWatch r="R130"/>
    <cellWatch r="S118"/>
    <cellWatch r="S117"/>
    <cellWatch r="R131"/>
    <cellWatch r="Q118"/>
    <cellWatch r="R117"/>
    <cellWatch r="S91"/>
    <cellWatch r="R132"/>
    <cellWatch r="M108"/>
    <cellWatch r="M118"/>
    <cellWatch r="N106"/>
    <cellWatch r="N107"/>
    <cellWatch r="O30"/>
    <cellWatch r="M109"/>
    <cellWatch r="M112"/>
    <cellWatch r="M103"/>
    <cellWatch r="Q75"/>
    <cellWatch r="O107"/>
    <cellWatch r="Q108"/>
    <cellWatch r="Q39"/>
    <cellWatch r="Q30"/>
    <cellWatch r="Q22"/>
    <cellWatch r="O116"/>
    <cellWatch r="Q117"/>
    <cellWatch r="S130"/>
    <cellWatch r="T118"/>
    <cellWatch r="T117"/>
    <cellWatch r="S131"/>
    <cellWatch r="T91"/>
    <cellWatch r="S132"/>
    <cellWatch r="K25"/>
    <cellWatch r="K59"/>
    <cellWatch r="K51"/>
    <cellWatch r="O48"/>
    <cellWatch r="K53"/>
    <cellWatch r="L23"/>
    <cellWatch r="K77"/>
    <cellWatch r="K57"/>
    <cellWatch r="K79"/>
    <cellWatch r="K71"/>
    <cellWatch r="M71"/>
    <cellWatch r="K20"/>
    <cellWatch r="K83"/>
    <cellWatch r="M23"/>
    <cellWatch r="M86"/>
    <cellWatch r="L86"/>
    <cellWatch r="M83"/>
    <cellWatch r="L21"/>
    <cellWatch r="L81"/>
    <cellWatch r="O142"/>
    <cellWatch r="N129"/>
    <cellWatch r="N125"/>
    <cellWatch r="N130"/>
    <cellWatch r="N140"/>
    <cellWatch r="O123"/>
    <cellWatch r="O124"/>
    <cellWatch r="O129"/>
    <cellWatch r="N149"/>
    <cellWatch r="R165"/>
    <cellWatch r="S148"/>
    <cellWatch r="S140"/>
    <cellWatch r="R148"/>
    <cellWatch r="R166"/>
    <cellWatch r="R143"/>
    <cellWatch r="S144"/>
    <cellWatch r="S136"/>
    <cellWatch r="Q147"/>
    <cellWatch r="Q165"/>
    <cellWatch r="R140"/>
    <cellWatch r="R149"/>
    <cellWatch r="S142"/>
    <cellWatch r="R167"/>
    <cellWatch r="M129"/>
    <cellWatch r="M147"/>
    <cellWatch r="N127"/>
    <cellWatch r="N128"/>
    <cellWatch r="N150"/>
    <cellWatch r="N141"/>
    <cellWatch r="O125"/>
    <cellWatch r="M130"/>
    <cellWatch r="M132"/>
    <cellWatch r="M124"/>
    <cellWatch r="O127"/>
    <cellWatch r="Q124"/>
    <cellWatch r="O128"/>
    <cellWatch r="Q129"/>
    <cellWatch r="Q123"/>
    <cellWatch r="Q126"/>
    <cellWatch r="O150"/>
    <cellWatch r="Q67"/>
    <cellWatch r="Q142"/>
    <cellWatch r="Q134"/>
    <cellWatch r="Q125"/>
    <cellWatch r="N124"/>
    <cellWatch r="S165"/>
    <cellWatch r="T148"/>
    <cellWatch r="T140"/>
    <cellWatch r="S166"/>
    <cellWatch r="T144"/>
    <cellWatch r="T136"/>
    <cellWatch r="T150"/>
    <cellWatch r="T142"/>
    <cellWatch r="S167"/>
  </cellWatch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6" t="s">
        <v>1197</v>
      </c>
      <c r="B2" s="1016"/>
      <c r="C2" s="1017"/>
      <c r="D2" s="1017"/>
      <c r="E2" s="1017"/>
      <c r="F2" s="1017"/>
      <c r="G2" s="1017"/>
    </row>
    <row r="3" spans="1:9" s="265" customFormat="1">
      <c r="A3" s="1016" t="s">
        <v>1124</v>
      </c>
      <c r="B3" s="1016"/>
      <c r="C3" s="1017"/>
      <c r="D3" s="1017"/>
      <c r="E3" s="1017"/>
      <c r="F3" s="1017"/>
      <c r="G3" s="1017"/>
      <c r="I3" s="701" t="s">
        <v>328</v>
      </c>
    </row>
    <row r="4" spans="1:9">
      <c r="I4" s="702" t="s">
        <v>1198</v>
      </c>
    </row>
    <row r="5" spans="1:9" s="39" customFormat="1">
      <c r="A5" s="1020" t="s">
        <v>1125</v>
      </c>
      <c r="B5" s="1020"/>
      <c r="C5" s="1021"/>
      <c r="D5" s="1021"/>
      <c r="E5" s="1021"/>
      <c r="F5" s="1021"/>
      <c r="G5" s="1021"/>
      <c r="I5" s="702" t="s">
        <v>1199</v>
      </c>
    </row>
    <row r="6" spans="1:9" s="39" customFormat="1">
      <c r="A6" s="1020" t="s">
        <v>903</v>
      </c>
      <c r="B6" s="1020"/>
      <c r="C6" s="1021"/>
      <c r="D6" s="1021"/>
      <c r="E6" s="1021"/>
      <c r="F6" s="1021"/>
      <c r="G6" s="1021"/>
      <c r="I6" s="701" t="s">
        <v>641</v>
      </c>
    </row>
    <row r="7" spans="1:9" ht="11.85" customHeight="1"/>
    <row r="8" spans="1:9" s="39" customFormat="1">
      <c r="A8" s="1018" t="s">
        <v>1294</v>
      </c>
      <c r="B8" s="1018"/>
      <c r="C8" s="1019"/>
      <c r="D8" s="1019"/>
      <c r="E8" s="1019"/>
      <c r="F8" s="1019"/>
      <c r="G8" s="1019"/>
    </row>
    <row r="9" spans="1:9" s="39" customFormat="1">
      <c r="A9" s="1018" t="s">
        <v>1295</v>
      </c>
      <c r="B9" s="1018"/>
      <c r="C9" s="1019"/>
      <c r="D9" s="1019"/>
      <c r="E9" s="1019"/>
      <c r="F9" s="1019"/>
      <c r="G9" s="1019"/>
    </row>
    <row r="10" spans="1:9">
      <c r="A10" s="267"/>
      <c r="B10" s="267"/>
      <c r="C10" s="264"/>
      <c r="D10" s="264"/>
      <c r="E10" s="264"/>
      <c r="F10" s="264"/>
    </row>
    <row r="11" spans="1:9">
      <c r="A11" s="1022" t="s">
        <v>1297</v>
      </c>
      <c r="B11" s="1022"/>
      <c r="C11" s="1022"/>
      <c r="D11" s="1022"/>
      <c r="E11" s="1022"/>
      <c r="F11" s="1022"/>
      <c r="G11" s="1022"/>
    </row>
    <row r="12" spans="1:9">
      <c r="A12" s="264"/>
      <c r="B12" s="697"/>
      <c r="E12" s="50"/>
    </row>
    <row r="13" spans="1:9" ht="13.35" customHeight="1">
      <c r="C13" s="264"/>
      <c r="D13" s="994" t="s">
        <v>1296</v>
      </c>
      <c r="E13" s="994"/>
      <c r="F13" s="994"/>
    </row>
    <row r="14" spans="1:9">
      <c r="C14" s="264"/>
      <c r="D14" s="994"/>
      <c r="E14" s="994"/>
      <c r="F14" s="994"/>
    </row>
    <row r="15" spans="1:9">
      <c r="A15" s="269"/>
      <c r="B15" s="269"/>
      <c r="C15" s="269"/>
      <c r="D15" s="991" t="s">
        <v>1279</v>
      </c>
      <c r="E15" s="991"/>
      <c r="F15" s="991"/>
    </row>
    <row r="16" spans="1:9">
      <c r="A16" s="269"/>
      <c r="B16" s="269"/>
      <c r="C16" s="269"/>
      <c r="D16" s="337"/>
    </row>
    <row r="17" spans="1:7" ht="14.25">
      <c r="A17" s="270"/>
      <c r="B17" s="703" t="s">
        <v>328</v>
      </c>
      <c r="C17" s="323"/>
      <c r="D17" s="966" t="s">
        <v>1280</v>
      </c>
      <c r="E17" s="966"/>
      <c r="F17" s="966"/>
    </row>
    <row r="18" spans="1:7">
      <c r="A18" s="269"/>
      <c r="B18" s="269"/>
      <c r="C18" s="323"/>
      <c r="D18" s="966"/>
      <c r="E18" s="966"/>
      <c r="F18" s="966"/>
    </row>
    <row r="19" spans="1:7">
      <c r="A19" s="269"/>
      <c r="B19" s="269"/>
      <c r="C19" s="323"/>
      <c r="D19" s="966"/>
      <c r="E19" s="966"/>
      <c r="F19" s="966"/>
    </row>
    <row r="20" spans="1:7">
      <c r="A20" s="269"/>
      <c r="B20" s="269"/>
      <c r="C20" s="269"/>
    </row>
    <row r="21" spans="1:7" ht="14.25">
      <c r="A21" s="270"/>
      <c r="B21" s="703" t="s">
        <v>328</v>
      </c>
      <c r="D21" s="995" t="s">
        <v>1281</v>
      </c>
      <c r="E21" s="995"/>
      <c r="F21" s="995"/>
    </row>
    <row r="22" spans="1:7" ht="14.25">
      <c r="A22" s="270"/>
      <c r="B22" s="270"/>
      <c r="D22" s="138"/>
    </row>
    <row r="23" spans="1:7" ht="14.25">
      <c r="A23" s="270"/>
      <c r="B23" s="703" t="s">
        <v>328</v>
      </c>
      <c r="D23" s="966" t="s">
        <v>1282</v>
      </c>
      <c r="E23" s="966"/>
      <c r="F23" s="966"/>
    </row>
    <row r="24" spans="1:7" ht="14.25">
      <c r="A24" s="270"/>
      <c r="B24" s="270"/>
      <c r="D24" s="966"/>
      <c r="E24" s="966"/>
      <c r="F24" s="966"/>
    </row>
    <row r="25" spans="1:7"/>
    <row r="26" spans="1:7" ht="14.25">
      <c r="A26" s="270"/>
      <c r="B26" s="703" t="s">
        <v>328</v>
      </c>
      <c r="D26" s="989" t="s">
        <v>1283</v>
      </c>
      <c r="E26" s="989"/>
      <c r="F26" s="989"/>
    </row>
    <row r="27" spans="1:7">
      <c r="D27" s="989"/>
      <c r="E27" s="989"/>
      <c r="F27" s="989"/>
    </row>
    <row r="28" spans="1:7">
      <c r="D28" s="989"/>
      <c r="E28" s="989"/>
      <c r="F28" s="989"/>
    </row>
    <row r="29" spans="1:7">
      <c r="A29" s="582"/>
      <c r="C29" s="582"/>
      <c r="D29" s="989"/>
      <c r="E29" s="989"/>
      <c r="F29" s="989"/>
    </row>
    <row r="30" spans="1:7">
      <c r="A30" s="582"/>
      <c r="C30" s="582"/>
      <c r="D30" s="989"/>
      <c r="E30" s="989"/>
      <c r="F30" s="989"/>
    </row>
    <row r="31" spans="1:7" s="39" customFormat="1">
      <c r="A31" s="282"/>
      <c r="B31" s="282"/>
      <c r="C31" s="282"/>
      <c r="D31" s="460"/>
      <c r="E31" s="133"/>
      <c r="F31" s="133"/>
      <c r="G31" s="133"/>
    </row>
    <row r="32" spans="1:7" s="39" customFormat="1">
      <c r="A32" s="282"/>
      <c r="B32" s="703" t="s">
        <v>328</v>
      </c>
      <c r="C32" s="282"/>
      <c r="D32" s="968" t="s">
        <v>1284</v>
      </c>
      <c r="E32" s="968"/>
      <c r="F32" s="968"/>
      <c r="G32" s="133"/>
    </row>
    <row r="33" spans="1:7" s="39" customFormat="1">
      <c r="A33" s="282"/>
      <c r="B33" s="282"/>
      <c r="C33" s="282"/>
      <c r="D33" s="968"/>
      <c r="E33" s="968"/>
      <c r="F33" s="968"/>
      <c r="G33" s="133"/>
    </row>
    <row r="34" spans="1:7" ht="14.25">
      <c r="A34" s="270"/>
      <c r="B34" s="270"/>
      <c r="D34" s="421"/>
    </row>
    <row r="35" spans="1:7" ht="14.45" customHeight="1">
      <c r="A35" s="270"/>
      <c r="B35" s="703" t="s">
        <v>328</v>
      </c>
      <c r="C35" s="578"/>
      <c r="D35" s="968" t="s">
        <v>1285</v>
      </c>
      <c r="E35" s="968"/>
      <c r="F35" s="968"/>
    </row>
    <row r="36" spans="1:7" ht="14.25">
      <c r="A36" s="270"/>
      <c r="B36" s="270"/>
      <c r="C36" s="578"/>
      <c r="D36" s="968"/>
      <c r="E36" s="968"/>
      <c r="F36" s="968"/>
    </row>
    <row r="37" spans="1:7" ht="14.25">
      <c r="A37" s="270"/>
      <c r="B37" s="270"/>
      <c r="C37" s="578"/>
      <c r="D37" s="968"/>
      <c r="E37" s="968"/>
      <c r="F37" s="968"/>
    </row>
    <row r="38" spans="1:7" ht="14.25">
      <c r="A38" s="270"/>
      <c r="B38" s="270"/>
      <c r="C38" s="578"/>
      <c r="D38" s="12"/>
    </row>
    <row r="39" spans="1:7" s="706" customFormat="1" ht="14.25">
      <c r="A39" s="270"/>
      <c r="B39" s="703" t="s">
        <v>328</v>
      </c>
      <c r="C39" s="723"/>
      <c r="D39" s="968" t="s">
        <v>1286</v>
      </c>
      <c r="E39" s="968"/>
      <c r="F39" s="968"/>
      <c r="G39" s="7"/>
    </row>
    <row r="40" spans="1:7" s="706" customFormat="1" ht="14.25">
      <c r="A40" s="270"/>
      <c r="B40" s="270"/>
      <c r="C40" s="723"/>
      <c r="D40" s="968"/>
      <c r="E40" s="968"/>
      <c r="F40" s="968"/>
      <c r="G40" s="7"/>
    </row>
    <row r="41" spans="1:7" s="706" customFormat="1" ht="14.25">
      <c r="A41" s="270"/>
      <c r="B41" s="270"/>
      <c r="C41" s="723"/>
      <c r="D41" s="968"/>
      <c r="E41" s="968"/>
      <c r="F41" s="968"/>
      <c r="G41" s="7"/>
    </row>
    <row r="42" spans="1:7" s="706" customFormat="1" ht="14.25">
      <c r="A42" s="270"/>
      <c r="B42" s="270"/>
      <c r="C42" s="723"/>
      <c r="D42" s="968"/>
      <c r="E42" s="968"/>
      <c r="F42" s="968"/>
      <c r="G42" s="7"/>
    </row>
    <row r="43" spans="1:7" s="706" customFormat="1" ht="14.25">
      <c r="A43" s="270"/>
      <c r="B43" s="270"/>
      <c r="C43" s="723"/>
      <c r="D43" s="968"/>
      <c r="E43" s="968"/>
      <c r="F43" s="968"/>
      <c r="G43" s="7"/>
    </row>
    <row r="44" spans="1:7" s="706" customFormat="1" ht="14.25">
      <c r="A44" s="270"/>
      <c r="B44" s="270"/>
      <c r="C44" s="723"/>
      <c r="D44" s="722"/>
      <c r="E44" s="722"/>
      <c r="F44" s="722"/>
      <c r="G44" s="7"/>
    </row>
    <row r="45" spans="1:7" ht="14.25">
      <c r="A45" s="270"/>
      <c r="B45" s="703" t="s">
        <v>328</v>
      </c>
      <c r="C45" s="578"/>
      <c r="D45" s="968" t="s">
        <v>1287</v>
      </c>
      <c r="E45" s="968"/>
      <c r="F45" s="968"/>
    </row>
    <row r="46" spans="1:7" ht="14.25">
      <c r="A46" s="270"/>
      <c r="B46" s="270"/>
      <c r="C46" s="578"/>
      <c r="D46" s="968"/>
      <c r="E46" s="968"/>
      <c r="F46" s="968"/>
    </row>
    <row r="47" spans="1:7" ht="14.25">
      <c r="A47" s="270"/>
      <c r="B47" s="270"/>
      <c r="C47" s="578"/>
      <c r="D47" s="968"/>
      <c r="E47" s="968"/>
      <c r="F47" s="968"/>
    </row>
    <row r="48" spans="1:7" ht="23.25" customHeight="1">
      <c r="A48" s="270"/>
      <c r="B48" s="270"/>
      <c r="C48" s="578"/>
      <c r="D48" s="968"/>
      <c r="E48" s="968"/>
      <c r="F48" s="968"/>
    </row>
    <row r="49" spans="1:7" ht="14.25">
      <c r="A49" s="270"/>
      <c r="B49" s="270"/>
      <c r="D49" s="154"/>
    </row>
    <row r="50" spans="1:7" ht="14.45" customHeight="1">
      <c r="A50" s="270"/>
      <c r="B50" s="703" t="s">
        <v>328</v>
      </c>
      <c r="D50" s="968" t="s">
        <v>1288</v>
      </c>
      <c r="E50" s="968"/>
      <c r="F50" s="968"/>
    </row>
    <row r="51" spans="1:7" ht="14.25">
      <c r="A51" s="270"/>
      <c r="B51" s="270"/>
      <c r="D51" s="968"/>
      <c r="E51" s="968"/>
      <c r="F51" s="968"/>
    </row>
    <row r="52" spans="1:7" ht="14.25">
      <c r="A52" s="270"/>
      <c r="B52" s="270"/>
      <c r="D52" s="968"/>
      <c r="E52" s="968"/>
      <c r="F52" s="968"/>
    </row>
    <row r="53" spans="1:7" s="2" customFormat="1" ht="14.25">
      <c r="A53" s="270"/>
      <c r="B53" s="270"/>
      <c r="C53" s="580"/>
      <c r="D53" s="247"/>
      <c r="E53" s="22"/>
      <c r="F53" s="22"/>
      <c r="G53" s="22"/>
    </row>
    <row r="54" spans="1:7" s="2" customFormat="1" ht="14.25">
      <c r="A54" s="420"/>
      <c r="B54" s="703" t="s">
        <v>328</v>
      </c>
      <c r="C54" s="581"/>
      <c r="D54" s="968" t="s">
        <v>1289</v>
      </c>
      <c r="E54" s="968"/>
      <c r="F54" s="968"/>
      <c r="G54" s="22"/>
    </row>
    <row r="55" spans="1:7" s="2" customFormat="1" ht="14.25">
      <c r="A55" s="420"/>
      <c r="B55" s="420"/>
      <c r="C55" s="581"/>
      <c r="D55" s="968"/>
      <c r="E55" s="968"/>
      <c r="F55" s="968"/>
      <c r="G55" s="22"/>
    </row>
    <row r="56" spans="1:7" s="39" customFormat="1">
      <c r="A56" s="282"/>
      <c r="B56" s="282"/>
      <c r="C56" s="282"/>
      <c r="D56" s="460"/>
      <c r="E56" s="133"/>
      <c r="F56" s="133"/>
      <c r="G56" s="133"/>
    </row>
    <row r="57" spans="1:7" ht="14.25">
      <c r="A57" s="270"/>
      <c r="B57" s="703" t="s">
        <v>328</v>
      </c>
      <c r="D57" s="968" t="s">
        <v>1290</v>
      </c>
      <c r="E57" s="968"/>
      <c r="F57" s="968"/>
    </row>
    <row r="58" spans="1:7">
      <c r="D58" s="968"/>
      <c r="E58" s="968"/>
      <c r="F58" s="968"/>
    </row>
    <row r="59" spans="1:7">
      <c r="D59" s="968"/>
      <c r="E59" s="968"/>
      <c r="F59" s="968"/>
    </row>
    <row r="60" spans="1:7" s="706" customFormat="1">
      <c r="A60" s="723"/>
      <c r="B60" s="723"/>
      <c r="C60" s="723"/>
      <c r="D60" s="702"/>
      <c r="E60" s="7"/>
      <c r="F60" s="7"/>
      <c r="G60" s="7"/>
    </row>
    <row r="61" spans="1:7" ht="14.25">
      <c r="A61" s="270"/>
      <c r="B61" s="703" t="s">
        <v>328</v>
      </c>
      <c r="D61" s="968" t="s">
        <v>1291</v>
      </c>
      <c r="E61" s="968"/>
      <c r="F61" s="968"/>
    </row>
    <row r="62" spans="1:7">
      <c r="D62" s="968"/>
      <c r="E62" s="968"/>
      <c r="F62" s="968"/>
    </row>
    <row r="63" spans="1:7"/>
    <row r="64" spans="1:7" ht="14.25">
      <c r="A64" s="270"/>
      <c r="B64" s="703" t="s">
        <v>328</v>
      </c>
      <c r="D64" s="968" t="s">
        <v>1292</v>
      </c>
      <c r="E64" s="968"/>
      <c r="F64" s="968"/>
    </row>
    <row r="65" spans="1:7">
      <c r="D65" s="968"/>
      <c r="E65" s="968"/>
      <c r="F65" s="968"/>
    </row>
    <row r="66" spans="1:7">
      <c r="A66" s="579"/>
      <c r="C66" s="579"/>
      <c r="D66" s="968"/>
      <c r="E66" s="968"/>
      <c r="F66" s="968"/>
    </row>
    <row r="67" spans="1:7">
      <c r="D67" s="12"/>
    </row>
    <row r="68" spans="1:7" ht="14.25">
      <c r="A68" s="270"/>
      <c r="B68" s="703" t="s">
        <v>328</v>
      </c>
      <c r="D68" s="966" t="s">
        <v>1293</v>
      </c>
      <c r="E68" s="966"/>
      <c r="F68" s="966"/>
    </row>
    <row r="69" spans="1:7">
      <c r="D69" s="966"/>
      <c r="E69" s="966"/>
      <c r="F69" s="966"/>
    </row>
    <row r="70" spans="1:7" ht="14.25">
      <c r="A70" s="270"/>
      <c r="B70" s="270"/>
      <c r="D70" s="138"/>
    </row>
    <row r="71" spans="1:7">
      <c r="A71" s="992" t="s">
        <v>1200</v>
      </c>
      <c r="B71" s="992"/>
      <c r="C71" s="992"/>
      <c r="D71" s="992"/>
      <c r="E71" s="992"/>
      <c r="F71" s="992"/>
      <c r="G71" s="992"/>
    </row>
    <row r="72" spans="1:7"/>
    <row r="73" spans="1:7">
      <c r="C73" s="271"/>
      <c r="D73" s="1008" t="s">
        <v>1298</v>
      </c>
      <c r="E73" s="1008"/>
      <c r="F73" s="1008"/>
    </row>
    <row r="74" spans="1:7">
      <c r="A74" s="138"/>
      <c r="B74" s="138"/>
      <c r="D74" s="966" t="s">
        <v>1325</v>
      </c>
      <c r="E74" s="966"/>
      <c r="F74" s="966"/>
    </row>
    <row r="75" spans="1:7">
      <c r="A75" s="138"/>
      <c r="B75" s="138"/>
    </row>
    <row r="76" spans="1:7" ht="14.25">
      <c r="A76" s="270"/>
      <c r="B76" s="703" t="s">
        <v>328</v>
      </c>
      <c r="D76" s="966" t="s">
        <v>1299</v>
      </c>
      <c r="E76" s="966"/>
      <c r="F76" s="966"/>
    </row>
    <row r="77" spans="1:7" ht="14.25">
      <c r="A77" s="270"/>
      <c r="B77" s="270"/>
      <c r="D77" s="966"/>
      <c r="E77" s="966"/>
      <c r="F77" s="966"/>
    </row>
    <row r="78" spans="1:7" ht="14.25">
      <c r="A78" s="270"/>
      <c r="B78" s="270"/>
      <c r="D78" s="966"/>
      <c r="E78" s="966"/>
      <c r="F78" s="966"/>
    </row>
    <row r="79" spans="1:7" ht="14.25">
      <c r="A79" s="270"/>
      <c r="B79" s="270"/>
      <c r="D79" s="966"/>
      <c r="E79" s="966"/>
      <c r="F79" s="966"/>
    </row>
    <row r="80" spans="1:7" ht="14.25">
      <c r="A80" s="270"/>
      <c r="B80" s="270"/>
      <c r="D80" s="966"/>
      <c r="E80" s="966"/>
      <c r="F80" s="966"/>
    </row>
    <row r="81" spans="1:7" ht="14.25">
      <c r="A81" s="270"/>
      <c r="B81" s="270"/>
      <c r="D81" s="966"/>
      <c r="E81" s="966"/>
      <c r="F81" s="966"/>
    </row>
    <row r="82" spans="1:7" s="730" customFormat="1" ht="14.25">
      <c r="A82" s="731"/>
      <c r="B82" s="731"/>
      <c r="C82" s="729"/>
      <c r="D82" s="733"/>
      <c r="E82" s="733"/>
      <c r="F82" s="733"/>
      <c r="G82" s="7"/>
    </row>
    <row r="83" spans="1:7" s="730" customFormat="1" ht="14.45" customHeight="1">
      <c r="A83" s="731"/>
      <c r="B83" s="736" t="s">
        <v>328</v>
      </c>
      <c r="C83" s="729"/>
      <c r="D83" s="1023" t="s">
        <v>1398</v>
      </c>
      <c r="E83" s="1023"/>
      <c r="F83" s="1023"/>
      <c r="G83" s="7"/>
    </row>
    <row r="84" spans="1:7" s="730" customFormat="1" ht="14.25">
      <c r="A84" s="731"/>
      <c r="B84" s="731"/>
      <c r="C84" s="729"/>
      <c r="D84" s="1023"/>
      <c r="E84" s="1023"/>
      <c r="F84" s="1023"/>
      <c r="G84" s="7"/>
    </row>
    <row r="85" spans="1:7" s="730" customFormat="1" ht="14.25">
      <c r="A85" s="731"/>
      <c r="B85" s="731"/>
      <c r="C85" s="729"/>
      <c r="D85" s="1023"/>
      <c r="E85" s="1023"/>
      <c r="F85" s="1023"/>
      <c r="G85" s="7"/>
    </row>
    <row r="86" spans="1:7" s="730" customFormat="1" ht="14.25">
      <c r="A86" s="731"/>
      <c r="B86" s="731"/>
      <c r="C86" s="729"/>
      <c r="D86" s="1023"/>
      <c r="E86" s="1023"/>
      <c r="F86" s="1023"/>
      <c r="G86" s="7"/>
    </row>
    <row r="87" spans="1:7" s="730" customFormat="1" ht="14.25">
      <c r="A87" s="731"/>
      <c r="B87" s="731"/>
      <c r="C87" s="729"/>
      <c r="D87" s="1023"/>
      <c r="E87" s="1023"/>
      <c r="F87" s="1023"/>
      <c r="G87" s="7"/>
    </row>
    <row r="88" spans="1:7" s="743" customFormat="1" ht="14.25">
      <c r="A88" s="738"/>
      <c r="B88" s="738"/>
      <c r="C88" s="769"/>
      <c r="D88" s="1023"/>
      <c r="E88" s="1023"/>
      <c r="F88" s="1023"/>
      <c r="G88" s="7"/>
    </row>
    <row r="89" spans="1:7" s="743" customFormat="1" ht="14.25">
      <c r="A89" s="738"/>
      <c r="B89" s="738"/>
      <c r="C89" s="769"/>
      <c r="D89" s="1023"/>
      <c r="E89" s="1023"/>
      <c r="F89" s="1023"/>
      <c r="G89" s="7"/>
    </row>
    <row r="90" spans="1:7" s="743" customFormat="1" ht="14.25">
      <c r="A90" s="738"/>
      <c r="B90" s="738"/>
      <c r="C90" s="769"/>
      <c r="D90" s="1023"/>
      <c r="E90" s="1023"/>
      <c r="F90" s="1023"/>
      <c r="G90" s="7"/>
    </row>
    <row r="91" spans="1:7" ht="14.25">
      <c r="A91" s="270"/>
      <c r="B91" s="270"/>
      <c r="D91" s="1023"/>
      <c r="E91" s="1023"/>
      <c r="F91" s="1023"/>
    </row>
    <row r="92" spans="1:7" ht="14.25">
      <c r="A92" s="270"/>
      <c r="B92" s="270"/>
      <c r="D92" s="1023"/>
      <c r="E92" s="1023"/>
      <c r="F92" s="1023"/>
    </row>
    <row r="93" spans="1:7" ht="14.25">
      <c r="A93" s="270"/>
      <c r="B93" s="270"/>
      <c r="D93" s="1023"/>
      <c r="E93" s="1023"/>
      <c r="F93" s="1023"/>
    </row>
    <row r="94" spans="1:7" ht="14.25">
      <c r="A94" s="270"/>
      <c r="B94" s="270"/>
      <c r="D94" s="1023"/>
      <c r="E94" s="1023"/>
      <c r="F94" s="1023"/>
    </row>
    <row r="95" spans="1:7" ht="14.25">
      <c r="A95" s="270"/>
      <c r="B95" s="270"/>
      <c r="D95" s="1023"/>
      <c r="E95" s="1023"/>
      <c r="F95" s="1023"/>
    </row>
    <row r="96" spans="1:7" ht="14.25">
      <c r="A96" s="270"/>
      <c r="B96" s="270"/>
      <c r="D96" s="1023"/>
      <c r="E96" s="1023"/>
      <c r="F96" s="1023"/>
    </row>
    <row r="97" spans="1:11" s="734" customFormat="1" ht="14.25">
      <c r="A97" s="735"/>
      <c r="B97" s="739" t="s">
        <v>328</v>
      </c>
      <c r="C97" s="729"/>
      <c r="D97" s="966" t="s">
        <v>1300</v>
      </c>
      <c r="E97" s="966"/>
      <c r="F97" s="966"/>
      <c r="G97" s="7"/>
    </row>
    <row r="98" spans="1:11" s="734" customFormat="1" ht="14.25">
      <c r="A98" s="735"/>
      <c r="B98" s="735"/>
      <c r="C98" s="729"/>
      <c r="D98" s="966"/>
      <c r="E98" s="966"/>
      <c r="F98" s="966"/>
      <c r="G98" s="7"/>
    </row>
    <row r="99" spans="1:11" s="734" customFormat="1" ht="14.25">
      <c r="A99" s="735"/>
      <c r="B99" s="735"/>
      <c r="C99" s="729"/>
      <c r="D99" s="966"/>
      <c r="E99" s="966"/>
      <c r="F99" s="966"/>
      <c r="G99" s="7"/>
    </row>
    <row r="100" spans="1:11" s="734" customFormat="1" ht="14.25">
      <c r="A100" s="735"/>
      <c r="B100" s="735"/>
      <c r="C100" s="729"/>
      <c r="D100" s="966"/>
      <c r="E100" s="966"/>
      <c r="F100" s="966"/>
      <c r="G100" s="7"/>
    </row>
    <row r="101" spans="1:11" s="734" customFormat="1" ht="14.25">
      <c r="A101" s="735"/>
      <c r="B101" s="735"/>
      <c r="C101" s="729"/>
      <c r="D101" s="966"/>
      <c r="E101" s="966"/>
      <c r="F101" s="966"/>
      <c r="G101" s="7"/>
    </row>
    <row r="102" spans="1:11" s="734" customFormat="1" ht="14.25">
      <c r="A102" s="735"/>
      <c r="B102" s="735"/>
      <c r="C102" s="729"/>
      <c r="D102" s="966"/>
      <c r="E102" s="966"/>
      <c r="F102" s="966"/>
      <c r="G102" s="7"/>
    </row>
    <row r="103" spans="1:11" s="734" customFormat="1" ht="14.25">
      <c r="A103" s="735"/>
      <c r="B103" s="735"/>
      <c r="C103" s="729"/>
      <c r="D103" s="966"/>
      <c r="E103" s="966"/>
      <c r="F103" s="966"/>
      <c r="G103" s="7"/>
    </row>
    <row r="104" spans="1:11" s="734" customFormat="1" ht="14.25">
      <c r="A104" s="735"/>
      <c r="B104" s="735"/>
      <c r="C104" s="729"/>
      <c r="D104" s="966"/>
      <c r="E104" s="966"/>
      <c r="F104" s="966"/>
      <c r="G104" s="7"/>
    </row>
    <row r="105" spans="1:11" s="737" customFormat="1" ht="14.25">
      <c r="A105" s="738"/>
      <c r="B105" s="738"/>
      <c r="C105" s="729"/>
      <c r="D105" s="740"/>
      <c r="E105" s="740"/>
      <c r="F105" s="740"/>
      <c r="G105" s="7"/>
    </row>
    <row r="106" spans="1:11" ht="14.25">
      <c r="A106" s="420"/>
      <c r="B106" s="732" t="s">
        <v>328</v>
      </c>
      <c r="C106" s="486"/>
      <c r="D106" s="1024" t="s">
        <v>1301</v>
      </c>
      <c r="E106" s="1024"/>
      <c r="F106" s="1024"/>
      <c r="G106" s="487"/>
      <c r="H106" s="485"/>
      <c r="I106" s="485"/>
      <c r="J106" s="485"/>
      <c r="K106" s="485"/>
    </row>
    <row r="107" spans="1:11" ht="14.25">
      <c r="A107" s="270"/>
      <c r="B107" s="270"/>
      <c r="C107" s="325"/>
      <c r="D107" s="1024"/>
      <c r="E107" s="1024"/>
      <c r="F107" s="1024"/>
      <c r="G107" s="487"/>
      <c r="H107" s="485"/>
      <c r="I107" s="485"/>
      <c r="J107" s="485"/>
      <c r="K107" s="485"/>
    </row>
    <row r="108" spans="1:11" ht="14.25">
      <c r="A108" s="270"/>
      <c r="B108" s="270"/>
      <c r="C108" s="325"/>
      <c r="D108" s="1024"/>
      <c r="E108" s="1024"/>
      <c r="F108" s="1024"/>
      <c r="G108" s="487"/>
      <c r="H108" s="485"/>
      <c r="I108" s="485"/>
      <c r="J108" s="485"/>
      <c r="K108" s="485"/>
    </row>
    <row r="109" spans="1:11" ht="14.25">
      <c r="A109" s="270"/>
      <c r="B109" s="270"/>
      <c r="C109" s="325"/>
      <c r="D109" s="1024"/>
      <c r="E109" s="1024"/>
      <c r="F109" s="1024"/>
      <c r="G109" s="487"/>
      <c r="H109" s="485"/>
      <c r="I109" s="485"/>
      <c r="J109" s="485"/>
      <c r="K109" s="485"/>
    </row>
    <row r="110" spans="1:11" ht="14.25">
      <c r="A110" s="270"/>
      <c r="B110" s="270"/>
      <c r="C110" s="325"/>
      <c r="D110" s="1024"/>
      <c r="E110" s="1024"/>
      <c r="F110" s="1024"/>
      <c r="G110" s="487"/>
      <c r="H110" s="485"/>
      <c r="I110" s="485"/>
      <c r="J110" s="485"/>
      <c r="K110" s="485"/>
    </row>
    <row r="111" spans="1:11">
      <c r="C111"/>
      <c r="D111" s="1024"/>
      <c r="E111" s="1024"/>
      <c r="F111" s="1024"/>
      <c r="G111"/>
      <c r="H111"/>
      <c r="I111"/>
      <c r="J111"/>
      <c r="K111"/>
    </row>
    <row r="112" spans="1:11">
      <c r="C112"/>
      <c r="D112" s="1024"/>
      <c r="E112" s="1024"/>
      <c r="F112" s="1024"/>
      <c r="G112"/>
      <c r="H112"/>
      <c r="I112"/>
      <c r="J112"/>
      <c r="K112"/>
    </row>
    <row r="113" spans="1:11">
      <c r="C113"/>
      <c r="D113" s="494"/>
      <c r="E113"/>
      <c r="F113"/>
      <c r="G113"/>
      <c r="H113"/>
      <c r="I113"/>
      <c r="J113"/>
      <c r="K113"/>
    </row>
    <row r="114" spans="1:11" ht="14.25">
      <c r="A114" s="270"/>
      <c r="B114" s="703" t="s">
        <v>328</v>
      </c>
      <c r="C114"/>
      <c r="D114" s="1025" t="s">
        <v>1302</v>
      </c>
      <c r="E114" s="1025"/>
      <c r="F114" s="1025"/>
      <c r="G114"/>
      <c r="H114"/>
      <c r="I114"/>
      <c r="J114"/>
      <c r="K114"/>
    </row>
    <row r="115" spans="1:11" ht="14.25">
      <c r="A115" s="270"/>
      <c r="B115" s="270"/>
      <c r="C115"/>
      <c r="D115" s="1025"/>
      <c r="E115" s="1025"/>
      <c r="F115" s="1025"/>
      <c r="G115"/>
      <c r="H115"/>
      <c r="I115"/>
      <c r="J115"/>
      <c r="K115"/>
    </row>
    <row r="116" spans="1:11"/>
    <row r="117" spans="1:11" ht="14.25">
      <c r="A117" s="270"/>
      <c r="B117" s="703" t="s">
        <v>328</v>
      </c>
      <c r="C117" s="10"/>
      <c r="D117" s="966" t="s">
        <v>1303</v>
      </c>
      <c r="E117" s="966"/>
      <c r="F117" s="966"/>
    </row>
    <row r="118" spans="1:11">
      <c r="C118" s="10"/>
      <c r="D118" s="966"/>
      <c r="E118" s="966"/>
      <c r="F118" s="966"/>
    </row>
    <row r="119" spans="1:11">
      <c r="C119" s="10"/>
      <c r="D119" s="966"/>
      <c r="E119" s="966"/>
      <c r="F119" s="966"/>
    </row>
    <row r="120" spans="1:11">
      <c r="C120" s="10"/>
      <c r="D120" s="966"/>
      <c r="E120" s="966"/>
      <c r="F120" s="966"/>
    </row>
    <row r="121" spans="1:11">
      <c r="C121" s="10"/>
      <c r="D121" s="966"/>
      <c r="E121" s="966"/>
      <c r="F121" s="966"/>
    </row>
    <row r="122" spans="1:11">
      <c r="C122" s="10"/>
      <c r="D122" s="152"/>
      <c r="E122" s="152"/>
      <c r="F122" s="152"/>
    </row>
    <row r="123" spans="1:11" customFormat="1" ht="14.25">
      <c r="A123" s="270"/>
      <c r="B123" s="703" t="s">
        <v>328</v>
      </c>
      <c r="C123" s="10"/>
      <c r="D123" s="968" t="s">
        <v>1304</v>
      </c>
      <c r="E123" s="968"/>
      <c r="F123" s="968"/>
      <c r="G123" s="152"/>
    </row>
    <row r="124" spans="1:11" s="306" customFormat="1" ht="13.7" customHeight="1">
      <c r="A124" s="303"/>
      <c r="B124" s="303"/>
      <c r="C124" s="304"/>
      <c r="D124" s="968"/>
      <c r="E124" s="968"/>
      <c r="F124" s="968"/>
      <c r="G124" s="305"/>
    </row>
    <row r="125" spans="1:11" customFormat="1" ht="13.7" customHeight="1">
      <c r="A125" s="135"/>
      <c r="B125" s="700"/>
      <c r="C125" s="10"/>
      <c r="D125" s="968"/>
      <c r="E125" s="968"/>
      <c r="F125" s="968"/>
      <c r="G125" s="152"/>
    </row>
    <row r="126" spans="1:11" customFormat="1" ht="13.7" customHeight="1">
      <c r="A126" s="135"/>
      <c r="B126" s="700"/>
      <c r="C126" s="10"/>
      <c r="D126" s="968"/>
      <c r="E126" s="968"/>
      <c r="F126" s="968"/>
      <c r="G126" s="152"/>
    </row>
    <row r="127" spans="1:11" customFormat="1" ht="13.7" customHeight="1">
      <c r="A127" s="135"/>
      <c r="B127" s="700"/>
      <c r="C127" s="10"/>
      <c r="D127" s="968"/>
      <c r="E127" s="968"/>
      <c r="F127" s="968"/>
      <c r="G127" s="152"/>
    </row>
    <row r="128" spans="1:11" customFormat="1" ht="13.7" customHeight="1">
      <c r="A128" s="395"/>
      <c r="B128" s="395"/>
      <c r="C128" s="10"/>
      <c r="D128" s="968"/>
      <c r="E128" s="968"/>
      <c r="F128" s="968"/>
      <c r="G128" s="152"/>
    </row>
    <row r="129" spans="1:7" s="2" customFormat="1" ht="13.7" customHeight="1">
      <c r="A129" s="282"/>
      <c r="B129" s="282"/>
      <c r="C129" s="459"/>
      <c r="D129" s="968"/>
      <c r="E129" s="968"/>
      <c r="F129" s="968"/>
      <c r="G129" s="187"/>
    </row>
    <row r="130" spans="1:7" s="2" customFormat="1" ht="13.7" customHeight="1">
      <c r="A130" s="282"/>
      <c r="B130" s="282"/>
      <c r="C130" s="459"/>
      <c r="D130" s="968"/>
      <c r="E130" s="968"/>
      <c r="F130" s="968"/>
      <c r="G130" s="187"/>
    </row>
    <row r="131" spans="1:7" customFormat="1" ht="13.7" customHeight="1">
      <c r="A131" s="135"/>
      <c r="B131" s="700"/>
      <c r="C131" s="10"/>
      <c r="D131" s="968"/>
      <c r="E131" s="968"/>
      <c r="F131" s="968"/>
      <c r="G131" s="152"/>
    </row>
    <row r="132" spans="1:7" customFormat="1" ht="13.7" customHeight="1">
      <c r="A132" s="135"/>
      <c r="B132" s="700"/>
      <c r="C132" s="10"/>
      <c r="D132" s="968"/>
      <c r="E132" s="968"/>
      <c r="F132" s="968"/>
      <c r="G132" s="152"/>
    </row>
    <row r="133" spans="1:7" customFormat="1" ht="13.7" customHeight="1">
      <c r="A133" s="135"/>
      <c r="B133" s="700"/>
      <c r="C133" s="10"/>
      <c r="D133" s="968"/>
      <c r="E133" s="968"/>
      <c r="F133" s="968"/>
      <c r="G133" s="152"/>
    </row>
    <row r="134" spans="1:7" customFormat="1" ht="13.7" customHeight="1">
      <c r="A134" s="135"/>
      <c r="B134" s="700"/>
      <c r="C134" s="10"/>
      <c r="D134" s="968"/>
      <c r="E134" s="968"/>
      <c r="F134" s="968"/>
      <c r="G134" s="152"/>
    </row>
    <row r="135" spans="1:7" customFormat="1" ht="13.7" customHeight="1">
      <c r="A135" s="135"/>
      <c r="B135" s="700"/>
      <c r="C135" s="10"/>
      <c r="D135" s="337"/>
      <c r="E135" s="154"/>
      <c r="F135" s="154"/>
      <c r="G135" s="152"/>
    </row>
    <row r="136" spans="1:7" s="741" customFormat="1" ht="13.7" customHeight="1">
      <c r="A136" s="729"/>
      <c r="B136" s="742" t="s">
        <v>328</v>
      </c>
      <c r="C136" s="10"/>
      <c r="D136" s="966" t="s">
        <v>1412</v>
      </c>
      <c r="E136" s="966"/>
      <c r="F136" s="966"/>
      <c r="G136" s="152"/>
    </row>
    <row r="137" spans="1:7" s="741" customFormat="1" ht="13.7" customHeight="1">
      <c r="A137" s="729"/>
      <c r="B137" s="729"/>
      <c r="C137" s="10"/>
      <c r="D137" s="966"/>
      <c r="E137" s="966"/>
      <c r="F137" s="966"/>
      <c r="G137" s="152"/>
    </row>
    <row r="138" spans="1:7" s="741" customFormat="1" ht="13.7" customHeight="1">
      <c r="A138" s="729"/>
      <c r="B138" s="729"/>
      <c r="C138" s="10"/>
      <c r="D138" s="966"/>
      <c r="E138" s="966"/>
      <c r="F138" s="966"/>
      <c r="G138" s="152"/>
    </row>
    <row r="139" spans="1:7" s="741" customFormat="1" ht="13.7" customHeight="1">
      <c r="A139" s="729"/>
      <c r="B139" s="729"/>
      <c r="C139" s="10"/>
      <c r="D139" s="966"/>
      <c r="E139" s="966"/>
      <c r="F139" s="966"/>
      <c r="G139" s="152"/>
    </row>
    <row r="140" spans="1:7" s="741" customFormat="1" ht="13.7" customHeight="1">
      <c r="A140" s="729"/>
      <c r="B140" s="729"/>
      <c r="C140" s="10"/>
      <c r="D140" s="966"/>
      <c r="E140" s="966"/>
      <c r="F140" s="966"/>
      <c r="G140" s="152"/>
    </row>
    <row r="141" spans="1:7" s="741" customFormat="1" ht="13.7" customHeight="1">
      <c r="A141" s="729"/>
      <c r="B141" s="729"/>
      <c r="C141" s="10"/>
      <c r="D141" s="966"/>
      <c r="E141" s="966"/>
      <c r="F141" s="966"/>
      <c r="G141" s="152"/>
    </row>
    <row r="142" spans="1:7" s="741" customFormat="1" ht="13.7" customHeight="1">
      <c r="A142" s="729"/>
      <c r="B142" s="729"/>
      <c r="C142" s="10"/>
      <c r="D142" s="966"/>
      <c r="E142" s="966"/>
      <c r="F142" s="966"/>
      <c r="G142" s="152"/>
    </row>
    <row r="143" spans="1:7" s="741" customFormat="1" ht="13.7" customHeight="1">
      <c r="A143" s="729"/>
      <c r="B143" s="729"/>
      <c r="C143" s="10"/>
      <c r="D143" s="966"/>
      <c r="E143" s="966"/>
      <c r="F143" s="966"/>
      <c r="G143" s="152"/>
    </row>
    <row r="144" spans="1:7" s="741" customFormat="1" ht="13.7" customHeight="1">
      <c r="A144" s="729"/>
      <c r="B144" s="729"/>
      <c r="C144" s="10"/>
      <c r="D144" s="966"/>
      <c r="E144" s="966"/>
      <c r="F144" s="966"/>
      <c r="G144" s="152"/>
    </row>
    <row r="145" spans="1:7" s="741" customFormat="1" ht="13.7" customHeight="1">
      <c r="A145" s="729"/>
      <c r="B145" s="729"/>
      <c r="C145" s="10"/>
      <c r="D145" s="966"/>
      <c r="E145" s="966"/>
      <c r="F145" s="966"/>
      <c r="G145" s="152"/>
    </row>
    <row r="146" spans="1:7" s="741" customFormat="1" ht="13.7" customHeight="1">
      <c r="A146" s="771"/>
      <c r="B146" s="771"/>
      <c r="C146" s="10"/>
      <c r="D146" s="966"/>
      <c r="E146" s="966"/>
      <c r="F146" s="966"/>
      <c r="G146" s="152"/>
    </row>
    <row r="147" spans="1:7" s="741" customFormat="1" ht="13.7" customHeight="1">
      <c r="A147" s="771"/>
      <c r="B147" s="771"/>
      <c r="C147" s="10"/>
      <c r="D147" s="966"/>
      <c r="E147" s="966"/>
      <c r="F147" s="966"/>
      <c r="G147" s="152"/>
    </row>
    <row r="148" spans="1:7" s="741" customFormat="1" ht="13.7" customHeight="1">
      <c r="A148" s="729"/>
      <c r="B148" s="729"/>
      <c r="C148" s="10"/>
      <c r="D148" s="966"/>
      <c r="E148" s="966"/>
      <c r="F148" s="966"/>
      <c r="G148" s="152"/>
    </row>
    <row r="149" spans="1:7" s="741" customFormat="1" ht="13.7" customHeight="1">
      <c r="A149" s="729"/>
      <c r="B149" s="729"/>
      <c r="C149" s="10"/>
      <c r="D149" s="966"/>
      <c r="E149" s="966"/>
      <c r="F149" s="966"/>
      <c r="G149" s="152"/>
    </row>
    <row r="150" spans="1:7" s="741" customFormat="1" ht="13.7" customHeight="1">
      <c r="A150" s="729"/>
      <c r="B150" s="729"/>
      <c r="C150" s="10"/>
      <c r="D150" s="966"/>
      <c r="E150" s="966"/>
      <c r="F150" s="966"/>
      <c r="G150" s="152"/>
    </row>
    <row r="151" spans="1:7" s="741" customFormat="1" ht="13.7" customHeight="1">
      <c r="A151" s="729"/>
      <c r="B151" s="729"/>
      <c r="C151" s="10"/>
      <c r="D151" s="966"/>
      <c r="E151" s="966"/>
      <c r="F151" s="966"/>
      <c r="G151" s="152"/>
    </row>
    <row r="152" spans="1:7" s="741" customFormat="1" ht="13.7" customHeight="1">
      <c r="A152" s="729"/>
      <c r="B152" s="729"/>
      <c r="C152" s="10"/>
      <c r="D152" s="966"/>
      <c r="E152" s="966"/>
      <c r="F152" s="966"/>
      <c r="G152" s="152"/>
    </row>
    <row r="153" spans="1:7" s="741" customFormat="1" ht="13.7" customHeight="1">
      <c r="A153" s="729"/>
      <c r="B153" s="729"/>
      <c r="C153" s="10"/>
      <c r="D153" s="966"/>
      <c r="E153" s="966"/>
      <c r="F153" s="966"/>
      <c r="G153" s="152"/>
    </row>
    <row r="154" spans="1:7" s="741" customFormat="1" ht="13.7" customHeight="1">
      <c r="A154" s="729"/>
      <c r="B154" s="729"/>
      <c r="C154" s="10"/>
      <c r="D154" s="966"/>
      <c r="E154" s="966"/>
      <c r="F154" s="966"/>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26" t="s">
        <v>1305</v>
      </c>
      <c r="E156" s="1026"/>
      <c r="F156" s="1026"/>
      <c r="G156" s="461"/>
    </row>
    <row r="157" spans="1:7" customFormat="1" ht="13.7" customHeight="1">
      <c r="A157" s="395"/>
      <c r="B157" s="395"/>
      <c r="C157" s="335"/>
      <c r="D157" s="1026"/>
      <c r="E157" s="1026"/>
      <c r="F157" s="1026"/>
      <c r="G157" s="461"/>
    </row>
    <row r="158" spans="1:7" customFormat="1" ht="13.7" customHeight="1">
      <c r="A158" s="395"/>
      <c r="B158" s="395"/>
      <c r="C158" s="335"/>
      <c r="D158" s="337"/>
      <c r="E158" s="335"/>
      <c r="F158" s="335"/>
      <c r="G158" s="461"/>
    </row>
    <row r="159" spans="1:7" customFormat="1" ht="13.7" customHeight="1">
      <c r="A159" s="395"/>
      <c r="B159" s="703" t="s">
        <v>328</v>
      </c>
      <c r="C159" s="335"/>
      <c r="D159" s="969" t="s">
        <v>1306</v>
      </c>
      <c r="E159" s="969"/>
      <c r="F159" s="969"/>
      <c r="G159" s="461"/>
    </row>
    <row r="160" spans="1:7" customFormat="1" ht="13.7" customHeight="1">
      <c r="A160" s="395"/>
      <c r="B160" s="395"/>
      <c r="C160" s="335"/>
      <c r="D160" s="969"/>
      <c r="E160" s="969"/>
      <c r="F160" s="969"/>
      <c r="G160" s="461"/>
    </row>
    <row r="161" spans="1:7" customFormat="1" ht="13.7" customHeight="1">
      <c r="A161" s="395"/>
      <c r="B161" s="395"/>
      <c r="C161" s="335"/>
      <c r="D161" s="969"/>
      <c r="E161" s="969"/>
      <c r="F161" s="969"/>
      <c r="G161" s="461"/>
    </row>
    <row r="162" spans="1:7" customFormat="1" ht="13.7" customHeight="1">
      <c r="A162" s="395"/>
      <c r="B162" s="395"/>
      <c r="C162" s="335"/>
      <c r="D162" s="969"/>
      <c r="E162" s="969"/>
      <c r="F162" s="969"/>
      <c r="G162" s="461"/>
    </row>
    <row r="163" spans="1:7" customFormat="1" ht="13.7" customHeight="1">
      <c r="A163" s="135"/>
      <c r="B163" s="700"/>
      <c r="C163" s="10"/>
      <c r="D163" s="154"/>
      <c r="E163" s="154"/>
      <c r="F163" s="154"/>
      <c r="G163" s="152"/>
    </row>
    <row r="164" spans="1:7" customFormat="1" ht="13.7" customHeight="1">
      <c r="A164" s="135"/>
      <c r="B164" s="703" t="s">
        <v>328</v>
      </c>
      <c r="C164" s="10"/>
      <c r="D164" s="1014" t="s">
        <v>1307</v>
      </c>
      <c r="E164" s="1014"/>
      <c r="F164" s="1014"/>
      <c r="G164" s="152"/>
    </row>
    <row r="165" spans="1:7" customFormat="1" ht="13.7" customHeight="1">
      <c r="A165" s="135"/>
      <c r="B165" s="700"/>
      <c r="C165" s="10"/>
      <c r="D165" s="1014"/>
      <c r="E165" s="1014"/>
      <c r="F165" s="1014"/>
      <c r="G165" s="152"/>
    </row>
    <row r="166" spans="1:7" customFormat="1" ht="13.7" customHeight="1">
      <c r="A166" s="135"/>
      <c r="B166" s="700"/>
      <c r="C166" s="10"/>
      <c r="D166" s="1014"/>
      <c r="E166" s="1014"/>
      <c r="F166" s="1014"/>
      <c r="G166" s="152"/>
    </row>
    <row r="167" spans="1:7" customFormat="1" ht="13.7" customHeight="1">
      <c r="A167" s="23"/>
      <c r="B167" s="699"/>
      <c r="C167" s="10"/>
      <c r="D167" s="7"/>
      <c r="E167" s="154"/>
      <c r="F167" s="154"/>
      <c r="G167" s="152"/>
    </row>
    <row r="168" spans="1:7">
      <c r="A168" s="992" t="s">
        <v>1201</v>
      </c>
      <c r="B168" s="992"/>
      <c r="C168" s="992"/>
      <c r="D168" s="992"/>
      <c r="E168" s="992"/>
      <c r="F168" s="992"/>
      <c r="G168" s="992"/>
    </row>
    <row r="169" spans="1:7" ht="12" customHeight="1">
      <c r="D169" s="138"/>
      <c r="E169" s="138"/>
      <c r="F169" s="138"/>
    </row>
    <row r="170" spans="1:7">
      <c r="B170" s="988" t="s">
        <v>483</v>
      </c>
      <c r="C170" s="988"/>
      <c r="D170" s="988"/>
      <c r="E170" s="988"/>
      <c r="F170" s="988"/>
    </row>
    <row r="171" spans="1:7" ht="12" customHeight="1">
      <c r="A171" s="264"/>
      <c r="B171" s="697"/>
      <c r="C171" s="264"/>
    </row>
    <row r="172" spans="1:7">
      <c r="A172" s="992" t="s">
        <v>1202</v>
      </c>
      <c r="B172" s="992"/>
      <c r="C172" s="992"/>
      <c r="D172" s="992"/>
      <c r="E172" s="992"/>
      <c r="F172" s="992"/>
      <c r="G172" s="992"/>
    </row>
    <row r="173" spans="1:7" ht="12" customHeight="1">
      <c r="A173" s="273"/>
      <c r="B173" s="273"/>
      <c r="C173" s="274"/>
      <c r="D173" s="57"/>
      <c r="E173" s="49"/>
      <c r="F173" s="57"/>
      <c r="G173" s="57"/>
    </row>
    <row r="174" spans="1:7" ht="13.35" customHeight="1">
      <c r="A174" s="273"/>
      <c r="B174" s="273"/>
      <c r="C174" s="274"/>
      <c r="D174" s="1028" t="s">
        <v>1310</v>
      </c>
      <c r="E174" s="1028"/>
      <c r="F174" s="1028"/>
      <c r="G174" s="57"/>
    </row>
    <row r="175" spans="1:7">
      <c r="A175" s="273"/>
      <c r="B175" s="273"/>
      <c r="C175" s="274"/>
      <c r="D175" s="1028"/>
      <c r="E175" s="1028"/>
      <c r="F175" s="1028"/>
      <c r="G175" s="57"/>
    </row>
    <row r="176" spans="1:7" s="743" customFormat="1">
      <c r="A176" s="745"/>
      <c r="B176" s="745"/>
      <c r="C176" s="274"/>
      <c r="D176" s="1029" t="s">
        <v>1311</v>
      </c>
      <c r="E176" s="1029"/>
      <c r="F176" s="1029"/>
      <c r="G176" s="57"/>
    </row>
    <row r="177" spans="1:7" ht="12" customHeight="1">
      <c r="A177" s="273"/>
      <c r="B177" s="273"/>
      <c r="C177" s="274"/>
      <c r="D177" s="57"/>
      <c r="E177" s="49"/>
      <c r="F177" s="57"/>
      <c r="G177" s="57"/>
    </row>
    <row r="178" spans="1:7" ht="14.25">
      <c r="A178" s="270"/>
      <c r="B178" s="703" t="s">
        <v>328</v>
      </c>
      <c r="C178" s="274"/>
      <c r="D178" s="1027" t="s">
        <v>1309</v>
      </c>
      <c r="E178" s="1027"/>
      <c r="F178" s="1027"/>
      <c r="G178" s="57"/>
    </row>
    <row r="179" spans="1:7" ht="14.25">
      <c r="A179" s="270"/>
      <c r="B179" s="270"/>
      <c r="C179" s="274"/>
      <c r="D179" s="1027"/>
      <c r="E179" s="1027"/>
      <c r="F179" s="1027"/>
      <c r="G179" s="57"/>
    </row>
    <row r="180" spans="1:7" ht="14.25">
      <c r="A180" s="270"/>
      <c r="B180" s="270"/>
      <c r="C180" s="274"/>
      <c r="D180" s="1027"/>
      <c r="E180" s="1027"/>
      <c r="F180" s="1027"/>
      <c r="G180" s="57"/>
    </row>
    <row r="181" spans="1:7">
      <c r="A181" s="274"/>
      <c r="B181" s="274"/>
      <c r="C181" s="274"/>
      <c r="D181" s="1027"/>
      <c r="E181" s="1027"/>
      <c r="F181" s="1027"/>
    </row>
    <row r="182" spans="1:7">
      <c r="A182" s="274"/>
      <c r="B182" s="274"/>
      <c r="C182" s="274"/>
      <c r="D182" s="421"/>
      <c r="E182" s="57"/>
      <c r="F182" s="57"/>
    </row>
    <row r="183" spans="1:7">
      <c r="A183" s="274"/>
      <c r="B183" s="274"/>
      <c r="C183" s="274"/>
      <c r="D183" s="1031" t="s">
        <v>1218</v>
      </c>
      <c r="E183" s="1031"/>
      <c r="F183" s="1031"/>
    </row>
    <row r="184" spans="1:7">
      <c r="A184" s="274"/>
      <c r="B184" s="274"/>
      <c r="C184" s="274"/>
      <c r="D184" s="1031"/>
      <c r="E184" s="1031"/>
      <c r="F184" s="1031"/>
    </row>
    <row r="185" spans="1:7" s="706" customFormat="1">
      <c r="A185" s="274"/>
      <c r="B185" s="274"/>
      <c r="C185" s="274"/>
      <c r="D185" s="720"/>
      <c r="E185" s="720"/>
      <c r="F185" s="720"/>
      <c r="G185" s="7"/>
    </row>
    <row r="186" spans="1:7" s="701" customFormat="1" ht="14.25">
      <c r="A186" s="270"/>
      <c r="B186" s="703" t="s">
        <v>328</v>
      </c>
      <c r="C186" s="581"/>
      <c r="D186" s="966" t="s">
        <v>1308</v>
      </c>
      <c r="E186" s="966"/>
      <c r="F186" s="966"/>
      <c r="G186" s="702"/>
    </row>
    <row r="187" spans="1:7" s="701" customFormat="1" ht="14.45" customHeight="1">
      <c r="A187" s="270"/>
      <c r="C187" s="581"/>
      <c r="D187" s="966"/>
      <c r="E187" s="966"/>
      <c r="F187" s="966"/>
      <c r="G187" s="702"/>
    </row>
    <row r="188" spans="1:7" s="701" customFormat="1" ht="14.25">
      <c r="A188" s="270"/>
      <c r="B188" s="721"/>
      <c r="C188" s="581"/>
      <c r="D188" s="966"/>
      <c r="E188" s="966"/>
      <c r="F188" s="966"/>
      <c r="G188" s="702"/>
    </row>
    <row r="189" spans="1:7" s="701" customFormat="1" ht="14.25">
      <c r="A189" s="270"/>
      <c r="B189" s="721"/>
      <c r="C189" s="581"/>
      <c r="D189" s="966"/>
      <c r="E189" s="966"/>
      <c r="F189" s="966"/>
      <c r="G189" s="702"/>
    </row>
    <row r="190" spans="1:7" s="706" customFormat="1">
      <c r="A190" s="274"/>
      <c r="B190" s="274"/>
      <c r="C190" s="274"/>
      <c r="D190" s="720"/>
      <c r="E190" s="720"/>
      <c r="F190" s="720"/>
      <c r="G190" s="7"/>
    </row>
    <row r="191" spans="1:7">
      <c r="A191" s="992" t="s">
        <v>1203</v>
      </c>
      <c r="B191" s="992"/>
      <c r="C191" s="992"/>
      <c r="D191" s="992"/>
      <c r="E191" s="992"/>
      <c r="F191" s="992"/>
      <c r="G191" s="992"/>
    </row>
    <row r="192" spans="1:7" ht="12" customHeight="1">
      <c r="D192" s="138"/>
      <c r="E192" s="138"/>
      <c r="F192" s="138"/>
    </row>
    <row r="193" spans="1:6">
      <c r="C193" s="271"/>
      <c r="D193" s="1030" t="s">
        <v>221</v>
      </c>
      <c r="E193" s="1030"/>
      <c r="F193" s="1030"/>
    </row>
    <row r="194" spans="1:6">
      <c r="A194" s="264"/>
      <c r="B194" s="697"/>
      <c r="C194" s="264"/>
      <c r="D194" s="998" t="s">
        <v>1332</v>
      </c>
      <c r="E194" s="999"/>
      <c r="F194" s="999"/>
    </row>
    <row r="195" spans="1:6" ht="12" customHeight="1">
      <c r="A195" s="23"/>
      <c r="B195" s="699"/>
      <c r="C195" s="23"/>
    </row>
    <row r="196" spans="1:6" ht="13.35" customHeight="1">
      <c r="A196" s="23"/>
      <c r="C196" s="23"/>
      <c r="D196" s="990" t="s">
        <v>592</v>
      </c>
      <c r="E196" s="990"/>
      <c r="F196" s="990"/>
    </row>
    <row r="197" spans="1:6" ht="14.25">
      <c r="A197" s="270"/>
      <c r="B197" s="703" t="s">
        <v>328</v>
      </c>
      <c r="D197" s="966" t="s">
        <v>1326</v>
      </c>
      <c r="E197" s="966"/>
      <c r="F197" s="966"/>
    </row>
    <row r="198" spans="1:6" ht="14.25">
      <c r="A198" s="270"/>
      <c r="B198" s="270"/>
      <c r="D198" s="966"/>
      <c r="E198" s="966"/>
      <c r="F198" s="966"/>
    </row>
    <row r="199" spans="1:6"/>
    <row r="200" spans="1:6" ht="14.25">
      <c r="A200" s="270"/>
      <c r="B200" s="703" t="s">
        <v>328</v>
      </c>
      <c r="D200" s="966" t="s">
        <v>1327</v>
      </c>
      <c r="E200" s="966"/>
      <c r="F200" s="966"/>
    </row>
    <row r="201" spans="1:6" ht="14.25">
      <c r="A201" s="270"/>
      <c r="B201" s="270"/>
      <c r="D201" s="966"/>
      <c r="E201" s="966"/>
      <c r="F201" s="966"/>
    </row>
    <row r="202" spans="1:6" ht="14.25">
      <c r="A202" s="270"/>
      <c r="B202" s="270"/>
      <c r="D202" s="966"/>
      <c r="E202" s="966"/>
      <c r="F202" s="966"/>
    </row>
    <row r="203" spans="1:6" ht="5.0999999999999996" customHeight="1">
      <c r="A203" s="270"/>
      <c r="B203" s="270"/>
      <c r="D203" s="154"/>
      <c r="E203" s="138"/>
      <c r="F203" s="138"/>
    </row>
    <row r="204" spans="1:6" ht="14.25">
      <c r="A204" s="270"/>
      <c r="B204" s="270"/>
      <c r="D204" s="966" t="s">
        <v>1328</v>
      </c>
      <c r="E204" s="966"/>
      <c r="F204" s="966"/>
    </row>
    <row r="205" spans="1:6" ht="14.25">
      <c r="A205" s="270"/>
      <c r="B205" s="270"/>
      <c r="D205" s="966"/>
      <c r="E205" s="966"/>
      <c r="F205" s="966"/>
    </row>
    <row r="206" spans="1:6" ht="14.25">
      <c r="A206" s="270"/>
      <c r="B206" s="270"/>
      <c r="D206" s="966"/>
      <c r="E206" s="966"/>
      <c r="F206" s="966"/>
    </row>
    <row r="207" spans="1:6" ht="14.25">
      <c r="A207" s="270"/>
      <c r="B207" s="270"/>
      <c r="D207" s="966"/>
      <c r="E207" s="966"/>
      <c r="F207" s="966"/>
    </row>
    <row r="208" spans="1:6" ht="14.25">
      <c r="A208" s="270"/>
      <c r="B208" s="270"/>
      <c r="D208" s="966"/>
      <c r="E208" s="966"/>
      <c r="F208" s="966"/>
    </row>
    <row r="209" spans="1:7" ht="14.25">
      <c r="A209" s="270"/>
      <c r="B209" s="270"/>
      <c r="D209" s="138"/>
      <c r="E209" s="138"/>
      <c r="F209" s="138"/>
    </row>
    <row r="210" spans="1:7" ht="14.25">
      <c r="A210" s="270"/>
      <c r="B210" s="703" t="s">
        <v>328</v>
      </c>
      <c r="D210" s="987" t="s">
        <v>1329</v>
      </c>
      <c r="E210" s="987"/>
      <c r="F210" s="987"/>
    </row>
    <row r="211" spans="1:7" ht="14.25">
      <c r="A211" s="270"/>
      <c r="B211" s="270"/>
      <c r="D211" s="987"/>
      <c r="E211" s="987"/>
      <c r="F211" s="987"/>
    </row>
    <row r="212" spans="1:7" ht="14.25">
      <c r="A212" s="270"/>
      <c r="B212" s="270"/>
      <c r="D212" s="988" t="s">
        <v>992</v>
      </c>
      <c r="E212" s="988"/>
      <c r="F212" s="988"/>
    </row>
    <row r="213" spans="1:7" ht="14.25">
      <c r="A213" s="270"/>
      <c r="B213" s="270"/>
      <c r="D213" s="138"/>
      <c r="E213" s="138"/>
      <c r="F213" s="138"/>
    </row>
    <row r="214" spans="1:7" ht="14.45" customHeight="1">
      <c r="A214" s="270"/>
      <c r="B214" s="703" t="s">
        <v>328</v>
      </c>
      <c r="D214" s="987" t="s">
        <v>1331</v>
      </c>
      <c r="E214" s="987"/>
      <c r="F214" s="987"/>
    </row>
    <row r="215" spans="1:7" ht="14.25">
      <c r="A215" s="270"/>
      <c r="B215" s="270"/>
      <c r="D215" s="987"/>
      <c r="E215" s="987"/>
      <c r="F215" s="987"/>
    </row>
    <row r="216" spans="1:7" ht="14.25">
      <c r="A216" s="270"/>
      <c r="B216" s="270"/>
      <c r="D216" s="987"/>
      <c r="E216" s="987"/>
      <c r="F216" s="987"/>
    </row>
    <row r="217" spans="1:7" ht="14.25">
      <c r="A217" s="270"/>
      <c r="B217" s="270"/>
      <c r="D217" s="987"/>
      <c r="E217" s="987"/>
      <c r="F217" s="987"/>
    </row>
    <row r="218" spans="1:7" ht="14.25">
      <c r="A218" s="270"/>
      <c r="B218" s="270"/>
      <c r="D218" s="987"/>
      <c r="E218" s="987"/>
      <c r="F218" s="987"/>
    </row>
    <row r="219" spans="1:7">
      <c r="D219" s="138"/>
      <c r="E219" s="138"/>
      <c r="F219" s="138"/>
    </row>
    <row r="220" spans="1:7" ht="14.25">
      <c r="A220" s="270"/>
      <c r="B220" s="703" t="s">
        <v>328</v>
      </c>
      <c r="D220" s="966" t="s">
        <v>1330</v>
      </c>
      <c r="E220" s="966"/>
      <c r="F220" s="966"/>
    </row>
    <row r="221" spans="1:7" ht="14.25">
      <c r="A221" s="270"/>
      <c r="B221" s="270"/>
      <c r="D221" s="966"/>
      <c r="E221" s="966"/>
      <c r="F221" s="966"/>
    </row>
    <row r="222" spans="1:7">
      <c r="D222" s="29"/>
    </row>
    <row r="223" spans="1:7">
      <c r="A223" s="992" t="s">
        <v>1204</v>
      </c>
      <c r="B223" s="992"/>
      <c r="C223" s="992"/>
      <c r="D223" s="992"/>
      <c r="E223" s="992"/>
      <c r="F223" s="992"/>
      <c r="G223" s="992"/>
    </row>
    <row r="224" spans="1:7">
      <c r="D224" s="29"/>
    </row>
    <row r="225" spans="1:6">
      <c r="C225" s="271"/>
      <c r="D225" s="990" t="s">
        <v>1333</v>
      </c>
      <c r="E225" s="990"/>
      <c r="F225" s="990"/>
    </row>
    <row r="226" spans="1:6">
      <c r="A226" s="264"/>
      <c r="B226" s="697"/>
      <c r="C226" s="264"/>
      <c r="D226" s="138"/>
      <c r="E226" s="138"/>
      <c r="F226" s="138"/>
    </row>
    <row r="227" spans="1:6">
      <c r="A227" s="269"/>
      <c r="B227" s="269"/>
      <c r="C227" s="269"/>
      <c r="D227" s="990" t="s">
        <v>284</v>
      </c>
      <c r="E227" s="990"/>
      <c r="F227" s="990"/>
    </row>
    <row r="228" spans="1:6" ht="14.25">
      <c r="A228" s="270"/>
      <c r="B228" s="703" t="s">
        <v>328</v>
      </c>
      <c r="D228" s="1040" t="s">
        <v>1334</v>
      </c>
      <c r="E228" s="1040"/>
      <c r="F228" s="1040"/>
    </row>
    <row r="229" spans="1:6" ht="14.25">
      <c r="A229" s="270"/>
      <c r="B229" s="270"/>
      <c r="D229" s="1040"/>
      <c r="E229" s="1040"/>
      <c r="F229" s="1040"/>
    </row>
    <row r="230" spans="1:6">
      <c r="D230" s="138"/>
      <c r="E230" s="138"/>
      <c r="F230" s="138"/>
    </row>
    <row r="231" spans="1:6" ht="14.45" customHeight="1">
      <c r="A231" s="270"/>
      <c r="B231" s="703" t="s">
        <v>328</v>
      </c>
      <c r="D231" s="987" t="s">
        <v>1335</v>
      </c>
      <c r="E231" s="987"/>
      <c r="F231" s="987"/>
    </row>
    <row r="232" spans="1:6">
      <c r="D232" s="987"/>
      <c r="E232" s="987"/>
      <c r="F232" s="987"/>
    </row>
    <row r="233" spans="1:6">
      <c r="D233" s="999" t="s">
        <v>983</v>
      </c>
      <c r="E233" s="999"/>
      <c r="F233" s="999"/>
    </row>
    <row r="234" spans="1:6">
      <c r="D234" s="138"/>
      <c r="E234" s="138"/>
      <c r="F234" s="138"/>
    </row>
    <row r="235" spans="1:6" ht="14.45" customHeight="1">
      <c r="A235" s="270"/>
      <c r="B235" s="703" t="s">
        <v>328</v>
      </c>
      <c r="D235" s="987" t="s">
        <v>1337</v>
      </c>
      <c r="E235" s="987"/>
      <c r="F235" s="987"/>
    </row>
    <row r="236" spans="1:6">
      <c r="D236" s="987"/>
      <c r="E236" s="987"/>
      <c r="F236" s="987"/>
    </row>
    <row r="237" spans="1:6">
      <c r="D237" s="987"/>
      <c r="E237" s="987"/>
      <c r="F237" s="987"/>
    </row>
    <row r="238" spans="1:6">
      <c r="D238" s="987"/>
      <c r="E238" s="987"/>
      <c r="F238" s="987"/>
    </row>
    <row r="239" spans="1:6">
      <c r="D239" s="987"/>
      <c r="E239" s="987"/>
      <c r="F239" s="987"/>
    </row>
    <row r="240" spans="1:6">
      <c r="D240" s="138"/>
      <c r="E240" s="138"/>
      <c r="F240" s="138"/>
    </row>
    <row r="241" spans="1:7" ht="14.25">
      <c r="A241" s="270"/>
      <c r="B241" s="703" t="s">
        <v>328</v>
      </c>
      <c r="D241" s="966" t="s">
        <v>1336</v>
      </c>
      <c r="E241" s="966"/>
      <c r="F241" s="966"/>
    </row>
    <row r="242" spans="1:7">
      <c r="D242" s="966"/>
      <c r="E242" s="966"/>
      <c r="F242" s="966"/>
    </row>
    <row r="243" spans="1:7">
      <c r="D243" s="966"/>
      <c r="E243" s="966"/>
      <c r="F243" s="966"/>
    </row>
    <row r="244" spans="1:7">
      <c r="D244" s="272"/>
      <c r="E244" s="138"/>
      <c r="F244" s="138"/>
    </row>
    <row r="245" spans="1:7">
      <c r="A245" s="992" t="s">
        <v>1205</v>
      </c>
      <c r="B245" s="992"/>
      <c r="C245" s="992"/>
      <c r="D245" s="992"/>
      <c r="E245" s="992"/>
      <c r="F245" s="992"/>
      <c r="G245" s="992"/>
    </row>
    <row r="246" spans="1:7">
      <c r="D246" s="272"/>
      <c r="E246" s="138"/>
      <c r="F246" s="138"/>
    </row>
    <row r="247" spans="1:7">
      <c r="C247" s="264"/>
      <c r="D247" s="1008" t="s">
        <v>1338</v>
      </c>
      <c r="E247" s="1008"/>
      <c r="F247" s="1008"/>
    </row>
    <row r="248" spans="1:7">
      <c r="C248" s="264"/>
      <c r="D248" s="1008"/>
      <c r="E248" s="1008"/>
      <c r="F248" s="1008"/>
    </row>
    <row r="249" spans="1:7">
      <c r="A249" s="269"/>
      <c r="B249" s="269"/>
      <c r="C249" s="269"/>
      <c r="D249" s="5"/>
      <c r="E249" s="6"/>
      <c r="F249" s="6"/>
    </row>
    <row r="250" spans="1:7">
      <c r="C250" s="269"/>
      <c r="D250" s="990" t="s">
        <v>222</v>
      </c>
      <c r="E250" s="990"/>
      <c r="F250" s="990"/>
    </row>
    <row r="251" spans="1:7" ht="15.75" customHeight="1">
      <c r="A251" s="270"/>
      <c r="B251" s="270"/>
      <c r="D251" s="996" t="s">
        <v>1339</v>
      </c>
      <c r="E251" s="996"/>
      <c r="F251" s="996"/>
    </row>
    <row r="252" spans="1:7">
      <c r="E252" s="138"/>
      <c r="F252" s="138"/>
    </row>
    <row r="253" spans="1:7" ht="14.25">
      <c r="A253" s="270"/>
      <c r="B253" s="703" t="s">
        <v>328</v>
      </c>
      <c r="D253" s="966" t="s">
        <v>1340</v>
      </c>
      <c r="E253" s="966"/>
      <c r="F253" s="966"/>
    </row>
    <row r="254" spans="1:7" ht="14.25">
      <c r="A254" s="270"/>
      <c r="B254" s="270"/>
      <c r="D254" s="966"/>
      <c r="E254" s="966"/>
      <c r="F254" s="966"/>
    </row>
    <row r="255" spans="1:7">
      <c r="D255" s="138"/>
      <c r="E255" s="138"/>
      <c r="F255" s="138"/>
    </row>
    <row r="256" spans="1:7" ht="14.25">
      <c r="A256" s="270"/>
      <c r="B256" s="703" t="s">
        <v>328</v>
      </c>
      <c r="D256" s="987" t="s">
        <v>1341</v>
      </c>
      <c r="E256" s="987"/>
      <c r="F256" s="987"/>
    </row>
    <row r="257" spans="1:7" ht="14.25">
      <c r="A257" s="270"/>
      <c r="B257" s="270"/>
      <c r="D257" s="987"/>
      <c r="E257" s="987"/>
      <c r="F257" s="987"/>
    </row>
    <row r="258" spans="1:7" ht="14.25">
      <c r="A258" s="270"/>
      <c r="B258" s="270"/>
      <c r="D258" s="987"/>
      <c r="E258" s="987"/>
      <c r="F258" s="987"/>
    </row>
    <row r="259" spans="1:7">
      <c r="D259" s="138"/>
      <c r="E259" s="138"/>
      <c r="F259" s="138"/>
    </row>
    <row r="260" spans="1:7" ht="14.25">
      <c r="A260" s="270"/>
      <c r="B260" s="703" t="s">
        <v>328</v>
      </c>
      <c r="D260" s="966" t="s">
        <v>1342</v>
      </c>
      <c r="E260" s="966"/>
      <c r="F260" s="966"/>
    </row>
    <row r="261" spans="1:7" ht="14.25">
      <c r="A261" s="270"/>
      <c r="B261" s="270"/>
      <c r="D261" s="966"/>
      <c r="E261" s="966"/>
      <c r="F261" s="966"/>
    </row>
    <row r="262" spans="1:7">
      <c r="A262" s="23"/>
      <c r="B262" s="699"/>
      <c r="E262" s="138"/>
      <c r="F262" s="138"/>
    </row>
    <row r="263" spans="1:7">
      <c r="A263" s="992" t="s">
        <v>1206</v>
      </c>
      <c r="B263" s="992"/>
      <c r="C263" s="992"/>
      <c r="D263" s="992"/>
      <c r="E263" s="992"/>
      <c r="F263" s="992"/>
      <c r="G263" s="992"/>
    </row>
    <row r="264" spans="1:7">
      <c r="A264" s="23"/>
      <c r="B264" s="699"/>
      <c r="D264" s="138"/>
      <c r="E264" s="138"/>
      <c r="F264" s="138"/>
    </row>
    <row r="265" spans="1:7">
      <c r="C265" s="23"/>
      <c r="D265" s="990" t="s">
        <v>735</v>
      </c>
      <c r="E265" s="990"/>
      <c r="F265" s="990"/>
    </row>
    <row r="266" spans="1:7">
      <c r="C266" s="23"/>
      <c r="D266" s="991" t="s">
        <v>1343</v>
      </c>
      <c r="E266" s="991"/>
      <c r="F266" s="991"/>
    </row>
    <row r="267" spans="1:7">
      <c r="C267" s="23"/>
      <c r="D267" s="268"/>
    </row>
    <row r="268" spans="1:7">
      <c r="A268" s="282"/>
      <c r="B268" s="703" t="s">
        <v>328</v>
      </c>
      <c r="D268" s="991" t="s">
        <v>1344</v>
      </c>
      <c r="E268" s="991"/>
      <c r="F268" s="991"/>
    </row>
    <row r="269" spans="1:7" s="39" customFormat="1" ht="14.25">
      <c r="A269" s="420"/>
      <c r="B269" s="420"/>
      <c r="C269" s="282"/>
      <c r="D269" s="514"/>
      <c r="E269" s="515"/>
      <c r="F269" s="515"/>
      <c r="G269" s="133"/>
    </row>
    <row r="270" spans="1:7" s="39" customFormat="1" ht="13.35" customHeight="1">
      <c r="A270" s="282"/>
      <c r="B270" s="703" t="s">
        <v>328</v>
      </c>
      <c r="C270" s="282"/>
      <c r="D270" s="1041" t="s">
        <v>1345</v>
      </c>
      <c r="E270" s="1041"/>
      <c r="F270" s="1041"/>
      <c r="G270" s="133"/>
    </row>
    <row r="271" spans="1:7" s="39" customFormat="1" ht="14.25">
      <c r="A271" s="420"/>
      <c r="B271" s="420"/>
      <c r="C271" s="282"/>
      <c r="D271" s="1041"/>
      <c r="E271" s="1041"/>
      <c r="F271" s="1041"/>
      <c r="G271" s="133"/>
    </row>
    <row r="272" spans="1:7" s="39" customFormat="1" ht="14.25">
      <c r="A272" s="420"/>
      <c r="B272" s="420"/>
      <c r="C272" s="282"/>
      <c r="D272" s="1041"/>
      <c r="E272" s="1041"/>
      <c r="F272" s="1041"/>
      <c r="G272" s="133"/>
    </row>
    <row r="273" spans="1:7" s="39" customFormat="1" ht="14.25">
      <c r="A273" s="420"/>
      <c r="B273" s="420"/>
      <c r="C273" s="282"/>
      <c r="D273" s="1041"/>
      <c r="E273" s="1041"/>
      <c r="F273" s="1041"/>
      <c r="G273" s="133"/>
    </row>
    <row r="274" spans="1:7" s="39" customFormat="1" ht="14.25">
      <c r="A274" s="420"/>
      <c r="B274" s="420"/>
      <c r="C274" s="282"/>
      <c r="D274" s="1041"/>
      <c r="E274" s="1041"/>
      <c r="F274" s="1041"/>
      <c r="G274" s="133"/>
    </row>
    <row r="275" spans="1:7" s="39" customFormat="1" ht="14.25">
      <c r="A275" s="420"/>
      <c r="B275" s="420"/>
      <c r="C275" s="282"/>
      <c r="D275" s="514"/>
      <c r="E275" s="515"/>
      <c r="F275" s="515"/>
      <c r="G275" s="133"/>
    </row>
    <row r="276" spans="1:7" s="39" customFormat="1" ht="13.35" customHeight="1">
      <c r="A276" s="282"/>
      <c r="B276" s="703" t="s">
        <v>328</v>
      </c>
      <c r="C276" s="282"/>
      <c r="D276" s="1041" t="s">
        <v>1346</v>
      </c>
      <c r="E276" s="1041"/>
      <c r="F276" s="1041"/>
      <c r="G276" s="133"/>
    </row>
    <row r="277" spans="1:7" s="39" customFormat="1">
      <c r="A277" s="282"/>
      <c r="B277" s="282"/>
      <c r="C277" s="282"/>
      <c r="D277" s="1041"/>
      <c r="E277" s="1041"/>
      <c r="F277" s="1041"/>
      <c r="G277" s="133"/>
    </row>
    <row r="278" spans="1:7" s="39" customFormat="1" ht="14.25">
      <c r="A278" s="420"/>
      <c r="B278" s="420"/>
      <c r="C278" s="282"/>
      <c r="D278" s="514"/>
      <c r="E278" s="515"/>
      <c r="F278" s="515"/>
      <c r="G278" s="133"/>
    </row>
    <row r="279" spans="1:7">
      <c r="A279" s="282"/>
      <c r="B279" s="703" t="s">
        <v>328</v>
      </c>
      <c r="D279" s="991" t="s">
        <v>1347</v>
      </c>
      <c r="E279" s="991"/>
      <c r="F279" s="991"/>
    </row>
    <row r="280" spans="1:7">
      <c r="E280" s="138"/>
      <c r="F280" s="138"/>
    </row>
    <row r="281" spans="1:7" ht="14.25">
      <c r="A281" s="270"/>
      <c r="B281" s="703" t="s">
        <v>328</v>
      </c>
      <c r="D281" s="987" t="s">
        <v>1348</v>
      </c>
      <c r="E281" s="987"/>
      <c r="F281" s="987"/>
    </row>
    <row r="282" spans="1:7" ht="14.25">
      <c r="A282" s="270"/>
      <c r="B282" s="270"/>
      <c r="D282" s="987"/>
      <c r="E282" s="987"/>
      <c r="F282" s="987"/>
    </row>
    <row r="283" spans="1:7" s="743" customFormat="1" ht="14.25">
      <c r="A283" s="738"/>
      <c r="B283" s="738"/>
      <c r="C283" s="755"/>
      <c r="D283" s="987"/>
      <c r="E283" s="987"/>
      <c r="F283" s="987"/>
      <c r="G283" s="7"/>
    </row>
    <row r="284" spans="1:7" s="743" customFormat="1" ht="14.25">
      <c r="A284" s="738"/>
      <c r="B284" s="738"/>
      <c r="C284" s="755"/>
      <c r="D284" s="987"/>
      <c r="E284" s="987"/>
      <c r="F284" s="987"/>
      <c r="G284" s="7"/>
    </row>
    <row r="285" spans="1:7" s="743" customFormat="1" ht="14.25">
      <c r="A285" s="738"/>
      <c r="B285" s="738"/>
      <c r="C285" s="755"/>
      <c r="D285" s="987"/>
      <c r="E285" s="987"/>
      <c r="F285" s="987"/>
      <c r="G285" s="7"/>
    </row>
    <row r="286" spans="1:7" s="743" customFormat="1" ht="14.25">
      <c r="A286" s="738"/>
      <c r="B286" s="738"/>
      <c r="C286" s="755"/>
      <c r="D286" s="987"/>
      <c r="E286" s="987"/>
      <c r="F286" s="987"/>
      <c r="G286" s="7"/>
    </row>
    <row r="287" spans="1:7" s="743" customFormat="1" ht="14.25">
      <c r="A287" s="738"/>
      <c r="B287" s="738"/>
      <c r="C287" s="755"/>
      <c r="D287" s="987"/>
      <c r="E287" s="987"/>
      <c r="F287" s="987"/>
      <c r="G287" s="7"/>
    </row>
    <row r="288" spans="1:7" s="743" customFormat="1" ht="14.25">
      <c r="A288" s="738"/>
      <c r="B288" s="738"/>
      <c r="C288" s="755"/>
      <c r="D288" s="987"/>
      <c r="E288" s="987"/>
      <c r="F288" s="987"/>
      <c r="G288" s="7"/>
    </row>
    <row r="289" spans="1:7" s="743" customFormat="1" ht="14.25">
      <c r="A289" s="738"/>
      <c r="B289" s="738"/>
      <c r="C289" s="755"/>
      <c r="D289" s="987"/>
      <c r="E289" s="987"/>
      <c r="F289" s="987"/>
      <c r="G289" s="7"/>
    </row>
    <row r="290" spans="1:7" s="743" customFormat="1" ht="14.25">
      <c r="A290" s="738"/>
      <c r="B290" s="738"/>
      <c r="C290" s="755"/>
      <c r="D290" s="987"/>
      <c r="E290" s="987"/>
      <c r="F290" s="987"/>
      <c r="G290" s="7"/>
    </row>
    <row r="291" spans="1:7" s="743" customFormat="1" ht="14.25">
      <c r="A291" s="738"/>
      <c r="B291" s="738"/>
      <c r="C291" s="755"/>
      <c r="D291" s="987"/>
      <c r="E291" s="987"/>
      <c r="F291" s="987"/>
      <c r="G291" s="7"/>
    </row>
    <row r="292" spans="1:7" s="743" customFormat="1" ht="14.25">
      <c r="A292" s="738"/>
      <c r="B292" s="738"/>
      <c r="C292" s="755"/>
      <c r="D292" s="987"/>
      <c r="E292" s="987"/>
      <c r="F292" s="987"/>
      <c r="G292" s="7"/>
    </row>
    <row r="293" spans="1:7" ht="14.25">
      <c r="A293" s="270"/>
      <c r="B293" s="270"/>
      <c r="D293" s="987"/>
      <c r="E293" s="987"/>
      <c r="F293" s="987"/>
    </row>
    <row r="294" spans="1:7" ht="14.25">
      <c r="A294" s="270"/>
      <c r="B294" s="270"/>
      <c r="D294" s="987"/>
      <c r="E294" s="987"/>
      <c r="F294" s="987"/>
    </row>
    <row r="295" spans="1:7" ht="14.25">
      <c r="A295" s="270"/>
      <c r="B295" s="270"/>
      <c r="D295" s="987"/>
      <c r="E295" s="987"/>
      <c r="F295" s="987"/>
    </row>
    <row r="296" spans="1:7">
      <c r="D296" s="138"/>
      <c r="E296" s="138"/>
      <c r="F296" s="138"/>
    </row>
    <row r="297" spans="1:7" ht="14.25">
      <c r="A297" s="270"/>
      <c r="B297" s="703" t="s">
        <v>328</v>
      </c>
      <c r="D297" s="987" t="s">
        <v>1349</v>
      </c>
      <c r="E297" s="987"/>
      <c r="F297" s="987"/>
    </row>
    <row r="298" spans="1:7">
      <c r="D298" s="987"/>
      <c r="E298" s="987"/>
      <c r="F298" s="987"/>
    </row>
    <row r="299" spans="1:7">
      <c r="D299" s="987"/>
      <c r="E299" s="987"/>
      <c r="F299" s="987"/>
    </row>
    <row r="300" spans="1:7">
      <c r="D300" s="987"/>
      <c r="E300" s="987"/>
      <c r="F300" s="987"/>
    </row>
    <row r="301" spans="1:7">
      <c r="D301" s="987"/>
      <c r="E301" s="987"/>
      <c r="F301" s="987"/>
    </row>
    <row r="302" spans="1:7">
      <c r="D302" s="987"/>
      <c r="E302" s="987"/>
      <c r="F302" s="987"/>
    </row>
    <row r="303" spans="1:7">
      <c r="D303" s="987"/>
      <c r="E303" s="987"/>
      <c r="F303" s="987"/>
    </row>
    <row r="304" spans="1:7">
      <c r="D304" s="987"/>
      <c r="E304" s="987"/>
      <c r="F304" s="987"/>
    </row>
    <row r="305" spans="1:7">
      <c r="D305" s="987"/>
      <c r="E305" s="987"/>
      <c r="F305" s="987"/>
    </row>
    <row r="306" spans="1:7">
      <c r="D306" s="138"/>
      <c r="E306" s="138"/>
      <c r="F306" s="138"/>
    </row>
    <row r="307" spans="1:7" ht="14.25">
      <c r="A307" s="270"/>
      <c r="B307" s="703" t="s">
        <v>328</v>
      </c>
      <c r="D307" s="966" t="s">
        <v>1350</v>
      </c>
      <c r="E307" s="966"/>
      <c r="F307" s="966"/>
    </row>
    <row r="308" spans="1:7">
      <c r="D308" s="966"/>
      <c r="E308" s="966"/>
      <c r="F308" s="966"/>
      <c r="G308" s="12"/>
    </row>
    <row r="309" spans="1:7">
      <c r="D309" s="966"/>
      <c r="E309" s="966"/>
      <c r="F309" s="966"/>
      <c r="G309" s="12"/>
    </row>
    <row r="310" spans="1:7">
      <c r="D310" s="966"/>
      <c r="E310" s="966"/>
      <c r="F310" s="966"/>
      <c r="G310" s="12"/>
    </row>
    <row r="311" spans="1:7">
      <c r="D311" s="966"/>
      <c r="E311" s="966"/>
      <c r="F311" s="966"/>
      <c r="G311" s="12"/>
    </row>
    <row r="312" spans="1:7">
      <c r="D312" s="966"/>
      <c r="E312" s="966"/>
      <c r="F312" s="966"/>
      <c r="G312" s="12"/>
    </row>
    <row r="313" spans="1:7" s="743" customFormat="1">
      <c r="A313" s="755"/>
      <c r="B313" s="755"/>
      <c r="C313" s="755"/>
      <c r="D313" s="752"/>
      <c r="E313" s="752"/>
      <c r="F313" s="752"/>
    </row>
    <row r="314" spans="1:7" ht="13.5" thickBot="1">
      <c r="D314" s="1037" t="s">
        <v>1092</v>
      </c>
      <c r="E314" s="1037"/>
      <c r="F314" s="1037"/>
      <c r="G314" s="12"/>
    </row>
    <row r="315" spans="1:7" s="743" customFormat="1" ht="13.5" thickTop="1">
      <c r="A315" s="755"/>
      <c r="B315" s="755"/>
      <c r="C315" s="755"/>
      <c r="D315" s="1038" t="s">
        <v>1351</v>
      </c>
      <c r="E315" s="1038"/>
      <c r="F315" s="1038"/>
    </row>
    <row r="316" spans="1:7">
      <c r="A316" s="335"/>
      <c r="B316" s="335"/>
      <c r="C316" s="335"/>
      <c r="D316" s="484"/>
      <c r="E316" s="484"/>
      <c r="F316" s="138"/>
      <c r="G316" s="12"/>
    </row>
    <row r="317" spans="1:7" ht="14.25">
      <c r="A317" s="270"/>
      <c r="B317" s="703" t="s">
        <v>328</v>
      </c>
      <c r="C317" s="335"/>
      <c r="D317" s="1039" t="s">
        <v>1352</v>
      </c>
      <c r="E317" s="1039"/>
      <c r="F317" s="1039"/>
      <c r="G317" s="12"/>
    </row>
    <row r="318" spans="1:7">
      <c r="A318" s="335"/>
      <c r="B318" s="335"/>
      <c r="C318" s="335"/>
      <c r="D318" s="484"/>
      <c r="E318" s="484"/>
      <c r="F318" s="138"/>
      <c r="G318" s="12"/>
    </row>
    <row r="319" spans="1:7">
      <c r="A319" s="335"/>
      <c r="B319" s="703" t="s">
        <v>328</v>
      </c>
      <c r="C319" s="335"/>
      <c r="D319" s="1023" t="s">
        <v>1353</v>
      </c>
      <c r="E319" s="1023"/>
      <c r="F319" s="1023"/>
      <c r="G319" s="12"/>
    </row>
    <row r="320" spans="1:7">
      <c r="A320" s="335"/>
      <c r="B320" s="335"/>
      <c r="C320" s="335"/>
      <c r="D320" s="1023"/>
      <c r="E320" s="1023"/>
      <c r="F320" s="1023"/>
      <c r="G320" s="12"/>
    </row>
    <row r="321" spans="1:7">
      <c r="A321" s="335"/>
      <c r="B321" s="335"/>
      <c r="C321" s="335"/>
      <c r="D321" s="1023"/>
      <c r="E321" s="1023"/>
      <c r="F321" s="1023"/>
      <c r="G321" s="12"/>
    </row>
    <row r="322" spans="1:7">
      <c r="A322" s="335"/>
      <c r="B322" s="335"/>
      <c r="C322" s="335"/>
      <c r="D322" s="1023"/>
      <c r="E322" s="1023"/>
      <c r="F322" s="1023"/>
      <c r="G322" s="12"/>
    </row>
    <row r="323" spans="1:7" s="743" customFormat="1">
      <c r="A323" s="335"/>
      <c r="B323" s="335"/>
      <c r="C323" s="335"/>
      <c r="D323" s="1023"/>
      <c r="E323" s="1023"/>
      <c r="F323" s="1023"/>
    </row>
    <row r="324" spans="1:7" s="743" customFormat="1">
      <c r="A324" s="335"/>
      <c r="B324" s="335"/>
      <c r="C324" s="335"/>
      <c r="D324" s="1023"/>
      <c r="E324" s="1023"/>
      <c r="F324" s="1023"/>
    </row>
    <row r="325" spans="1:7" s="743" customFormat="1">
      <c r="A325" s="335"/>
      <c r="B325" s="335"/>
      <c r="C325" s="335"/>
      <c r="D325" s="1023"/>
      <c r="E325" s="1023"/>
      <c r="F325" s="1023"/>
    </row>
    <row r="326" spans="1:7" s="743" customFormat="1">
      <c r="A326" s="335"/>
      <c r="B326" s="335"/>
      <c r="C326" s="335"/>
      <c r="D326" s="1023"/>
      <c r="E326" s="1023"/>
      <c r="F326" s="1023"/>
    </row>
    <row r="327" spans="1:7">
      <c r="A327" s="335"/>
      <c r="B327" s="335"/>
      <c r="C327" s="335"/>
      <c r="D327" s="1023"/>
      <c r="E327" s="1023"/>
      <c r="F327" s="1023"/>
      <c r="G327" s="12"/>
    </row>
    <row r="328" spans="1:7">
      <c r="A328" s="335"/>
      <c r="B328" s="335"/>
      <c r="C328" s="335"/>
      <c r="D328" s="1023"/>
      <c r="E328" s="1023"/>
      <c r="F328" s="1023"/>
      <c r="G328" s="12"/>
    </row>
    <row r="329" spans="1:7">
      <c r="A329" s="335"/>
      <c r="B329" s="335"/>
      <c r="C329" s="335"/>
      <c r="D329" s="1023"/>
      <c r="E329" s="1023"/>
      <c r="F329" s="1023"/>
      <c r="G329" s="12"/>
    </row>
    <row r="330" spans="1:7">
      <c r="A330" s="335"/>
      <c r="B330" s="335"/>
      <c r="C330" s="335"/>
      <c r="D330" s="12"/>
      <c r="E330" s="484"/>
      <c r="F330" s="138"/>
      <c r="G330" s="12"/>
    </row>
    <row r="331" spans="1:7" ht="14.25">
      <c r="A331" s="270"/>
      <c r="B331" s="703" t="s">
        <v>328</v>
      </c>
      <c r="C331" s="335"/>
      <c r="D331" s="1042" t="s">
        <v>1354</v>
      </c>
      <c r="E331" s="1042"/>
      <c r="F331" s="1042"/>
      <c r="G331" s="12"/>
    </row>
    <row r="332" spans="1:7">
      <c r="A332" s="335"/>
      <c r="B332" s="335"/>
      <c r="C332" s="335"/>
      <c r="D332" s="1042"/>
      <c r="E332" s="1042"/>
      <c r="F332" s="1042"/>
      <c r="G332" s="12"/>
    </row>
    <row r="333" spans="1:7">
      <c r="A333" s="335"/>
      <c r="B333" s="335"/>
      <c r="C333" s="335"/>
      <c r="D333" s="1042"/>
      <c r="E333" s="1042"/>
      <c r="F333" s="1042"/>
      <c r="G333" s="12"/>
    </row>
    <row r="334" spans="1:7">
      <c r="A334" s="335"/>
      <c r="B334" s="335"/>
      <c r="C334" s="335"/>
      <c r="D334" s="1042"/>
      <c r="E334" s="1042"/>
      <c r="F334" s="1042"/>
      <c r="G334" s="12"/>
    </row>
    <row r="335" spans="1:7">
      <c r="A335" s="335"/>
      <c r="B335" s="335"/>
      <c r="C335" s="335"/>
      <c r="D335" s="526"/>
      <c r="E335" s="484"/>
      <c r="F335" s="138"/>
      <c r="G335" s="12"/>
    </row>
    <row r="336" spans="1:7">
      <c r="A336" s="335"/>
      <c r="B336" s="335"/>
      <c r="C336" s="335"/>
      <c r="D336" s="1042" t="s">
        <v>1355</v>
      </c>
      <c r="E336" s="1042"/>
      <c r="F336" s="1042"/>
      <c r="G336" s="12"/>
    </row>
    <row r="337" spans="1:7">
      <c r="A337" s="335"/>
      <c r="B337" s="335"/>
      <c r="C337" s="335"/>
      <c r="D337" s="1042"/>
      <c r="E337" s="1042"/>
      <c r="F337" s="1042"/>
      <c r="G337" s="12"/>
    </row>
    <row r="338" spans="1:7">
      <c r="A338" s="335"/>
      <c r="B338" s="335"/>
      <c r="C338" s="335"/>
      <c r="D338" s="1042"/>
      <c r="E338" s="1042"/>
      <c r="F338" s="1042"/>
      <c r="G338" s="12"/>
    </row>
    <row r="339" spans="1:7">
      <c r="A339" s="335"/>
      <c r="B339" s="335"/>
      <c r="C339" s="335"/>
      <c r="D339" s="1042"/>
      <c r="E339" s="1042"/>
      <c r="F339" s="1042"/>
      <c r="G339" s="12"/>
    </row>
    <row r="340" spans="1:7" ht="18" customHeight="1">
      <c r="A340" s="335"/>
      <c r="B340" s="335"/>
      <c r="C340" s="335"/>
      <c r="D340" s="1042"/>
      <c r="E340" s="1042"/>
      <c r="F340" s="1042"/>
      <c r="G340" s="12"/>
    </row>
    <row r="341" spans="1:7">
      <c r="A341" s="335"/>
      <c r="B341" s="335"/>
      <c r="C341" s="335"/>
      <c r="D341" s="1042"/>
      <c r="E341" s="1042"/>
      <c r="F341" s="1042"/>
      <c r="G341" s="12"/>
    </row>
    <row r="342" spans="1:7">
      <c r="A342" s="335"/>
      <c r="B342" s="335"/>
      <c r="C342" s="335"/>
      <c r="D342" s="1042"/>
      <c r="E342" s="1042"/>
      <c r="F342" s="1042"/>
      <c r="G342" s="12"/>
    </row>
    <row r="343" spans="1:7">
      <c r="A343" s="335"/>
      <c r="B343" s="335"/>
      <c r="C343" s="335"/>
      <c r="D343" s="1042"/>
      <c r="E343" s="1042"/>
      <c r="F343" s="1042"/>
      <c r="G343" s="12"/>
    </row>
    <row r="344" spans="1:7" ht="8.25" customHeight="1">
      <c r="A344" s="335"/>
      <c r="B344" s="335"/>
      <c r="C344" s="335"/>
      <c r="D344" s="1042"/>
      <c r="E344" s="1042"/>
      <c r="F344" s="1042"/>
      <c r="G344" s="12"/>
    </row>
    <row r="345" spans="1:7" ht="13.35" customHeight="1">
      <c r="A345" s="335"/>
      <c r="B345" s="335"/>
      <c r="C345" s="335"/>
      <c r="D345" s="1035" t="s">
        <v>1356</v>
      </c>
      <c r="E345" s="1035"/>
      <c r="F345" s="1035"/>
      <c r="G345" s="12"/>
    </row>
    <row r="346" spans="1:7">
      <c r="A346" s="335"/>
      <c r="B346" s="335"/>
      <c r="C346" s="335"/>
      <c r="D346" s="1035"/>
      <c r="E346" s="1035"/>
      <c r="F346" s="1035"/>
      <c r="G346" s="12"/>
    </row>
    <row r="347" spans="1:7">
      <c r="A347" s="335"/>
      <c r="B347" s="335"/>
      <c r="C347" s="335"/>
      <c r="D347" s="1035"/>
      <c r="E347" s="1035"/>
      <c r="F347" s="1035"/>
      <c r="G347" s="12"/>
    </row>
    <row r="348" spans="1:7" s="743" customFormat="1">
      <c r="A348" s="335"/>
      <c r="B348" s="335"/>
      <c r="C348" s="335"/>
      <c r="D348" s="1035"/>
      <c r="E348" s="1035"/>
      <c r="F348" s="1035"/>
    </row>
    <row r="349" spans="1:7" s="743" customFormat="1">
      <c r="A349" s="335"/>
      <c r="B349" s="335"/>
      <c r="C349" s="335"/>
      <c r="D349" s="1035"/>
      <c r="E349" s="1035"/>
      <c r="F349" s="1035"/>
    </row>
    <row r="350" spans="1:7" s="743" customFormat="1">
      <c r="A350" s="335"/>
      <c r="B350" s="335"/>
      <c r="C350" s="335"/>
      <c r="D350" s="1035"/>
      <c r="E350" s="1035"/>
      <c r="F350" s="1035"/>
    </row>
    <row r="351" spans="1:7" s="743" customFormat="1">
      <c r="A351" s="335"/>
      <c r="B351" s="335"/>
      <c r="C351" s="335"/>
      <c r="D351" s="1035"/>
      <c r="E351" s="1035"/>
      <c r="F351" s="1035"/>
    </row>
    <row r="352" spans="1:7" s="743" customFormat="1">
      <c r="A352" s="335"/>
      <c r="B352" s="335"/>
      <c r="C352" s="335"/>
      <c r="D352" s="1035"/>
      <c r="E352" s="1035"/>
      <c r="F352" s="1035"/>
    </row>
    <row r="353" spans="1:7">
      <c r="A353" s="335"/>
      <c r="B353" s="335"/>
      <c r="C353" s="335"/>
      <c r="D353" s="1035"/>
      <c r="E353" s="1035"/>
      <c r="F353" s="1035"/>
      <c r="G353" s="12"/>
    </row>
    <row r="354" spans="1:7">
      <c r="A354" s="335"/>
      <c r="B354" s="335"/>
      <c r="C354" s="335"/>
      <c r="D354" s="1035"/>
      <c r="E354" s="1035"/>
      <c r="F354" s="1035"/>
      <c r="G354" s="12"/>
    </row>
    <row r="355" spans="1:7">
      <c r="A355" s="335"/>
      <c r="B355" s="335"/>
      <c r="C355" s="335"/>
      <c r="D355" s="1035"/>
      <c r="E355" s="1035"/>
      <c r="F355" s="1035"/>
      <c r="G355" s="12"/>
    </row>
    <row r="356" spans="1:7">
      <c r="A356" s="335"/>
      <c r="B356" s="335"/>
      <c r="C356" s="335"/>
      <c r="D356" s="1035"/>
      <c r="E356" s="1035"/>
      <c r="F356" s="1035"/>
      <c r="G356" s="12"/>
    </row>
    <row r="357" spans="1:7">
      <c r="A357" s="335"/>
      <c r="B357" s="335"/>
      <c r="C357" s="528"/>
      <c r="D357" s="1035"/>
      <c r="E357" s="1035"/>
      <c r="F357" s="1035"/>
      <c r="G357" s="12"/>
    </row>
    <row r="358" spans="1:7">
      <c r="A358" s="335"/>
      <c r="B358" s="335"/>
      <c r="C358" s="528"/>
      <c r="D358" s="1035"/>
      <c r="E358" s="1035"/>
      <c r="F358" s="1035"/>
      <c r="G358" s="12"/>
    </row>
    <row r="359" spans="1:7">
      <c r="A359" s="335"/>
      <c r="B359" s="335"/>
      <c r="C359" s="335"/>
      <c r="D359" s="1035"/>
      <c r="E359" s="1035"/>
      <c r="F359" s="1035"/>
      <c r="G359" s="12"/>
    </row>
    <row r="360" spans="1:7">
      <c r="A360" s="335"/>
      <c r="B360" s="335"/>
      <c r="C360" s="528"/>
      <c r="D360" s="1035"/>
      <c r="E360" s="1035"/>
      <c r="F360" s="1035"/>
      <c r="G360" s="12"/>
    </row>
    <row r="361" spans="1:7">
      <c r="A361" s="335"/>
      <c r="B361" s="335"/>
      <c r="C361" s="528"/>
      <c r="D361" s="1035"/>
      <c r="E361" s="1035"/>
      <c r="F361" s="1035"/>
      <c r="G361" s="12"/>
    </row>
    <row r="362" spans="1:7">
      <c r="A362" s="335"/>
      <c r="B362" s="335"/>
      <c r="C362" s="528"/>
      <c r="D362" s="1035"/>
      <c r="E362" s="1035"/>
      <c r="F362" s="1035"/>
      <c r="G362" s="12"/>
    </row>
    <row r="363" spans="1:7">
      <c r="A363" s="335"/>
      <c r="B363" s="335"/>
      <c r="C363" s="335"/>
      <c r="D363" s="526"/>
      <c r="E363" s="484"/>
      <c r="F363" s="138"/>
      <c r="G363" s="12"/>
    </row>
    <row r="364" spans="1:7">
      <c r="A364" s="335"/>
      <c r="B364" s="703" t="s">
        <v>328</v>
      </c>
      <c r="C364" s="335"/>
      <c r="D364" s="1035" t="s">
        <v>1357</v>
      </c>
      <c r="E364" s="1035"/>
      <c r="F364" s="1035"/>
      <c r="G364" s="12"/>
    </row>
    <row r="365" spans="1:7">
      <c r="A365" s="335"/>
      <c r="B365" s="335"/>
      <c r="C365" s="335"/>
      <c r="D365" s="1035"/>
      <c r="E365" s="1035"/>
      <c r="F365" s="1035"/>
      <c r="G365" s="12"/>
    </row>
    <row r="366" spans="1:7">
      <c r="A366" s="335"/>
      <c r="B366" s="335"/>
      <c r="C366" s="335"/>
      <c r="D366" s="484"/>
      <c r="E366" s="484"/>
      <c r="F366" s="138"/>
      <c r="G366" s="12"/>
    </row>
    <row r="367" spans="1:7" ht="14.25">
      <c r="A367" s="270"/>
      <c r="B367" s="703" t="s">
        <v>328</v>
      </c>
      <c r="C367" s="335"/>
      <c r="D367" s="1023" t="s">
        <v>1358</v>
      </c>
      <c r="E367" s="1023"/>
      <c r="F367" s="1023"/>
      <c r="G367" s="12"/>
    </row>
    <row r="368" spans="1:7" ht="14.25">
      <c r="A368" s="527"/>
      <c r="B368" s="527"/>
      <c r="C368" s="335"/>
      <c r="D368" s="1023"/>
      <c r="E368" s="1023"/>
      <c r="F368" s="1023"/>
      <c r="G368" s="12"/>
    </row>
    <row r="369" spans="1:7" ht="14.25">
      <c r="A369" s="527"/>
      <c r="B369" s="527"/>
      <c r="C369" s="335"/>
      <c r="D369" s="1023"/>
      <c r="E369" s="1023"/>
      <c r="F369" s="1023"/>
      <c r="G369" s="12"/>
    </row>
    <row r="370" spans="1:7" ht="14.25">
      <c r="A370" s="527"/>
      <c r="B370" s="527"/>
      <c r="C370" s="335"/>
      <c r="D370" s="1023"/>
      <c r="E370" s="1023"/>
      <c r="F370" s="1023"/>
      <c r="G370" s="12"/>
    </row>
    <row r="371" spans="1:7" ht="14.25">
      <c r="A371" s="527"/>
      <c r="B371" s="527"/>
      <c r="C371" s="335"/>
      <c r="D371" s="1023"/>
      <c r="E371" s="1023"/>
      <c r="F371" s="1023"/>
      <c r="G371" s="12"/>
    </row>
    <row r="372" spans="1:7">
      <c r="D372" s="138"/>
      <c r="E372" s="138"/>
      <c r="F372" s="138"/>
      <c r="G372" s="12"/>
    </row>
    <row r="373" spans="1:7" ht="14.25">
      <c r="A373" s="270"/>
      <c r="B373" s="703" t="s">
        <v>328</v>
      </c>
      <c r="C373" s="275"/>
      <c r="D373" s="966" t="s">
        <v>1359</v>
      </c>
      <c r="E373" s="966"/>
      <c r="F373" s="966"/>
      <c r="G373" s="12"/>
    </row>
    <row r="374" spans="1:7" ht="14.25">
      <c r="A374" s="270"/>
      <c r="B374" s="270"/>
      <c r="D374" s="966"/>
      <c r="E374" s="966"/>
      <c r="F374" s="966"/>
      <c r="G374" s="12"/>
    </row>
    <row r="375" spans="1:7">
      <c r="D375" s="966"/>
      <c r="E375" s="966"/>
      <c r="F375" s="966"/>
      <c r="G375" s="12"/>
    </row>
    <row r="376" spans="1:7">
      <c r="D376" s="966"/>
      <c r="E376" s="966"/>
      <c r="F376" s="966"/>
      <c r="G376" s="12"/>
    </row>
    <row r="377" spans="1:7">
      <c r="D377" s="966"/>
      <c r="E377" s="966"/>
      <c r="F377" s="966"/>
      <c r="G377" s="12"/>
    </row>
    <row r="378" spans="1:7">
      <c r="D378" s="966"/>
      <c r="E378" s="966"/>
      <c r="F378" s="966"/>
      <c r="G378" s="12"/>
    </row>
    <row r="379" spans="1:7">
      <c r="D379" s="966"/>
      <c r="E379" s="966"/>
      <c r="F379" s="966"/>
      <c r="G379" s="12"/>
    </row>
    <row r="380" spans="1:7">
      <c r="D380" s="966"/>
      <c r="E380" s="966"/>
      <c r="F380" s="966"/>
      <c r="G380" s="12"/>
    </row>
    <row r="381" spans="1:7">
      <c r="D381" s="966"/>
      <c r="E381" s="966"/>
      <c r="F381" s="966"/>
      <c r="G381" s="12"/>
    </row>
    <row r="382" spans="1:7">
      <c r="D382" s="966"/>
      <c r="E382" s="966"/>
      <c r="F382" s="966"/>
      <c r="G382" s="12"/>
    </row>
    <row r="383" spans="1:7">
      <c r="D383" s="966"/>
      <c r="E383" s="966"/>
      <c r="F383" s="966"/>
      <c r="G383" s="12"/>
    </row>
    <row r="384" spans="1:7">
      <c r="D384" s="966"/>
      <c r="E384" s="966"/>
      <c r="F384" s="966"/>
      <c r="G384" s="12"/>
    </row>
    <row r="385" spans="1:7">
      <c r="D385" s="966"/>
      <c r="E385" s="966"/>
      <c r="F385" s="966"/>
      <c r="G385" s="12"/>
    </row>
    <row r="386" spans="1:7">
      <c r="A386" s="12"/>
      <c r="B386" s="12"/>
      <c r="C386" s="12"/>
      <c r="D386" s="966"/>
      <c r="E386" s="966"/>
      <c r="F386" s="966"/>
      <c r="G386" s="12"/>
    </row>
    <row r="387" spans="1:7">
      <c r="A387" s="12"/>
      <c r="B387" s="12"/>
      <c r="C387" s="12"/>
      <c r="D387" s="966"/>
      <c r="E387" s="966"/>
      <c r="F387" s="966"/>
      <c r="G387" s="12"/>
    </row>
    <row r="388" spans="1:7">
      <c r="A388" s="12"/>
      <c r="B388" s="12"/>
      <c r="C388" s="12"/>
      <c r="D388" s="966"/>
      <c r="E388" s="966"/>
      <c r="F388" s="966"/>
      <c r="G388" s="12"/>
    </row>
    <row r="389" spans="1:7">
      <c r="A389" s="12"/>
      <c r="B389" s="12"/>
      <c r="C389" s="12"/>
      <c r="D389" s="966"/>
      <c r="E389" s="966"/>
      <c r="F389" s="966"/>
      <c r="G389" s="12"/>
    </row>
    <row r="390" spans="1:7">
      <c r="A390" s="12"/>
      <c r="B390" s="12"/>
      <c r="C390" s="12"/>
      <c r="D390" s="966"/>
      <c r="E390" s="966"/>
      <c r="F390" s="966"/>
      <c r="G390" s="12"/>
    </row>
    <row r="391" spans="1:7">
      <c r="A391" s="12"/>
      <c r="B391" s="12"/>
      <c r="C391" s="12"/>
      <c r="D391" s="966"/>
      <c r="E391" s="966"/>
      <c r="F391" s="966"/>
      <c r="G391" s="12"/>
    </row>
    <row r="392" spans="1:7">
      <c r="A392" s="12"/>
      <c r="B392" s="12"/>
      <c r="C392" s="12"/>
      <c r="D392" s="966"/>
      <c r="E392" s="966"/>
      <c r="F392" s="966"/>
      <c r="G392" s="12"/>
    </row>
    <row r="393" spans="1:7">
      <c r="A393" s="12"/>
      <c r="B393" s="12"/>
      <c r="C393" s="12"/>
      <c r="D393" s="966"/>
      <c r="E393" s="966"/>
      <c r="F393" s="966"/>
      <c r="G393" s="12"/>
    </row>
    <row r="394" spans="1:7">
      <c r="A394" s="12"/>
      <c r="B394" s="12"/>
      <c r="C394" s="12"/>
      <c r="D394" s="966"/>
      <c r="E394" s="966"/>
      <c r="F394" s="966"/>
      <c r="G394" s="12"/>
    </row>
    <row r="395" spans="1:7">
      <c r="A395" s="12"/>
      <c r="B395" s="12"/>
      <c r="C395" s="12"/>
      <c r="D395" s="966"/>
      <c r="E395" s="966"/>
      <c r="F395" s="966"/>
      <c r="G395" s="12"/>
    </row>
    <row r="396" spans="1:7">
      <c r="A396" s="12"/>
      <c r="B396" s="12"/>
      <c r="C396" s="12"/>
      <c r="D396" s="966"/>
      <c r="E396" s="966"/>
      <c r="F396" s="966"/>
      <c r="G396" s="12"/>
    </row>
    <row r="397" spans="1:7">
      <c r="A397" s="12"/>
      <c r="B397" s="12"/>
      <c r="C397" s="12"/>
      <c r="D397" s="966"/>
      <c r="E397" s="966"/>
      <c r="F397" s="966"/>
      <c r="G397" s="12"/>
    </row>
    <row r="398" spans="1:7">
      <c r="A398" s="12"/>
      <c r="B398" s="12"/>
      <c r="C398" s="12"/>
      <c r="D398" s="966"/>
      <c r="E398" s="966"/>
      <c r="F398" s="966"/>
      <c r="G398" s="12"/>
    </row>
    <row r="399" spans="1:7">
      <c r="A399" s="12"/>
      <c r="B399" s="12"/>
      <c r="C399" s="12"/>
      <c r="D399" s="966"/>
      <c r="E399" s="966"/>
      <c r="F399" s="966"/>
      <c r="G399" s="12"/>
    </row>
    <row r="400" spans="1:7">
      <c r="A400" s="12"/>
      <c r="B400" s="12"/>
      <c r="C400" s="12"/>
      <c r="D400" s="966"/>
      <c r="E400" s="966"/>
      <c r="F400" s="966"/>
      <c r="G400" s="12"/>
    </row>
    <row r="401" spans="1:7">
      <c r="A401" s="12"/>
      <c r="B401" s="12"/>
      <c r="C401" s="12"/>
      <c r="D401" s="966"/>
      <c r="E401" s="966"/>
      <c r="F401" s="966"/>
      <c r="G401" s="12"/>
    </row>
    <row r="402" spans="1:7" s="32" customFormat="1">
      <c r="A402" s="135"/>
      <c r="B402" s="700"/>
      <c r="C402" s="135"/>
      <c r="D402" s="966"/>
      <c r="E402" s="966"/>
      <c r="F402" s="966"/>
      <c r="G402" s="30"/>
    </row>
    <row r="403" spans="1:7" s="32" customFormat="1" ht="40.700000000000003" customHeight="1">
      <c r="A403" s="135"/>
      <c r="B403" s="700"/>
      <c r="C403" s="135"/>
      <c r="D403" s="966"/>
      <c r="E403" s="966"/>
      <c r="F403" s="966"/>
      <c r="G403" s="30"/>
    </row>
    <row r="404" spans="1:7" s="32" customFormat="1">
      <c r="A404" s="135"/>
      <c r="B404" s="700"/>
      <c r="C404" s="135"/>
      <c r="D404" s="138"/>
      <c r="E404" s="138"/>
      <c r="F404" s="138"/>
      <c r="G404" s="30"/>
    </row>
    <row r="405" spans="1:7" ht="14.25">
      <c r="A405" s="270"/>
      <c r="B405" s="703" t="s">
        <v>328</v>
      </c>
      <c r="C405" s="275"/>
      <c r="D405" s="991" t="s">
        <v>1360</v>
      </c>
      <c r="E405" s="991"/>
      <c r="F405" s="991"/>
    </row>
    <row r="406" spans="1:7">
      <c r="D406" s="1036" t="s">
        <v>1117</v>
      </c>
      <c r="E406" s="1036"/>
      <c r="F406" s="1036"/>
    </row>
    <row r="407" spans="1:7">
      <c r="D407" s="987" t="s">
        <v>1361</v>
      </c>
      <c r="E407" s="987"/>
      <c r="F407" s="987"/>
    </row>
    <row r="408" spans="1:7">
      <c r="D408" s="987"/>
      <c r="E408" s="987"/>
      <c r="F408" s="987"/>
    </row>
    <row r="409" spans="1:7">
      <c r="D409" s="987"/>
      <c r="E409" s="987"/>
      <c r="F409" s="987"/>
    </row>
    <row r="410" spans="1:7">
      <c r="D410" s="987"/>
      <c r="E410" s="987"/>
      <c r="F410" s="987"/>
    </row>
    <row r="411" spans="1:7">
      <c r="D411" s="138"/>
      <c r="E411" s="138"/>
      <c r="F411" s="138"/>
      <c r="G411" s="12"/>
    </row>
    <row r="412" spans="1:7" ht="14.25">
      <c r="A412" s="270"/>
      <c r="B412" s="703" t="s">
        <v>328</v>
      </c>
      <c r="C412" s="275"/>
      <c r="D412" s="966" t="s">
        <v>1362</v>
      </c>
      <c r="E412" s="966"/>
      <c r="F412" s="966"/>
      <c r="G412" s="12"/>
    </row>
    <row r="413" spans="1:7">
      <c r="D413" s="966"/>
      <c r="E413" s="966"/>
      <c r="F413" s="966"/>
      <c r="G413" s="12"/>
    </row>
    <row r="414" spans="1:7">
      <c r="D414" s="966"/>
      <c r="E414" s="966"/>
      <c r="F414" s="966"/>
      <c r="G414" s="12"/>
    </row>
    <row r="415" spans="1:7" s="743" customFormat="1">
      <c r="A415" s="755"/>
      <c r="B415" s="755"/>
      <c r="C415" s="755"/>
      <c r="D415" s="752"/>
      <c r="E415" s="752"/>
      <c r="F415" s="752"/>
    </row>
    <row r="416" spans="1:7" ht="14.25">
      <c r="B416" s="703" t="s">
        <v>328</v>
      </c>
      <c r="C416" s="270"/>
      <c r="D416" s="987" t="s">
        <v>1363</v>
      </c>
      <c r="E416" s="987"/>
      <c r="F416" s="987"/>
      <c r="G416" s="12"/>
    </row>
    <row r="417" spans="1:7">
      <c r="D417" s="987"/>
      <c r="E417" s="987"/>
      <c r="F417" s="987"/>
      <c r="G417" s="12"/>
    </row>
    <row r="418" spans="1:7">
      <c r="D418" s="138"/>
      <c r="E418" s="138"/>
      <c r="F418" s="138"/>
      <c r="G418" s="12"/>
    </row>
    <row r="419" spans="1:7" ht="14.25">
      <c r="B419" s="703" t="s">
        <v>328</v>
      </c>
      <c r="C419" s="270"/>
      <c r="D419" s="987" t="s">
        <v>1364</v>
      </c>
      <c r="E419" s="987"/>
      <c r="F419" s="987"/>
      <c r="G419" s="12"/>
    </row>
    <row r="420" spans="1:7">
      <c r="D420" s="987"/>
      <c r="E420" s="987"/>
      <c r="F420" s="987"/>
      <c r="G420" s="12"/>
    </row>
    <row r="421" spans="1:7">
      <c r="D421" s="987"/>
      <c r="E421" s="987"/>
      <c r="F421" s="987"/>
      <c r="G421" s="12"/>
    </row>
    <row r="422" spans="1:7">
      <c r="D422" s="987"/>
      <c r="E422" s="987"/>
      <c r="F422" s="987"/>
      <c r="G422" s="12"/>
    </row>
    <row r="423" spans="1:7">
      <c r="B423" s="703" t="s">
        <v>328</v>
      </c>
      <c r="D423" s="987"/>
      <c r="E423" s="987"/>
      <c r="F423" s="987"/>
      <c r="G423" s="12"/>
    </row>
    <row r="424" spans="1:7">
      <c r="A424" s="12"/>
      <c r="B424" s="12"/>
      <c r="C424" s="12"/>
      <c r="D424" s="987"/>
      <c r="E424" s="987"/>
      <c r="F424" s="987"/>
      <c r="G424" s="12"/>
    </row>
    <row r="425" spans="1:7">
      <c r="A425" s="12"/>
      <c r="C425" s="12"/>
      <c r="D425" s="987"/>
      <c r="E425" s="987"/>
      <c r="F425" s="987"/>
      <c r="G425" s="12"/>
    </row>
    <row r="426" spans="1:7">
      <c r="A426" s="12"/>
      <c r="B426" s="703" t="s">
        <v>328</v>
      </c>
      <c r="C426" s="12"/>
      <c r="D426" s="987"/>
      <c r="E426" s="987"/>
      <c r="F426" s="987"/>
      <c r="G426" s="12"/>
    </row>
    <row r="427" spans="1:7">
      <c r="A427" s="12"/>
      <c r="B427" s="12"/>
      <c r="C427" s="12"/>
      <c r="D427" s="987"/>
      <c r="E427" s="987"/>
      <c r="F427" s="987"/>
      <c r="G427" s="12"/>
    </row>
    <row r="428" spans="1:7">
      <c r="A428" s="12"/>
      <c r="C428" s="12"/>
      <c r="D428" s="987"/>
      <c r="E428" s="987"/>
      <c r="F428" s="987"/>
      <c r="G428" s="12"/>
    </row>
    <row r="429" spans="1:7">
      <c r="A429" s="12"/>
      <c r="C429" s="12"/>
      <c r="D429" s="987"/>
      <c r="E429" s="987"/>
      <c r="F429" s="987"/>
      <c r="G429" s="12"/>
    </row>
    <row r="430" spans="1:7">
      <c r="A430" s="12"/>
      <c r="B430" s="703" t="s">
        <v>328</v>
      </c>
      <c r="C430" s="12"/>
      <c r="D430" s="987"/>
      <c r="E430" s="987"/>
      <c r="F430" s="987"/>
      <c r="G430" s="12"/>
    </row>
    <row r="431" spans="1:7">
      <c r="A431" s="12"/>
      <c r="B431" s="12"/>
      <c r="C431" s="12"/>
      <c r="D431" s="987"/>
      <c r="E431" s="987"/>
      <c r="F431" s="987"/>
      <c r="G431" s="12"/>
    </row>
    <row r="432" spans="1:7">
      <c r="A432" s="12"/>
      <c r="B432" s="703" t="s">
        <v>328</v>
      </c>
      <c r="C432" s="12"/>
      <c r="D432" s="987"/>
      <c r="E432" s="987"/>
      <c r="F432" s="987"/>
      <c r="G432" s="12"/>
    </row>
    <row r="433" spans="1:7" s="743" customFormat="1">
      <c r="D433" s="753"/>
      <c r="E433" s="753"/>
      <c r="F433" s="753"/>
    </row>
    <row r="434" spans="1:7">
      <c r="A434" s="12"/>
      <c r="B434" s="742" t="s">
        <v>328</v>
      </c>
      <c r="C434" s="12"/>
      <c r="D434" s="987" t="s">
        <v>1365</v>
      </c>
      <c r="E434" s="987"/>
      <c r="F434" s="987"/>
      <c r="G434" s="12"/>
    </row>
    <row r="435" spans="1:7">
      <c r="A435" s="12"/>
      <c r="B435" s="12"/>
      <c r="C435" s="12"/>
      <c r="D435" s="987"/>
      <c r="E435" s="987"/>
      <c r="F435" s="987"/>
      <c r="G435" s="12"/>
    </row>
    <row r="436" spans="1:7">
      <c r="A436" s="12"/>
      <c r="B436" s="12"/>
      <c r="C436" s="12"/>
      <c r="D436" s="987"/>
      <c r="E436" s="987"/>
      <c r="F436" s="987"/>
      <c r="G436" s="12"/>
    </row>
    <row r="437" spans="1:7">
      <c r="A437" s="12"/>
      <c r="B437" s="12"/>
      <c r="C437" s="12"/>
      <c r="D437" s="987"/>
      <c r="E437" s="987"/>
      <c r="F437" s="987"/>
      <c r="G437" s="12"/>
    </row>
    <row r="438" spans="1:7">
      <c r="D438" s="987"/>
      <c r="E438" s="987"/>
      <c r="F438" s="987"/>
    </row>
    <row r="439" spans="1:7">
      <c r="D439" s="138"/>
      <c r="E439" s="138"/>
      <c r="F439" s="138"/>
    </row>
    <row r="440" spans="1:7">
      <c r="B440" s="703" t="s">
        <v>328</v>
      </c>
      <c r="D440" s="998" t="s">
        <v>1366</v>
      </c>
      <c r="E440" s="998"/>
      <c r="F440" s="998"/>
    </row>
    <row r="441" spans="1:7">
      <c r="A441" s="138"/>
      <c r="B441" s="138"/>
    </row>
    <row r="442" spans="1:7">
      <c r="A442" s="992" t="s">
        <v>1207</v>
      </c>
      <c r="B442" s="992"/>
      <c r="C442" s="992"/>
      <c r="D442" s="992"/>
      <c r="E442" s="992"/>
      <c r="F442" s="992"/>
      <c r="G442" s="992"/>
    </row>
    <row r="443" spans="1:7">
      <c r="A443" s="138"/>
      <c r="B443" s="138"/>
    </row>
    <row r="444" spans="1:7">
      <c r="D444" s="1043" t="s">
        <v>977</v>
      </c>
      <c r="E444" s="1043"/>
      <c r="F444" s="1043"/>
    </row>
    <row r="445" spans="1:7" s="39" customFormat="1" ht="14.25">
      <c r="A445" s="420"/>
      <c r="B445" s="420"/>
      <c r="C445" s="282"/>
      <c r="D445" s="1044" t="s">
        <v>1367</v>
      </c>
      <c r="E445" s="1044"/>
      <c r="F445" s="1044"/>
      <c r="G445" s="133"/>
    </row>
    <row r="446" spans="1:7" s="39" customFormat="1" ht="14.25">
      <c r="A446" s="420"/>
      <c r="B446" s="420"/>
      <c r="C446" s="282"/>
      <c r="D446" s="756"/>
      <c r="E446" s="6"/>
      <c r="F446" s="6"/>
      <c r="G446" s="133"/>
    </row>
    <row r="447" spans="1:7" s="39" customFormat="1" ht="14.25">
      <c r="A447" s="270"/>
      <c r="B447" s="703" t="s">
        <v>328</v>
      </c>
      <c r="C447" s="282"/>
      <c r="D447" s="1045" t="s">
        <v>1368</v>
      </c>
      <c r="E447" s="1045"/>
      <c r="F447" s="1045"/>
      <c r="G447" s="133"/>
    </row>
    <row r="448" spans="1:7" s="39" customFormat="1" ht="14.25">
      <c r="A448" s="270"/>
      <c r="B448" s="270"/>
      <c r="C448" s="282"/>
      <c r="D448" s="1045"/>
      <c r="E448" s="1045"/>
      <c r="F448" s="1045"/>
      <c r="G448" s="133"/>
    </row>
    <row r="449" spans="1:7" s="39" customFormat="1" ht="14.25">
      <c r="A449" s="270"/>
      <c r="B449" s="270"/>
      <c r="C449" s="282"/>
      <c r="D449" s="754"/>
      <c r="E449" s="6"/>
      <c r="F449" s="6"/>
      <c r="G449" s="133"/>
    </row>
    <row r="450" spans="1:7">
      <c r="B450" s="703" t="s">
        <v>328</v>
      </c>
      <c r="D450" s="1015" t="s">
        <v>1369</v>
      </c>
      <c r="E450" s="1015"/>
      <c r="F450" s="1015"/>
    </row>
    <row r="451" spans="1:7" ht="14.25">
      <c r="A451" s="270"/>
      <c r="D451" s="1015"/>
      <c r="E451" s="1015"/>
      <c r="F451" s="1015"/>
    </row>
    <row r="452" spans="1:7" ht="14.25">
      <c r="A452" s="270"/>
      <c r="B452" s="270"/>
      <c r="D452" s="1015"/>
      <c r="E452" s="1015"/>
      <c r="F452" s="1015"/>
    </row>
    <row r="453" spans="1:7" ht="14.25">
      <c r="A453" s="270"/>
      <c r="B453" s="270"/>
      <c r="D453" s="1015"/>
      <c r="E453" s="1015"/>
      <c r="F453" s="1015"/>
    </row>
    <row r="454" spans="1:7">
      <c r="D454" s="702"/>
      <c r="E454" s="702"/>
      <c r="F454" s="702"/>
      <c r="G454" s="12"/>
    </row>
    <row r="455" spans="1:7" ht="14.25">
      <c r="A455" s="270"/>
      <c r="B455" s="703" t="s">
        <v>328</v>
      </c>
      <c r="D455" s="968" t="s">
        <v>1370</v>
      </c>
      <c r="E455" s="968"/>
      <c r="F455" s="968"/>
      <c r="G455" s="12"/>
    </row>
    <row r="456" spans="1:7" ht="14.25">
      <c r="A456" s="270"/>
      <c r="B456" s="270"/>
      <c r="D456" s="968"/>
      <c r="E456" s="968"/>
      <c r="F456" s="968"/>
      <c r="G456" s="12"/>
    </row>
    <row r="457" spans="1:7" ht="14.25">
      <c r="A457" s="270"/>
      <c r="D457" s="968"/>
      <c r="E457" s="968"/>
      <c r="F457" s="968"/>
      <c r="G457" s="12"/>
    </row>
    <row r="458" spans="1:7" ht="14.25">
      <c r="A458" s="270"/>
      <c r="B458" s="270"/>
      <c r="D458" s="702"/>
      <c r="E458" s="702"/>
      <c r="F458" s="702"/>
      <c r="G458" s="12"/>
    </row>
    <row r="459" spans="1:7" ht="14.25">
      <c r="A459" s="270"/>
      <c r="B459" s="742" t="s">
        <v>328</v>
      </c>
      <c r="D459" s="991" t="s">
        <v>1371</v>
      </c>
      <c r="E459" s="991"/>
      <c r="F459" s="991"/>
      <c r="G459" s="12"/>
    </row>
    <row r="460" spans="1:7" ht="14.25">
      <c r="A460" s="270"/>
      <c r="B460" s="270"/>
      <c r="D460" s="754"/>
      <c r="E460" s="6"/>
      <c r="F460" s="6"/>
      <c r="G460" s="12"/>
    </row>
    <row r="461" spans="1:7" ht="14.25">
      <c r="A461" s="270"/>
      <c r="B461" s="703" t="s">
        <v>328</v>
      </c>
      <c r="D461" s="966" t="s">
        <v>1372</v>
      </c>
      <c r="E461" s="966"/>
      <c r="F461" s="966"/>
      <c r="G461" s="12"/>
    </row>
    <row r="462" spans="1:7" ht="14.25">
      <c r="A462" s="270"/>
      <c r="D462" s="966"/>
      <c r="E462" s="966"/>
      <c r="F462" s="966"/>
      <c r="G462" s="12"/>
    </row>
    <row r="463" spans="1:7">
      <c r="A463" s="23"/>
      <c r="B463" s="699"/>
      <c r="D463" s="757"/>
      <c r="E463" s="6"/>
      <c r="F463" s="6"/>
      <c r="G463" s="12"/>
    </row>
    <row r="464" spans="1:7">
      <c r="A464" s="23"/>
      <c r="B464" s="742" t="s">
        <v>328</v>
      </c>
      <c r="D464" s="991" t="s">
        <v>1373</v>
      </c>
      <c r="E464" s="991"/>
      <c r="F464" s="991"/>
      <c r="G464" s="12"/>
    </row>
    <row r="465" spans="1:7" ht="14.25">
      <c r="A465" s="270"/>
      <c r="B465" s="270"/>
      <c r="D465" s="138"/>
    </row>
    <row r="466" spans="1:7">
      <c r="A466" s="992" t="s">
        <v>1208</v>
      </c>
      <c r="B466" s="992"/>
      <c r="C466" s="992"/>
      <c r="D466" s="992"/>
      <c r="E466" s="992"/>
      <c r="F466" s="992"/>
      <c r="G466" s="992"/>
    </row>
    <row r="467" spans="1:7" customFormat="1" ht="12" customHeight="1">
      <c r="A467" s="270"/>
      <c r="B467" s="270"/>
      <c r="C467" s="10"/>
      <c r="D467" s="154"/>
      <c r="E467" s="152"/>
      <c r="F467" s="152"/>
      <c r="G467" s="152"/>
    </row>
    <row r="468" spans="1:7" customFormat="1">
      <c r="A468" s="282"/>
      <c r="B468" s="282"/>
      <c r="C468" s="322"/>
      <c r="D468" s="1046" t="s">
        <v>874</v>
      </c>
      <c r="E468" s="1046"/>
      <c r="F468" s="1046"/>
      <c r="G468" s="187"/>
    </row>
    <row r="469" spans="1:7" customFormat="1" ht="13.35" customHeight="1">
      <c r="A469" s="269"/>
      <c r="B469" s="269"/>
      <c r="C469" s="323"/>
      <c r="D469" s="1047" t="s">
        <v>1251</v>
      </c>
      <c r="E469" s="1047"/>
      <c r="F469" s="1047"/>
      <c r="G469" s="152"/>
    </row>
    <row r="470" spans="1:7" customFormat="1">
      <c r="A470" s="269"/>
      <c r="B470" s="269"/>
      <c r="C470" s="323"/>
      <c r="D470" s="1047"/>
      <c r="E470" s="1047"/>
      <c r="F470" s="1047"/>
      <c r="G470" s="152"/>
    </row>
    <row r="471" spans="1:7" customFormat="1">
      <c r="A471" s="269"/>
      <c r="B471" s="269"/>
      <c r="C471" s="323"/>
      <c r="D471" s="1047"/>
      <c r="E471" s="1047"/>
      <c r="F471" s="1047"/>
      <c r="G471" s="152"/>
    </row>
    <row r="472" spans="1:7" customFormat="1">
      <c r="A472" s="269"/>
      <c r="B472" s="269"/>
      <c r="C472" s="323"/>
      <c r="D472" s="1047"/>
      <c r="E472" s="1047"/>
      <c r="F472" s="1047"/>
      <c r="G472" s="152"/>
    </row>
    <row r="473" spans="1:7" customFormat="1">
      <c r="A473" s="269"/>
      <c r="B473" s="269"/>
      <c r="C473" s="323"/>
      <c r="D473" s="1047"/>
      <c r="E473" s="1047"/>
      <c r="F473" s="1047"/>
      <c r="G473" s="152"/>
    </row>
    <row r="474" spans="1:7" customFormat="1">
      <c r="A474" s="269"/>
      <c r="B474" s="269"/>
      <c r="C474" s="323"/>
      <c r="D474" s="488"/>
      <c r="E474" s="152"/>
      <c r="F474" s="154"/>
      <c r="G474" s="152"/>
    </row>
    <row r="475" spans="1:7" customFormat="1" ht="14.45" customHeight="1">
      <c r="A475" s="270"/>
      <c r="B475" s="703" t="s">
        <v>328</v>
      </c>
      <c r="C475" s="323"/>
      <c r="D475" s="1013" t="s">
        <v>1242</v>
      </c>
      <c r="E475" s="1013"/>
      <c r="F475" s="1013"/>
      <c r="G475" s="152"/>
    </row>
    <row r="476" spans="1:7" customFormat="1">
      <c r="A476" s="269"/>
      <c r="B476" s="269"/>
      <c r="C476" s="323"/>
      <c r="D476" s="1013"/>
      <c r="E476" s="1013"/>
      <c r="F476" s="1013"/>
      <c r="G476" s="152"/>
    </row>
    <row r="477" spans="1:7" s="704" customFormat="1">
      <c r="A477" s="269"/>
      <c r="B477" s="269"/>
      <c r="C477" s="323"/>
      <c r="D477" s="1013"/>
      <c r="E477" s="1013"/>
      <c r="F477" s="1013"/>
      <c r="G477" s="152"/>
    </row>
    <row r="478" spans="1:7" s="704" customFormat="1">
      <c r="A478" s="269"/>
      <c r="B478" s="269"/>
      <c r="C478" s="323"/>
      <c r="D478" s="1013"/>
      <c r="E478" s="1013"/>
      <c r="F478" s="1013"/>
      <c r="G478" s="152"/>
    </row>
    <row r="479" spans="1:7" customFormat="1">
      <c r="A479" s="269"/>
      <c r="B479" s="269"/>
      <c r="C479" s="323"/>
      <c r="D479" s="1013"/>
      <c r="E479" s="1013"/>
      <c r="F479" s="1013"/>
      <c r="G479" s="152"/>
    </row>
    <row r="480" spans="1:7" customFormat="1">
      <c r="A480" s="269"/>
      <c r="B480" s="269"/>
      <c r="C480" s="323"/>
      <c r="D480" s="460"/>
      <c r="E480" s="152"/>
      <c r="F480" s="154"/>
      <c r="G480" s="152"/>
    </row>
    <row r="481" spans="1:7" customFormat="1" ht="14.45" customHeight="1">
      <c r="A481" s="270"/>
      <c r="B481" s="703" t="s">
        <v>328</v>
      </c>
      <c r="C481" s="323"/>
      <c r="D481" s="1013" t="s">
        <v>1245</v>
      </c>
      <c r="E481" s="1013"/>
      <c r="F481" s="1013"/>
      <c r="G481" s="152"/>
    </row>
    <row r="482" spans="1:7" customFormat="1">
      <c r="A482" s="269"/>
      <c r="B482" s="269"/>
      <c r="C482" s="323"/>
      <c r="D482" s="1013"/>
      <c r="E482" s="1013"/>
      <c r="F482" s="1013"/>
      <c r="G482" s="152"/>
    </row>
    <row r="483" spans="1:7" s="704" customFormat="1">
      <c r="A483" s="269"/>
      <c r="B483" s="269"/>
      <c r="C483" s="323"/>
      <c r="D483" s="1013"/>
      <c r="E483" s="1013"/>
      <c r="F483" s="1013"/>
      <c r="G483" s="152"/>
    </row>
    <row r="484" spans="1:7" customFormat="1">
      <c r="A484" s="269"/>
      <c r="B484" s="269"/>
      <c r="C484" s="323"/>
      <c r="D484" s="1013"/>
      <c r="E484" s="1013"/>
      <c r="F484" s="1013"/>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13" t="s">
        <v>1243</v>
      </c>
      <c r="E486" s="1013"/>
      <c r="F486" s="1013"/>
      <c r="G486" s="152"/>
    </row>
    <row r="487" spans="1:7" customFormat="1">
      <c r="A487" s="269"/>
      <c r="B487" s="269"/>
      <c r="C487" s="323"/>
      <c r="D487" s="1013"/>
      <c r="E487" s="1013"/>
      <c r="F487" s="1013"/>
      <c r="G487" s="152"/>
    </row>
    <row r="488" spans="1:7" customFormat="1">
      <c r="A488" s="269"/>
      <c r="B488" s="269"/>
      <c r="C488" s="323"/>
      <c r="D488" s="1013"/>
      <c r="E488" s="1013"/>
      <c r="F488" s="1013"/>
      <c r="G488" s="152"/>
    </row>
    <row r="489" spans="1:7" s="704" customFormat="1">
      <c r="A489" s="269"/>
      <c r="B489" s="269"/>
      <c r="C489" s="323"/>
      <c r="D489" s="724"/>
      <c r="E489" s="724"/>
      <c r="F489" s="724"/>
      <c r="G489" s="152"/>
    </row>
    <row r="490" spans="1:7" customFormat="1" ht="14.45" customHeight="1">
      <c r="A490" s="270"/>
      <c r="B490" s="703" t="s">
        <v>328</v>
      </c>
      <c r="C490" s="323"/>
      <c r="D490" s="1013" t="s">
        <v>1244</v>
      </c>
      <c r="E490" s="1013"/>
      <c r="F490" s="1013"/>
      <c r="G490" s="152"/>
    </row>
    <row r="491" spans="1:7" customFormat="1">
      <c r="A491" s="269"/>
      <c r="B491" s="269"/>
      <c r="C491" s="323"/>
      <c r="D491" s="1013"/>
      <c r="E491" s="1013"/>
      <c r="F491" s="1013"/>
      <c r="G491" s="152"/>
    </row>
    <row r="492" spans="1:7" customFormat="1">
      <c r="A492" s="269"/>
      <c r="B492" s="269"/>
      <c r="C492" s="323"/>
      <c r="D492" s="1013"/>
      <c r="E492" s="1013"/>
      <c r="F492" s="1013"/>
      <c r="G492" s="152"/>
    </row>
    <row r="493" spans="1:7" customFormat="1">
      <c r="A493" s="269"/>
      <c r="B493" s="269"/>
      <c r="C493" s="323"/>
      <c r="D493" s="1013"/>
      <c r="E493" s="1013"/>
      <c r="F493" s="1013"/>
      <c r="G493" s="152"/>
    </row>
    <row r="494" spans="1:7" customFormat="1">
      <c r="A494" s="269"/>
      <c r="B494" s="269"/>
      <c r="C494" s="323"/>
      <c r="D494" s="1013"/>
      <c r="E494" s="1013"/>
      <c r="F494" s="1013"/>
      <c r="G494" s="152"/>
    </row>
    <row r="495" spans="1:7" customFormat="1">
      <c r="A495" s="269"/>
      <c r="B495" s="269"/>
      <c r="C495" s="323"/>
      <c r="D495" s="1013"/>
      <c r="E495" s="1013"/>
      <c r="F495" s="1013"/>
      <c r="G495" s="152"/>
    </row>
    <row r="496" spans="1:7" customFormat="1">
      <c r="A496" s="269"/>
      <c r="B496" s="269"/>
      <c r="C496" s="323"/>
      <c r="D496" s="1013"/>
      <c r="E496" s="1013"/>
      <c r="F496" s="1013"/>
      <c r="G496" s="152"/>
    </row>
    <row r="497" spans="1:7" customFormat="1">
      <c r="A497" s="504"/>
      <c r="B497" s="504"/>
      <c r="C497" s="503"/>
      <c r="D497" s="1013"/>
      <c r="E497" s="1013"/>
      <c r="F497" s="1013"/>
      <c r="G497" s="152"/>
    </row>
    <row r="498" spans="1:7" customFormat="1">
      <c r="A498" s="504"/>
      <c r="B498" s="504"/>
      <c r="C498" s="503"/>
      <c r="D498" s="1013"/>
      <c r="E498" s="1013"/>
      <c r="F498" s="1013"/>
      <c r="G498" s="152"/>
    </row>
    <row r="499" spans="1:7" customFormat="1">
      <c r="A499" s="504"/>
      <c r="B499" s="504"/>
      <c r="C499" s="503"/>
      <c r="D499" s="460"/>
      <c r="E499" s="152"/>
      <c r="F499" s="154"/>
      <c r="G499" s="152"/>
    </row>
    <row r="500" spans="1:7" customFormat="1" ht="13.35" customHeight="1">
      <c r="A500" s="504"/>
      <c r="B500" s="703" t="s">
        <v>328</v>
      </c>
      <c r="C500" s="503"/>
      <c r="D500" s="1026" t="s">
        <v>1388</v>
      </c>
      <c r="E500" s="1026"/>
      <c r="F500" s="1026"/>
      <c r="G500" s="152"/>
    </row>
    <row r="501" spans="1:7" customFormat="1">
      <c r="A501" s="504"/>
      <c r="B501" s="504"/>
      <c r="C501" s="503"/>
      <c r="D501" s="1026"/>
      <c r="E501" s="1026"/>
      <c r="F501" s="1026"/>
      <c r="G501" s="152"/>
    </row>
    <row r="502" spans="1:7" customFormat="1">
      <c r="A502" s="504"/>
      <c r="B502" s="504"/>
      <c r="C502" s="503"/>
      <c r="D502" s="1026"/>
      <c r="E502" s="1026"/>
      <c r="F502" s="1026"/>
      <c r="G502" s="152"/>
    </row>
    <row r="503" spans="1:7" customFormat="1">
      <c r="A503" s="504"/>
      <c r="B503" s="504"/>
      <c r="C503" s="503"/>
      <c r="D503" s="1026"/>
      <c r="E503" s="1026"/>
      <c r="F503" s="1026"/>
      <c r="G503" s="152"/>
    </row>
    <row r="504" spans="1:7" customFormat="1">
      <c r="A504" s="269"/>
      <c r="B504" s="269"/>
      <c r="C504" s="323"/>
      <c r="D504" s="1026"/>
      <c r="E504" s="1026"/>
      <c r="F504" s="1026"/>
      <c r="G504" s="152"/>
    </row>
    <row r="505" spans="1:7" s="741" customFormat="1">
      <c r="A505" s="744"/>
      <c r="B505" s="744"/>
      <c r="C505" s="323"/>
      <c r="D505" s="765"/>
      <c r="E505" s="765"/>
      <c r="F505" s="765"/>
      <c r="G505" s="152"/>
    </row>
    <row r="506" spans="1:7" customFormat="1" ht="14.45" customHeight="1">
      <c r="A506" s="270"/>
      <c r="B506" s="703" t="s">
        <v>328</v>
      </c>
      <c r="C506" s="10"/>
      <c r="D506" s="1013" t="s">
        <v>1246</v>
      </c>
      <c r="E506" s="1013"/>
      <c r="F506" s="1013"/>
      <c r="G506" s="152"/>
    </row>
    <row r="507" spans="1:7" customFormat="1">
      <c r="A507" s="135"/>
      <c r="B507" s="700"/>
      <c r="C507" s="10"/>
      <c r="D507" s="1013"/>
      <c r="E507" s="1013"/>
      <c r="F507" s="1013"/>
      <c r="G507" s="152"/>
    </row>
    <row r="508" spans="1:7" customFormat="1">
      <c r="A508" s="135"/>
      <c r="B508" s="700"/>
      <c r="C508" s="10"/>
      <c r="D508" s="1013"/>
      <c r="E508" s="1013"/>
      <c r="F508" s="1013"/>
      <c r="G508" s="152"/>
    </row>
    <row r="509" spans="1:7" customFormat="1" ht="12" customHeight="1">
      <c r="A509" s="138"/>
      <c r="B509" s="138"/>
      <c r="C509" s="325"/>
      <c r="D509" s="138"/>
      <c r="E509" s="152"/>
      <c r="F509" s="324"/>
      <c r="G509" s="152"/>
    </row>
    <row r="510" spans="1:7">
      <c r="A510" s="992" t="s">
        <v>1209</v>
      </c>
      <c r="B510" s="992"/>
      <c r="C510" s="992"/>
      <c r="D510" s="992"/>
      <c r="E510" s="992"/>
      <c r="F510" s="992"/>
      <c r="G510" s="992"/>
    </row>
    <row r="511" spans="1:7">
      <c r="A511" s="138"/>
      <c r="B511" s="138"/>
      <c r="C511" s="275"/>
      <c r="F511" s="137"/>
    </row>
    <row r="512" spans="1:7">
      <c r="B512" s="988" t="s">
        <v>483</v>
      </c>
      <c r="C512" s="988"/>
      <c r="D512" s="988"/>
      <c r="E512" s="988"/>
      <c r="F512" s="988"/>
    </row>
    <row r="513" spans="1:7">
      <c r="A513" s="138"/>
      <c r="B513" s="138"/>
      <c r="C513" s="275"/>
      <c r="D513" s="138"/>
      <c r="F513" s="138"/>
    </row>
    <row r="514" spans="1:7">
      <c r="A514" s="993" t="s">
        <v>1210</v>
      </c>
      <c r="B514" s="993"/>
      <c r="C514" s="993"/>
      <c r="D514" s="993"/>
      <c r="E514" s="993"/>
      <c r="F514" s="993"/>
      <c r="G514" s="993"/>
    </row>
    <row r="515" spans="1:7">
      <c r="A515" s="138"/>
      <c r="B515" s="138"/>
      <c r="C515" s="275"/>
      <c r="D515" s="138"/>
      <c r="F515" s="138"/>
    </row>
    <row r="516" spans="1:7">
      <c r="C516" s="275"/>
      <c r="D516" s="990" t="s">
        <v>736</v>
      </c>
      <c r="E516" s="990"/>
      <c r="F516" s="990"/>
    </row>
    <row r="517" spans="1:7" s="706" customFormat="1">
      <c r="A517" s="723"/>
      <c r="B517" s="723"/>
      <c r="C517" s="275"/>
      <c r="D517" s="991" t="s">
        <v>1267</v>
      </c>
      <c r="E517" s="991"/>
      <c r="F517" s="991"/>
      <c r="G517" s="7"/>
    </row>
    <row r="518" spans="1:7" s="706" customFormat="1">
      <c r="A518" s="723"/>
      <c r="B518" s="723"/>
      <c r="C518" s="275"/>
      <c r="D518" s="728"/>
      <c r="E518" s="728"/>
      <c r="F518" s="728"/>
      <c r="G518" s="7"/>
    </row>
    <row r="519" spans="1:7" ht="13.35" customHeight="1">
      <c r="A519" s="270"/>
      <c r="B519" s="703" t="s">
        <v>328</v>
      </c>
      <c r="C519" s="275"/>
      <c r="D519" s="991" t="s">
        <v>978</v>
      </c>
      <c r="E519" s="991"/>
      <c r="F519" s="991"/>
      <c r="G519" s="12"/>
    </row>
    <row r="520" spans="1:7" ht="13.35" customHeight="1">
      <c r="A520" s="275"/>
      <c r="B520" s="275"/>
      <c r="C520" s="275"/>
      <c r="D520" s="728"/>
      <c r="E520" s="701"/>
      <c r="F520" s="701"/>
      <c r="G520" s="12"/>
    </row>
    <row r="521" spans="1:7" ht="14.25">
      <c r="A521" s="270"/>
      <c r="B521" s="703" t="s">
        <v>328</v>
      </c>
      <c r="C521" s="275"/>
      <c r="D521" s="966" t="s">
        <v>1268</v>
      </c>
      <c r="E521" s="966"/>
      <c r="F521" s="966"/>
      <c r="G521" s="12"/>
    </row>
    <row r="522" spans="1:7">
      <c r="A522" s="275"/>
      <c r="B522" s="275"/>
      <c r="C522" s="275"/>
      <c r="D522" s="966"/>
      <c r="E522" s="966"/>
      <c r="F522" s="966"/>
      <c r="G522" s="12"/>
    </row>
    <row r="523" spans="1:7">
      <c r="A523" s="275"/>
      <c r="B523" s="275"/>
      <c r="C523" s="275"/>
      <c r="D523" s="138"/>
      <c r="E523" s="138"/>
      <c r="F523" s="138"/>
      <c r="G523" s="12"/>
    </row>
    <row r="524" spans="1:7" ht="14.25">
      <c r="A524" s="270"/>
      <c r="B524" s="703" t="s">
        <v>328</v>
      </c>
      <c r="C524" s="275"/>
      <c r="D524" s="966" t="s">
        <v>1269</v>
      </c>
      <c r="E524" s="966"/>
      <c r="F524" s="966"/>
      <c r="G524" s="12"/>
    </row>
    <row r="525" spans="1:7">
      <c r="A525" s="275"/>
      <c r="B525" s="275"/>
      <c r="C525" s="275"/>
      <c r="D525" s="966"/>
      <c r="E525" s="966"/>
      <c r="F525" s="966"/>
      <c r="G525" s="12"/>
    </row>
    <row r="526" spans="1:7">
      <c r="A526" s="275"/>
      <c r="B526" s="275"/>
      <c r="C526" s="275"/>
      <c r="D526" s="138"/>
      <c r="E526" s="138"/>
      <c r="F526" s="138"/>
      <c r="G526" s="12"/>
    </row>
    <row r="527" spans="1:7" ht="14.25">
      <c r="A527" s="270"/>
      <c r="B527" s="703" t="s">
        <v>328</v>
      </c>
      <c r="C527" s="275"/>
      <c r="D527" s="966" t="s">
        <v>1270</v>
      </c>
      <c r="E527" s="966"/>
      <c r="F527" s="966"/>
      <c r="G527" s="12"/>
    </row>
    <row r="528" spans="1:7">
      <c r="A528" s="275"/>
      <c r="B528" s="275"/>
      <c r="C528" s="275"/>
      <c r="D528" s="966"/>
      <c r="E528" s="966"/>
      <c r="F528" s="966"/>
      <c r="G528" s="12"/>
    </row>
    <row r="529" spans="1:7">
      <c r="A529" s="275"/>
      <c r="B529" s="275"/>
      <c r="C529" s="275"/>
      <c r="D529" s="138"/>
      <c r="E529" s="138"/>
      <c r="F529" s="138"/>
      <c r="G529" s="12"/>
    </row>
    <row r="530" spans="1:7" ht="14.25">
      <c r="A530" s="270"/>
      <c r="B530" s="703" t="s">
        <v>328</v>
      </c>
      <c r="C530" s="275"/>
      <c r="D530" s="966" t="s">
        <v>1271</v>
      </c>
      <c r="E530" s="966"/>
      <c r="F530" s="966"/>
      <c r="G530" s="12"/>
    </row>
    <row r="531" spans="1:7">
      <c r="A531" s="275"/>
      <c r="B531" s="275"/>
      <c r="C531" s="275"/>
      <c r="D531" s="966"/>
      <c r="E531" s="966"/>
      <c r="F531" s="966"/>
      <c r="G531" s="12"/>
    </row>
    <row r="532" spans="1:7">
      <c r="A532" s="275"/>
      <c r="B532" s="275"/>
      <c r="C532" s="275"/>
      <c r="D532" s="966"/>
      <c r="E532" s="966"/>
      <c r="F532" s="966"/>
      <c r="G532" s="12"/>
    </row>
    <row r="533" spans="1:7">
      <c r="A533" s="275"/>
      <c r="B533" s="275"/>
      <c r="C533" s="275"/>
      <c r="D533" s="138"/>
      <c r="E533" s="138"/>
      <c r="F533" s="138"/>
    </row>
    <row r="534" spans="1:7" ht="14.25">
      <c r="A534" s="270"/>
      <c r="B534" s="703" t="s">
        <v>328</v>
      </c>
      <c r="C534" s="275"/>
      <c r="D534" s="989" t="s">
        <v>1389</v>
      </c>
      <c r="E534" s="989"/>
      <c r="F534" s="989"/>
    </row>
    <row r="535" spans="1:7">
      <c r="A535" s="275"/>
      <c r="B535" s="275"/>
      <c r="C535" s="275"/>
      <c r="D535" s="989"/>
      <c r="E535" s="989"/>
      <c r="F535" s="989"/>
    </row>
    <row r="536" spans="1:7">
      <c r="A536" s="275"/>
      <c r="B536" s="275"/>
      <c r="C536" s="275"/>
      <c r="D536" s="138"/>
      <c r="E536" s="138"/>
      <c r="F536" s="138"/>
    </row>
    <row r="537" spans="1:7" ht="14.25">
      <c r="A537" s="270"/>
      <c r="B537" s="703" t="s">
        <v>328</v>
      </c>
      <c r="C537" s="275"/>
      <c r="D537" s="989" t="s">
        <v>1272</v>
      </c>
      <c r="E537" s="989"/>
      <c r="F537" s="989"/>
    </row>
    <row r="538" spans="1:7">
      <c r="A538" s="275"/>
      <c r="B538" s="275"/>
      <c r="C538" s="275"/>
      <c r="D538" s="989"/>
      <c r="E538" s="989"/>
      <c r="F538" s="989"/>
    </row>
    <row r="539" spans="1:7">
      <c r="A539" s="275"/>
      <c r="B539" s="275"/>
      <c r="C539" s="275"/>
      <c r="D539" s="138"/>
      <c r="E539" s="138"/>
      <c r="F539" s="138"/>
    </row>
    <row r="540" spans="1:7" ht="14.25">
      <c r="A540" s="270"/>
      <c r="B540" s="703" t="s">
        <v>328</v>
      </c>
      <c r="C540" s="275"/>
      <c r="D540" s="966" t="s">
        <v>1273</v>
      </c>
      <c r="E540" s="966"/>
      <c r="F540" s="966"/>
    </row>
    <row r="541" spans="1:7">
      <c r="A541" s="275"/>
      <c r="B541" s="275"/>
      <c r="C541" s="275"/>
      <c r="D541" s="966"/>
      <c r="E541" s="966"/>
      <c r="F541" s="966"/>
      <c r="G541" s="57"/>
    </row>
    <row r="542" spans="1:7">
      <c r="A542" s="275"/>
      <c r="B542" s="275"/>
      <c r="C542" s="275"/>
      <c r="D542" s="138"/>
      <c r="E542" s="138"/>
      <c r="F542" s="138"/>
      <c r="G542" s="57"/>
    </row>
    <row r="543" spans="1:7" ht="14.25">
      <c r="A543" s="270"/>
      <c r="B543" s="703" t="s">
        <v>328</v>
      </c>
      <c r="C543" s="275"/>
      <c r="D543" s="991" t="s">
        <v>1274</v>
      </c>
      <c r="E543" s="991"/>
      <c r="F543" s="991"/>
      <c r="G543" s="57"/>
    </row>
    <row r="544" spans="1:7">
      <c r="A544" s="23"/>
      <c r="B544" s="699"/>
      <c r="C544" s="275"/>
      <c r="D544" s="991" t="s">
        <v>904</v>
      </c>
      <c r="E544" s="991"/>
      <c r="F544" s="991"/>
      <c r="G544" s="57"/>
    </row>
    <row r="545" spans="1:7">
      <c r="A545" s="23"/>
      <c r="B545" s="699"/>
      <c r="C545" s="275"/>
      <c r="D545" s="6"/>
      <c r="E545" s="996" t="s">
        <v>1275</v>
      </c>
      <c r="F545" s="996"/>
      <c r="G545" s="57"/>
    </row>
    <row r="546" spans="1:7" ht="14.25">
      <c r="A546" s="270"/>
      <c r="B546" s="270"/>
      <c r="C546" s="275"/>
      <c r="E546" s="138"/>
      <c r="F546" s="138"/>
      <c r="G546" s="57"/>
    </row>
    <row r="547" spans="1:7" ht="14.25">
      <c r="A547" s="270"/>
      <c r="B547" s="703" t="s">
        <v>328</v>
      </c>
      <c r="C547" s="275"/>
      <c r="D547" s="997" t="s">
        <v>1276</v>
      </c>
      <c r="E547" s="997"/>
      <c r="F547" s="997"/>
      <c r="G547" s="57"/>
    </row>
    <row r="548" spans="1:7">
      <c r="C548" s="275"/>
      <c r="D548" s="966" t="s">
        <v>1277</v>
      </c>
      <c r="E548" s="966"/>
      <c r="F548" s="966"/>
      <c r="G548" s="57"/>
    </row>
    <row r="549" spans="1:7">
      <c r="A549" s="275"/>
      <c r="B549" s="275"/>
      <c r="C549" s="275"/>
      <c r="D549" s="966"/>
      <c r="E549" s="966"/>
      <c r="F549" s="966"/>
      <c r="G549" s="57"/>
    </row>
    <row r="550" spans="1:7">
      <c r="A550" s="275"/>
      <c r="B550" s="275"/>
      <c r="C550" s="275"/>
      <c r="D550" s="966"/>
      <c r="E550" s="966"/>
      <c r="F550" s="966"/>
      <c r="G550" s="57"/>
    </row>
    <row r="551" spans="1:7">
      <c r="A551" s="275"/>
      <c r="B551" s="275"/>
      <c r="C551" s="275"/>
      <c r="D551" s="138"/>
      <c r="E551" s="138"/>
      <c r="F551" s="138"/>
      <c r="G551" s="57"/>
    </row>
    <row r="552" spans="1:7" ht="14.25">
      <c r="A552" s="270"/>
      <c r="B552" s="703" t="s">
        <v>328</v>
      </c>
      <c r="C552" s="275"/>
      <c r="D552" s="966" t="s">
        <v>1278</v>
      </c>
      <c r="E552" s="966"/>
      <c r="F552" s="966"/>
      <c r="G552" s="57"/>
    </row>
    <row r="553" spans="1:7" ht="14.25">
      <c r="A553" s="270"/>
      <c r="B553" s="270"/>
      <c r="C553" s="275"/>
      <c r="D553" s="966"/>
      <c r="E553" s="966"/>
      <c r="F553" s="966"/>
      <c r="G553" s="57"/>
    </row>
    <row r="554" spans="1:7" ht="14.25">
      <c r="A554" s="270"/>
      <c r="B554" s="270"/>
      <c r="C554" s="275"/>
      <c r="D554" s="966"/>
      <c r="E554" s="966"/>
      <c r="F554" s="966"/>
      <c r="G554" s="57"/>
    </row>
    <row r="555" spans="1:7" ht="14.25">
      <c r="A555" s="270"/>
      <c r="B555" s="270"/>
      <c r="C555" s="275"/>
      <c r="D555" s="966"/>
      <c r="E555" s="966"/>
      <c r="F555" s="966"/>
      <c r="G555" s="57"/>
    </row>
    <row r="556" spans="1:7" ht="14.25">
      <c r="A556" s="270"/>
      <c r="B556" s="270"/>
      <c r="C556" s="275"/>
      <c r="D556" s="138"/>
      <c r="E556" s="138"/>
      <c r="F556" s="138"/>
      <c r="G556" s="57"/>
    </row>
    <row r="557" spans="1:7">
      <c r="A557" s="992" t="s">
        <v>1211</v>
      </c>
      <c r="B557" s="992"/>
      <c r="C557" s="992"/>
      <c r="D557" s="992"/>
      <c r="E557" s="992"/>
      <c r="F557" s="992"/>
      <c r="G557" s="992"/>
    </row>
    <row r="558" spans="1:7">
      <c r="A558" s="275"/>
      <c r="B558" s="275"/>
      <c r="C558" s="275"/>
      <c r="E558" s="138"/>
      <c r="F558" s="138"/>
      <c r="G558" s="57"/>
    </row>
    <row r="559" spans="1:7" ht="12.75" customHeight="1">
      <c r="C559" s="264"/>
      <c r="D559" s="1008" t="s">
        <v>224</v>
      </c>
      <c r="E559" s="1008"/>
      <c r="F559" s="1008"/>
      <c r="G559" s="57"/>
    </row>
    <row r="560" spans="1:7">
      <c r="A560" s="269"/>
      <c r="B560" s="269"/>
      <c r="C560" s="269"/>
      <c r="D560" s="1014" t="s">
        <v>1227</v>
      </c>
      <c r="E560" s="1014"/>
      <c r="F560" s="1014"/>
      <c r="G560" s="57"/>
    </row>
    <row r="561" spans="1:7">
      <c r="A561" s="12"/>
      <c r="B561" s="12"/>
      <c r="C561" s="269"/>
      <c r="D561" s="393"/>
      <c r="G561" s="57"/>
    </row>
    <row r="562" spans="1:7">
      <c r="A562" s="269"/>
      <c r="B562" s="703" t="s">
        <v>328</v>
      </c>
      <c r="D562" s="1014" t="s">
        <v>984</v>
      </c>
      <c r="E562" s="1014"/>
      <c r="F562" s="1014"/>
      <c r="G562" s="57"/>
    </row>
    <row r="563" spans="1:7">
      <c r="A563" s="23"/>
      <c r="B563" s="699"/>
      <c r="D563" s="335"/>
    </row>
    <row r="564" spans="1:7">
      <c r="A564" s="23"/>
      <c r="B564" s="703" t="s">
        <v>328</v>
      </c>
      <c r="D564" s="1015" t="s">
        <v>1228</v>
      </c>
      <c r="E564" s="1015"/>
      <c r="F564" s="1015"/>
    </row>
    <row r="565" spans="1:7">
      <c r="A565" s="23"/>
      <c r="B565" s="699"/>
      <c r="D565" s="1015"/>
      <c r="E565" s="1015"/>
      <c r="F565" s="1015"/>
    </row>
    <row r="566" spans="1:7">
      <c r="A566" s="23"/>
      <c r="B566" s="712"/>
      <c r="D566" s="1015"/>
      <c r="E566" s="1015"/>
      <c r="F566" s="1015"/>
    </row>
    <row r="567" spans="1:7">
      <c r="A567" s="23"/>
      <c r="B567" s="699"/>
      <c r="D567" s="495"/>
    </row>
    <row r="568" spans="1:7" s="706" customFormat="1">
      <c r="A568" s="712"/>
      <c r="B568" s="703" t="s">
        <v>328</v>
      </c>
      <c r="C568" s="713"/>
      <c r="D568" s="1015" t="s">
        <v>1229</v>
      </c>
      <c r="E568" s="1015"/>
      <c r="F568" s="1015"/>
      <c r="G568" s="7"/>
    </row>
    <row r="569" spans="1:7" s="706" customFormat="1">
      <c r="A569" s="712"/>
      <c r="B569" s="712"/>
      <c r="C569" s="713"/>
      <c r="D569" s="1015"/>
      <c r="E569" s="1015"/>
      <c r="F569" s="1015"/>
      <c r="G569" s="7"/>
    </row>
    <row r="570" spans="1:7" s="706" customFormat="1">
      <c r="A570" s="712"/>
      <c r="B570" s="712"/>
      <c r="C570" s="713"/>
      <c r="D570" s="1015"/>
      <c r="E570" s="1015"/>
      <c r="F570" s="1015"/>
      <c r="G570" s="7"/>
    </row>
    <row r="571" spans="1:7" s="706" customFormat="1">
      <c r="A571" s="712"/>
      <c r="B571" s="712"/>
      <c r="C571" s="713"/>
      <c r="D571" s="1015"/>
      <c r="E571" s="1015"/>
      <c r="F571" s="1015"/>
      <c r="G571" s="7"/>
    </row>
    <row r="572" spans="1:7" s="706" customFormat="1">
      <c r="A572" s="712"/>
      <c r="B572" s="712"/>
      <c r="C572" s="713"/>
      <c r="D572" s="718"/>
      <c r="E572" s="718"/>
      <c r="F572" s="718"/>
      <c r="G572" s="7"/>
    </row>
    <row r="573" spans="1:7">
      <c r="A573" s="23"/>
      <c r="B573" s="703" t="s">
        <v>328</v>
      </c>
      <c r="D573" s="1015" t="s">
        <v>1230</v>
      </c>
      <c r="E573" s="1015"/>
      <c r="F573" s="1015"/>
    </row>
    <row r="574" spans="1:7">
      <c r="A574" s="23"/>
      <c r="B574" s="699"/>
      <c r="D574" s="1015"/>
      <c r="E574" s="1015"/>
      <c r="F574" s="1015"/>
    </row>
    <row r="575" spans="1:7">
      <c r="A575" s="23"/>
      <c r="B575" s="699"/>
      <c r="D575" s="393"/>
    </row>
    <row r="576" spans="1:7" s="706" customFormat="1">
      <c r="A576" s="712"/>
      <c r="B576" s="703" t="s">
        <v>328</v>
      </c>
      <c r="C576" s="713"/>
      <c r="D576" s="1014" t="s">
        <v>1231</v>
      </c>
      <c r="E576" s="1014"/>
      <c r="F576" s="1014"/>
      <c r="G576" s="7"/>
    </row>
    <row r="577" spans="1:7" s="706" customFormat="1">
      <c r="A577" s="712"/>
      <c r="B577" s="712"/>
      <c r="C577" s="713"/>
      <c r="D577" s="1014"/>
      <c r="E577" s="1014"/>
      <c r="F577" s="1014"/>
      <c r="G577" s="7"/>
    </row>
    <row r="578" spans="1:7" s="706" customFormat="1">
      <c r="A578" s="712"/>
      <c r="B578" s="712"/>
      <c r="C578" s="713"/>
      <c r="D578" s="393"/>
      <c r="E578" s="7"/>
      <c r="F578" s="7"/>
      <c r="G578" s="7"/>
    </row>
    <row r="579" spans="1:7" ht="14.25">
      <c r="A579" s="270"/>
      <c r="B579" s="703" t="s">
        <v>328</v>
      </c>
      <c r="D579" s="1014" t="s">
        <v>979</v>
      </c>
      <c r="E579" s="1014"/>
      <c r="F579" s="1014"/>
    </row>
    <row r="580" spans="1:7" ht="14.25">
      <c r="A580" s="270"/>
      <c r="B580" s="270"/>
      <c r="D580" s="393"/>
    </row>
    <row r="581" spans="1:7" ht="14.25">
      <c r="A581" s="270"/>
      <c r="B581" s="703" t="s">
        <v>328</v>
      </c>
      <c r="D581" s="1014" t="s">
        <v>1232</v>
      </c>
      <c r="E581" s="1014"/>
      <c r="F581" s="1014"/>
    </row>
    <row r="582" spans="1:7" ht="14.25">
      <c r="A582" s="270"/>
      <c r="B582" s="270"/>
      <c r="D582" s="1014"/>
      <c r="E582" s="1014"/>
      <c r="F582" s="1014"/>
    </row>
    <row r="583" spans="1:7">
      <c r="D583" s="1014"/>
      <c r="E583" s="1014"/>
      <c r="F583" s="1014"/>
    </row>
    <row r="584" spans="1:7">
      <c r="D584" s="1014"/>
      <c r="E584" s="1014"/>
      <c r="F584" s="1014"/>
    </row>
    <row r="585" spans="1:7" s="706" customFormat="1">
      <c r="A585" s="713"/>
      <c r="B585" s="713"/>
      <c r="C585" s="713"/>
      <c r="D585" s="1014"/>
      <c r="E585" s="1014"/>
      <c r="F585" s="1014"/>
      <c r="G585" s="7"/>
    </row>
    <row r="586" spans="1:7" s="706" customFormat="1">
      <c r="A586" s="713"/>
      <c r="B586" s="713"/>
      <c r="C586" s="713"/>
      <c r="D586" s="1014"/>
      <c r="E586" s="1014"/>
      <c r="F586" s="1014"/>
      <c r="G586" s="7"/>
    </row>
    <row r="587" spans="1:7"/>
    <row r="588" spans="1:7">
      <c r="A588" s="992" t="s">
        <v>1212</v>
      </c>
      <c r="B588" s="992"/>
      <c r="C588" s="992"/>
      <c r="D588" s="992"/>
      <c r="E588" s="992"/>
      <c r="F588" s="992"/>
      <c r="G588" s="992"/>
    </row>
    <row r="589" spans="1:7"/>
    <row r="590" spans="1:7">
      <c r="D590" s="982" t="s">
        <v>1312</v>
      </c>
      <c r="E590" s="982"/>
      <c r="F590" s="982"/>
    </row>
    <row r="591" spans="1:7">
      <c r="D591" s="983" t="s">
        <v>1313</v>
      </c>
      <c r="E591" s="983"/>
      <c r="F591" s="983"/>
    </row>
    <row r="592" spans="1:7" s="743" customFormat="1">
      <c r="A592" s="729"/>
      <c r="B592" s="729"/>
      <c r="C592" s="729"/>
      <c r="D592" s="747"/>
      <c r="E592" s="746"/>
      <c r="F592" s="746"/>
      <c r="G592" s="7"/>
    </row>
    <row r="593" spans="1:7" s="39" customFormat="1" ht="14.25">
      <c r="A593" s="420"/>
      <c r="B593" s="703" t="s">
        <v>328</v>
      </c>
      <c r="C593" s="282"/>
      <c r="D593" s="984" t="s">
        <v>1314</v>
      </c>
      <c r="E593" s="984"/>
      <c r="F593" s="984"/>
      <c r="G593" s="133"/>
    </row>
    <row r="594" spans="1:7">
      <c r="D594" s="984"/>
      <c r="E594" s="984"/>
      <c r="F594" s="984"/>
    </row>
    <row r="595" spans="1:7">
      <c r="D595" s="984"/>
      <c r="E595" s="984"/>
      <c r="F595" s="984"/>
    </row>
    <row r="596" spans="1:7"/>
    <row r="597" spans="1:7">
      <c r="A597" s="992" t="s">
        <v>1213</v>
      </c>
      <c r="B597" s="992"/>
      <c r="C597" s="992"/>
      <c r="D597" s="992"/>
      <c r="E597" s="992"/>
      <c r="F597" s="992"/>
      <c r="G597" s="992"/>
    </row>
    <row r="598" spans="1:7">
      <c r="A598" s="138"/>
      <c r="B598" s="138"/>
      <c r="G598" s="57"/>
    </row>
    <row r="599" spans="1:7">
      <c r="A599" s="266"/>
      <c r="B599" s="698"/>
      <c r="C599" s="264"/>
      <c r="D599" s="985" t="s">
        <v>1315</v>
      </c>
      <c r="E599" s="985"/>
      <c r="F599" s="985"/>
      <c r="G599" s="57"/>
    </row>
    <row r="600" spans="1:7">
      <c r="A600" s="266"/>
      <c r="B600" s="698"/>
      <c r="C600" s="264"/>
      <c r="D600" s="985"/>
      <c r="E600" s="985"/>
      <c r="F600" s="985"/>
      <c r="G600" s="57"/>
    </row>
    <row r="601" spans="1:7">
      <c r="C601" s="269"/>
      <c r="D601" s="983" t="s">
        <v>1316</v>
      </c>
      <c r="E601" s="983"/>
      <c r="F601" s="983"/>
      <c r="G601" s="57"/>
    </row>
    <row r="602" spans="1:7" s="743" customFormat="1">
      <c r="A602" s="729"/>
      <c r="B602" s="729"/>
      <c r="C602" s="744"/>
      <c r="D602" s="748"/>
      <c r="E602" s="748"/>
      <c r="F602" s="748"/>
      <c r="G602" s="57"/>
    </row>
    <row r="603" spans="1:7">
      <c r="A603" s="23"/>
      <c r="B603" s="703" t="s">
        <v>328</v>
      </c>
      <c r="D603" s="983" t="s">
        <v>466</v>
      </c>
      <c r="E603" s="983"/>
      <c r="F603" s="983"/>
      <c r="G603" s="57"/>
    </row>
    <row r="604" spans="1:7">
      <c r="C604" s="277"/>
      <c r="E604" s="12"/>
      <c r="G604" s="57"/>
    </row>
    <row r="605" spans="1:7">
      <c r="A605" s="23"/>
      <c r="B605" s="703" t="s">
        <v>328</v>
      </c>
      <c r="D605" s="986" t="s">
        <v>1317</v>
      </c>
      <c r="E605" s="986"/>
      <c r="F605" s="986"/>
      <c r="G605" s="57"/>
    </row>
    <row r="606" spans="1:7">
      <c r="D606" s="986"/>
      <c r="E606" s="986"/>
      <c r="F606" s="986"/>
      <c r="G606" s="57"/>
    </row>
    <row r="607" spans="1:7">
      <c r="D607" s="12"/>
      <c r="G607" s="57"/>
    </row>
    <row r="608" spans="1:7">
      <c r="B608" s="703" t="s">
        <v>328</v>
      </c>
      <c r="D608" s="986" t="s">
        <v>1318</v>
      </c>
      <c r="E608" s="986"/>
      <c r="F608" s="986"/>
      <c r="G608" s="57"/>
    </row>
    <row r="609" spans="1:7">
      <c r="C609" s="277"/>
      <c r="D609" s="986"/>
      <c r="E609" s="986"/>
      <c r="F609" s="986"/>
      <c r="G609" s="57"/>
    </row>
    <row r="610" spans="1:7">
      <c r="C610" s="277"/>
      <c r="G610" s="57"/>
    </row>
    <row r="611" spans="1:7">
      <c r="B611" s="703" t="s">
        <v>328</v>
      </c>
      <c r="C611" s="277"/>
      <c r="D611" s="986" t="s">
        <v>1319</v>
      </c>
      <c r="E611" s="986"/>
      <c r="F611" s="986"/>
      <c r="G611" s="57"/>
    </row>
    <row r="612" spans="1:7">
      <c r="C612" s="277"/>
      <c r="D612" s="986"/>
      <c r="E612" s="986"/>
      <c r="F612" s="986"/>
      <c r="G612" s="57"/>
    </row>
    <row r="613" spans="1:7">
      <c r="C613" s="277"/>
      <c r="G613" s="57"/>
    </row>
    <row r="614" spans="1:7">
      <c r="A614" s="992" t="s">
        <v>1214</v>
      </c>
      <c r="B614" s="992"/>
      <c r="C614" s="992"/>
      <c r="D614" s="992"/>
      <c r="E614" s="992"/>
      <c r="F614" s="992"/>
      <c r="G614" s="992"/>
    </row>
    <row r="615" spans="1:7">
      <c r="A615" s="276"/>
      <c r="B615" s="276"/>
      <c r="C615" s="276"/>
      <c r="G615" s="57"/>
    </row>
    <row r="616" spans="1:7">
      <c r="C616" s="23"/>
      <c r="D616" s="982" t="s">
        <v>1320</v>
      </c>
      <c r="E616" s="982"/>
      <c r="F616" s="982"/>
      <c r="G616" s="57"/>
    </row>
    <row r="617" spans="1:7">
      <c r="A617" s="23"/>
      <c r="B617" s="699"/>
      <c r="C617" s="274"/>
      <c r="D617" s="50"/>
      <c r="G617" s="57"/>
    </row>
    <row r="618" spans="1:7" ht="14.25">
      <c r="A618" s="270"/>
      <c r="B618" s="703" t="s">
        <v>328</v>
      </c>
      <c r="C618" s="274"/>
      <c r="D618" s="1027" t="s">
        <v>1321</v>
      </c>
      <c r="E618" s="1027"/>
      <c r="F618" s="1027"/>
      <c r="G618" s="57"/>
    </row>
    <row r="619" spans="1:7">
      <c r="C619" s="274"/>
      <c r="D619" s="1027"/>
      <c r="E619" s="1027"/>
      <c r="F619" s="1027"/>
      <c r="G619" s="57"/>
    </row>
    <row r="620" spans="1:7">
      <c r="C620" s="274"/>
      <c r="D620" s="1027"/>
      <c r="E620" s="1027"/>
      <c r="F620" s="1027"/>
      <c r="G620" s="57"/>
    </row>
    <row r="621" spans="1:7">
      <c r="C621" s="274"/>
      <c r="D621" s="1027"/>
      <c r="E621" s="1027"/>
      <c r="F621" s="1027"/>
      <c r="G621" s="57"/>
    </row>
    <row r="622" spans="1:7">
      <c r="C622" s="274"/>
      <c r="D622" s="1027"/>
      <c r="E622" s="1027"/>
      <c r="F622" s="1027"/>
      <c r="G622" s="57"/>
    </row>
    <row r="623" spans="1:7">
      <c r="C623" s="274"/>
      <c r="D623" s="1027"/>
      <c r="E623" s="1027"/>
      <c r="F623" s="1027"/>
      <c r="G623" s="57"/>
    </row>
    <row r="624" spans="1:7" s="743" customFormat="1">
      <c r="A624" s="729"/>
      <c r="B624" s="729"/>
      <c r="C624" s="274"/>
      <c r="D624" s="749"/>
      <c r="E624" s="749"/>
      <c r="F624" s="749"/>
      <c r="G624" s="57"/>
    </row>
    <row r="625" spans="1:7" ht="14.25">
      <c r="A625" s="270"/>
      <c r="B625" s="703" t="s">
        <v>328</v>
      </c>
      <c r="C625" s="274"/>
      <c r="D625" s="1027" t="s">
        <v>1322</v>
      </c>
      <c r="E625" s="1027"/>
      <c r="F625" s="1027"/>
      <c r="G625" s="57"/>
    </row>
    <row r="626" spans="1:7">
      <c r="A626" s="275"/>
      <c r="B626" s="275"/>
      <c r="C626" s="275"/>
      <c r="D626" s="1027"/>
      <c r="E626" s="1027"/>
      <c r="F626" s="1027"/>
      <c r="G626" s="57"/>
    </row>
    <row r="627" spans="1:7">
      <c r="A627" s="275"/>
      <c r="B627" s="275"/>
      <c r="C627" s="275"/>
      <c r="D627" s="154"/>
      <c r="E627" s="150"/>
      <c r="F627" s="150"/>
      <c r="G627" s="57"/>
    </row>
    <row r="628" spans="1:7" ht="14.25">
      <c r="A628" s="270"/>
      <c r="B628" s="703" t="s">
        <v>328</v>
      </c>
      <c r="C628" s="275"/>
      <c r="D628" s="984" t="s">
        <v>1323</v>
      </c>
      <c r="E628" s="984"/>
      <c r="F628" s="984"/>
      <c r="G628" s="57"/>
    </row>
    <row r="629" spans="1:7" ht="14.25">
      <c r="A629" s="270"/>
      <c r="B629" s="270"/>
      <c r="C629" s="275"/>
      <c r="D629" s="984"/>
      <c r="E629" s="984"/>
      <c r="F629" s="984"/>
      <c r="G629" s="57"/>
    </row>
    <row r="630" spans="1:7" ht="14.25">
      <c r="A630" s="270"/>
      <c r="B630" s="270"/>
      <c r="C630" s="275"/>
      <c r="D630" s="984"/>
      <c r="E630" s="984"/>
      <c r="F630" s="984"/>
      <c r="G630" s="57"/>
    </row>
    <row r="631" spans="1:7">
      <c r="A631" s="275"/>
      <c r="B631" s="275"/>
      <c r="C631" s="275"/>
      <c r="D631" s="984"/>
      <c r="E631" s="984"/>
      <c r="F631" s="984"/>
      <c r="G631" s="57"/>
    </row>
    <row r="632" spans="1:7" s="743" customFormat="1">
      <c r="A632" s="275"/>
      <c r="B632" s="275"/>
      <c r="C632" s="275"/>
      <c r="D632" s="750"/>
      <c r="E632" s="750"/>
      <c r="F632" s="750"/>
      <c r="G632" s="57"/>
    </row>
    <row r="633" spans="1:7">
      <c r="A633" s="275"/>
      <c r="B633" s="703" t="s">
        <v>328</v>
      </c>
      <c r="C633" s="275"/>
      <c r="D633" s="1032" t="s">
        <v>1324</v>
      </c>
      <c r="E633" s="1032"/>
      <c r="F633" s="1032"/>
      <c r="G633" s="57"/>
    </row>
    <row r="634" spans="1:7">
      <c r="A634" s="275"/>
      <c r="B634" s="275"/>
      <c r="C634" s="275"/>
      <c r="D634" s="751"/>
      <c r="E634" s="751"/>
      <c r="F634" s="751"/>
      <c r="G634" s="57"/>
    </row>
    <row r="635" spans="1:7">
      <c r="A635" s="992" t="s">
        <v>1215</v>
      </c>
      <c r="B635" s="992"/>
      <c r="C635" s="992"/>
      <c r="D635" s="992"/>
      <c r="E635" s="992"/>
      <c r="F635" s="992"/>
      <c r="G635" s="992"/>
    </row>
    <row r="636" spans="1:7">
      <c r="A636" s="138"/>
      <c r="B636" s="138"/>
      <c r="C636" s="275"/>
      <c r="D636" s="150"/>
      <c r="E636" s="150"/>
      <c r="F636" s="150"/>
      <c r="G636" s="57"/>
    </row>
    <row r="637" spans="1:7">
      <c r="C637" s="276"/>
      <c r="D637" s="1033" t="s">
        <v>1374</v>
      </c>
      <c r="E637" s="1033"/>
      <c r="F637" s="1033"/>
      <c r="G637" s="57"/>
    </row>
    <row r="638" spans="1:7">
      <c r="A638" s="269"/>
      <c r="B638" s="269"/>
      <c r="C638" s="269"/>
      <c r="D638" s="1034" t="s">
        <v>1375</v>
      </c>
      <c r="E638" s="1034"/>
      <c r="F638" s="1034"/>
      <c r="G638" s="57"/>
    </row>
    <row r="639" spans="1:7" s="743" customFormat="1">
      <c r="A639" s="744"/>
      <c r="B639" s="744"/>
      <c r="C639" s="744"/>
      <c r="D639" s="758"/>
      <c r="E639" s="758"/>
      <c r="F639" s="758"/>
      <c r="G639" s="57"/>
    </row>
    <row r="640" spans="1:7" ht="14.45" customHeight="1">
      <c r="A640" s="270"/>
      <c r="B640" s="703" t="s">
        <v>328</v>
      </c>
      <c r="C640" s="275"/>
      <c r="D640" s="980" t="s">
        <v>1376</v>
      </c>
      <c r="E640" s="980"/>
      <c r="F640" s="980"/>
      <c r="G640" s="57"/>
    </row>
    <row r="641" spans="1:11" ht="14.25">
      <c r="A641" s="270"/>
      <c r="B641" s="270"/>
      <c r="C641" s="275"/>
      <c r="D641" s="980"/>
      <c r="E641" s="980"/>
      <c r="F641" s="980"/>
      <c r="G641" s="57"/>
    </row>
    <row r="642" spans="1:11" ht="14.25">
      <c r="A642" s="270"/>
      <c r="B642" s="270"/>
      <c r="C642" s="275"/>
      <c r="D642" s="980"/>
      <c r="E642" s="980"/>
      <c r="F642" s="980"/>
      <c r="G642" s="57"/>
    </row>
    <row r="643" spans="1:11" ht="14.25">
      <c r="A643" s="270"/>
      <c r="B643" s="270"/>
      <c r="C643" s="275"/>
      <c r="D643" s="980"/>
      <c r="E643" s="980"/>
      <c r="F643" s="980"/>
      <c r="G643" s="57"/>
    </row>
    <row r="644" spans="1:11" s="706" customFormat="1" ht="14.25">
      <c r="A644" s="270"/>
      <c r="B644" s="270"/>
      <c r="C644" s="275"/>
      <c r="D644" s="980"/>
      <c r="E644" s="980"/>
      <c r="F644" s="980"/>
      <c r="G644" s="57"/>
    </row>
    <row r="645" spans="1:11" s="743" customFormat="1" ht="14.25">
      <c r="A645" s="738"/>
      <c r="B645" s="738"/>
      <c r="C645" s="275"/>
      <c r="D645" s="760"/>
      <c r="E645" s="760"/>
      <c r="F645" s="760"/>
      <c r="G645" s="57"/>
    </row>
    <row r="646" spans="1:11" s="706" customFormat="1" ht="14.25">
      <c r="A646" s="270"/>
      <c r="B646" s="703" t="s">
        <v>328</v>
      </c>
      <c r="C646" s="275"/>
      <c r="D646" s="1010" t="s">
        <v>1226</v>
      </c>
      <c r="E646" s="1010"/>
      <c r="F646" s="1010"/>
      <c r="G646" s="57"/>
    </row>
    <row r="647" spans="1:11" s="706" customFormat="1" ht="14.25">
      <c r="A647" s="270"/>
      <c r="B647" s="270"/>
      <c r="C647" s="275"/>
      <c r="D647" s="1011" t="s">
        <v>1377</v>
      </c>
      <c r="E647" s="1011"/>
      <c r="F647" s="1011"/>
      <c r="G647" s="57"/>
    </row>
    <row r="648" spans="1:11" s="706" customFormat="1" ht="14.25">
      <c r="A648" s="270"/>
      <c r="B648" s="270"/>
      <c r="C648" s="275"/>
      <c r="D648" s="1011"/>
      <c r="E648" s="1011"/>
      <c r="F648" s="1011"/>
      <c r="G648" s="57"/>
    </row>
    <row r="649" spans="1:11" s="706" customFormat="1" ht="14.25">
      <c r="A649" s="270"/>
      <c r="B649" s="270"/>
      <c r="C649" s="275"/>
      <c r="D649" s="1011"/>
      <c r="E649" s="1011"/>
      <c r="F649" s="1011"/>
      <c r="G649" s="57"/>
    </row>
    <row r="650" spans="1:11" s="706" customFormat="1" ht="14.25">
      <c r="A650" s="270"/>
      <c r="B650" s="270"/>
      <c r="C650" s="275"/>
      <c r="D650" s="1011"/>
      <c r="E650" s="1011"/>
      <c r="F650" s="1011"/>
      <c r="G650" s="57"/>
    </row>
    <row r="651" spans="1:11" s="706" customFormat="1" ht="14.25">
      <c r="A651" s="270"/>
      <c r="B651" s="270"/>
      <c r="C651" s="275"/>
      <c r="D651" s="1011"/>
      <c r="E651" s="1011"/>
      <c r="F651" s="1011"/>
      <c r="G651" s="57"/>
    </row>
    <row r="652" spans="1:11" s="706" customFormat="1" ht="14.25">
      <c r="A652" s="270"/>
      <c r="B652" s="270"/>
      <c r="C652" s="275"/>
      <c r="D652" s="1012" t="s">
        <v>1378</v>
      </c>
      <c r="E652" s="1012"/>
      <c r="F652" s="1012"/>
      <c r="G652" s="57"/>
    </row>
    <row r="653" spans="1:11">
      <c r="A653" s="275"/>
      <c r="B653" s="275"/>
      <c r="C653" s="275"/>
      <c r="D653" s="150"/>
      <c r="E653" s="150"/>
      <c r="F653" s="150"/>
      <c r="G653" s="57"/>
    </row>
    <row r="654" spans="1:11">
      <c r="A654" s="992" t="s">
        <v>1216</v>
      </c>
      <c r="B654" s="992"/>
      <c r="C654" s="992"/>
      <c r="D654" s="992"/>
      <c r="E654" s="992"/>
      <c r="F654" s="992"/>
      <c r="G654" s="99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0" t="s">
        <v>106</v>
      </c>
      <c r="E656" s="990"/>
      <c r="F656" s="990"/>
      <c r="G656" s="57"/>
      <c r="H656" s="278"/>
      <c r="I656" s="278"/>
      <c r="J656" s="278"/>
      <c r="K656" s="278"/>
    </row>
    <row r="657" spans="1:11">
      <c r="A657" s="276"/>
      <c r="B657" s="276"/>
      <c r="C657" s="276"/>
      <c r="D657" s="990" t="s">
        <v>130</v>
      </c>
      <c r="E657" s="990"/>
      <c r="F657" s="990"/>
      <c r="G657" s="57"/>
      <c r="H657" s="278"/>
      <c r="I657" s="278"/>
      <c r="J657" s="278"/>
      <c r="K657" s="278"/>
    </row>
    <row r="658" spans="1:11">
      <c r="A658" s="269"/>
      <c r="B658" s="269"/>
      <c r="C658" s="269"/>
      <c r="D658" s="991" t="s">
        <v>1252</v>
      </c>
      <c r="E658" s="991"/>
      <c r="F658" s="991"/>
      <c r="G658" s="57"/>
      <c r="H658" s="278"/>
      <c r="I658" s="278"/>
      <c r="J658" s="278"/>
      <c r="K658" s="278"/>
    </row>
    <row r="659" spans="1:11">
      <c r="A659" s="269"/>
      <c r="B659" s="269"/>
      <c r="C659" s="269"/>
      <c r="G659" s="57"/>
      <c r="H659" s="278"/>
      <c r="I659" s="278"/>
      <c r="J659" s="278"/>
      <c r="K659" s="278"/>
    </row>
    <row r="660" spans="1:11" ht="14.25">
      <c r="A660" s="270"/>
      <c r="B660" s="703" t="s">
        <v>328</v>
      </c>
      <c r="C660" s="269"/>
      <c r="D660" s="991" t="s">
        <v>980</v>
      </c>
      <c r="E660" s="991"/>
      <c r="F660" s="991"/>
      <c r="G660" s="57"/>
      <c r="H660" s="278"/>
      <c r="I660" s="278"/>
      <c r="J660" s="278"/>
      <c r="K660" s="278"/>
    </row>
    <row r="661" spans="1:11">
      <c r="A661" s="269"/>
      <c r="B661" s="269"/>
      <c r="C661" s="269"/>
      <c r="D661" s="991" t="s">
        <v>991</v>
      </c>
      <c r="E661" s="991"/>
      <c r="F661" s="991"/>
      <c r="G661" s="57"/>
      <c r="H661" s="278"/>
      <c r="I661" s="278"/>
      <c r="J661" s="278"/>
      <c r="K661" s="278"/>
    </row>
    <row r="662" spans="1:11">
      <c r="A662" s="269"/>
      <c r="B662" s="269"/>
      <c r="C662" s="269"/>
      <c r="D662" s="6"/>
      <c r="E662" s="970" t="s">
        <v>1253</v>
      </c>
      <c r="F662" s="970"/>
      <c r="G662" s="57"/>
      <c r="H662" s="278"/>
      <c r="I662" s="278"/>
      <c r="J662" s="278"/>
      <c r="K662" s="278"/>
    </row>
    <row r="663" spans="1:11">
      <c r="A663" s="269"/>
      <c r="B663" s="269"/>
      <c r="C663" s="269"/>
      <c r="D663" s="6"/>
      <c r="E663" s="970"/>
      <c r="F663" s="970"/>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66" t="s">
        <v>1254</v>
      </c>
      <c r="E665" s="966"/>
      <c r="F665" s="966"/>
      <c r="G665" s="57"/>
      <c r="H665" s="278"/>
      <c r="I665" s="278"/>
      <c r="J665" s="278"/>
      <c r="K665" s="278"/>
    </row>
    <row r="666" spans="1:11">
      <c r="A666" s="23"/>
      <c r="B666" s="699"/>
      <c r="C666" s="269"/>
      <c r="D666" s="966"/>
      <c r="E666" s="966"/>
      <c r="F666" s="966"/>
      <c r="G666" s="57"/>
      <c r="H666" s="278"/>
      <c r="I666" s="278"/>
      <c r="J666" s="278"/>
      <c r="K666" s="278"/>
    </row>
    <row r="667" spans="1:11">
      <c r="A667" s="269"/>
      <c r="B667" s="269"/>
      <c r="C667" s="269"/>
      <c r="D667" s="966"/>
      <c r="E667" s="966"/>
      <c r="F667" s="966"/>
      <c r="G667" s="57"/>
      <c r="H667" s="278"/>
      <c r="I667" s="278"/>
      <c r="J667" s="278"/>
      <c r="K667" s="278"/>
    </row>
    <row r="668" spans="1:11">
      <c r="A668" s="269"/>
      <c r="B668" s="269"/>
      <c r="C668" s="269"/>
      <c r="G668" s="57"/>
      <c r="H668" s="278"/>
      <c r="I668" s="278"/>
      <c r="J668" s="278"/>
      <c r="K668" s="278"/>
    </row>
    <row r="669" spans="1:11" ht="14.25">
      <c r="A669" s="270"/>
      <c r="B669" s="703" t="s">
        <v>328</v>
      </c>
      <c r="C669" s="269"/>
      <c r="D669" s="991" t="s">
        <v>1021</v>
      </c>
      <c r="E669" s="991"/>
      <c r="F669" s="991"/>
      <c r="G669" s="57"/>
      <c r="H669" s="278"/>
      <c r="I669" s="278"/>
      <c r="J669" s="278"/>
      <c r="K669" s="278"/>
    </row>
    <row r="670" spans="1:11" ht="14.25">
      <c r="A670" s="270"/>
      <c r="B670" s="270"/>
      <c r="C670" s="269"/>
      <c r="D670" s="991" t="s">
        <v>991</v>
      </c>
      <c r="E670" s="991"/>
      <c r="F670" s="991"/>
      <c r="G670" s="57"/>
      <c r="H670" s="278"/>
      <c r="I670" s="278"/>
      <c r="J670" s="278"/>
      <c r="K670" s="278"/>
    </row>
    <row r="671" spans="1:11">
      <c r="A671" s="269"/>
      <c r="B671" s="269"/>
      <c r="C671" s="269"/>
      <c r="D671" s="6"/>
      <c r="E671" s="996" t="s">
        <v>1255</v>
      </c>
      <c r="F671" s="996"/>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89" t="s">
        <v>1265</v>
      </c>
      <c r="E673" s="989"/>
      <c r="F673" s="989"/>
      <c r="G673" s="57"/>
      <c r="H673" s="278"/>
      <c r="I673" s="278"/>
      <c r="J673" s="278"/>
      <c r="K673" s="278"/>
    </row>
    <row r="674" spans="1:11">
      <c r="A674" s="269"/>
      <c r="B674" s="269"/>
      <c r="C674" s="269"/>
      <c r="D674" s="989"/>
      <c r="E674" s="989"/>
      <c r="F674" s="989"/>
      <c r="G674" s="57"/>
      <c r="H674" s="278"/>
      <c r="I674" s="278"/>
      <c r="J674" s="278"/>
      <c r="K674" s="278"/>
    </row>
    <row r="675" spans="1:11">
      <c r="A675" s="269"/>
      <c r="B675" s="269"/>
      <c r="C675" s="269"/>
      <c r="D675" s="989"/>
      <c r="E675" s="989"/>
      <c r="F675" s="989"/>
      <c r="G675" s="57"/>
      <c r="H675" s="278"/>
      <c r="I675" s="278"/>
      <c r="J675" s="278"/>
      <c r="K675" s="278"/>
    </row>
    <row r="676" spans="1:11">
      <c r="A676" s="269"/>
      <c r="B676" s="269"/>
      <c r="C676" s="269"/>
      <c r="D676" s="989"/>
      <c r="E676" s="989"/>
      <c r="F676" s="989"/>
      <c r="G676" s="57"/>
      <c r="H676" s="278"/>
      <c r="I676" s="278"/>
      <c r="J676" s="278"/>
      <c r="K676" s="278"/>
    </row>
    <row r="677" spans="1:11">
      <c r="A677" s="269"/>
      <c r="B677" s="269"/>
      <c r="C677" s="269"/>
      <c r="D677" s="989"/>
      <c r="E677" s="989"/>
      <c r="F677" s="989"/>
      <c r="G677" s="57"/>
      <c r="H677" s="278"/>
      <c r="I677" s="278"/>
      <c r="J677" s="278"/>
      <c r="K677" s="278"/>
    </row>
    <row r="678" spans="1:11" s="39" customFormat="1">
      <c r="A678" s="504"/>
      <c r="B678" s="504"/>
      <c r="C678" s="504"/>
      <c r="D678" s="989"/>
      <c r="E678" s="989"/>
      <c r="F678" s="98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89" t="s">
        <v>1256</v>
      </c>
      <c r="E680" s="989"/>
      <c r="F680" s="989"/>
      <c r="G680" s="57"/>
      <c r="H680" s="278"/>
      <c r="I680" s="278"/>
      <c r="J680" s="278"/>
      <c r="K680" s="278"/>
    </row>
    <row r="681" spans="1:11">
      <c r="A681" s="269"/>
      <c r="B681" s="269"/>
      <c r="C681" s="269"/>
      <c r="D681" s="989"/>
      <c r="E681" s="989"/>
      <c r="F681" s="989"/>
      <c r="G681" s="57"/>
      <c r="H681" s="278"/>
      <c r="I681" s="278"/>
      <c r="J681" s="278"/>
      <c r="K681" s="278"/>
    </row>
    <row r="682" spans="1:11">
      <c r="A682" s="269"/>
      <c r="B682" s="269"/>
      <c r="C682" s="269"/>
      <c r="D682" s="989"/>
      <c r="E682" s="989"/>
      <c r="F682" s="989"/>
      <c r="G682" s="57"/>
      <c r="H682" s="278"/>
      <c r="I682" s="278"/>
      <c r="J682" s="278"/>
      <c r="K682" s="278"/>
    </row>
    <row r="683" spans="1:11" ht="15" customHeight="1">
      <c r="A683" s="269"/>
      <c r="B683" s="269"/>
      <c r="C683" s="269"/>
      <c r="D683" s="989"/>
      <c r="E683" s="989"/>
      <c r="F683" s="989"/>
      <c r="G683" s="57"/>
      <c r="H683" s="278"/>
      <c r="I683" s="278"/>
      <c r="J683" s="278"/>
      <c r="K683" s="278"/>
    </row>
    <row r="684" spans="1:11" ht="15" customHeight="1">
      <c r="A684" s="269"/>
      <c r="B684" s="269"/>
      <c r="C684" s="269"/>
      <c r="D684" s="989"/>
      <c r="E684" s="989"/>
      <c r="F684" s="989"/>
      <c r="G684" s="57"/>
      <c r="H684" s="278"/>
      <c r="I684" s="278"/>
      <c r="J684" s="278"/>
      <c r="K684" s="278"/>
    </row>
    <row r="685" spans="1:11">
      <c r="A685" s="269"/>
      <c r="B685" s="269"/>
      <c r="C685" s="269"/>
      <c r="D685" s="989"/>
      <c r="E685" s="989"/>
      <c r="F685" s="989"/>
      <c r="G685" s="57"/>
      <c r="H685" s="278"/>
      <c r="I685" s="278"/>
      <c r="J685" s="278"/>
      <c r="K685" s="278"/>
    </row>
    <row r="686" spans="1:11">
      <c r="A686" s="269"/>
      <c r="B686" s="269"/>
      <c r="C686" s="269"/>
      <c r="D686" s="989"/>
      <c r="E686" s="989"/>
      <c r="F686" s="989"/>
      <c r="G686" s="57"/>
      <c r="H686" s="278"/>
      <c r="I686" s="278"/>
      <c r="J686" s="278"/>
      <c r="K686" s="278"/>
    </row>
    <row r="687" spans="1:11">
      <c r="A687" s="269"/>
      <c r="B687" s="269"/>
      <c r="C687" s="269"/>
      <c r="D687" s="989"/>
      <c r="E687" s="989"/>
      <c r="F687" s="989"/>
      <c r="G687" s="57"/>
      <c r="H687" s="278"/>
      <c r="I687" s="278"/>
      <c r="J687" s="278"/>
      <c r="K687" s="278"/>
    </row>
    <row r="688" spans="1:11" ht="15" customHeight="1">
      <c r="A688" s="269"/>
      <c r="B688" s="269"/>
      <c r="C688" s="269"/>
      <c r="D688" s="989"/>
      <c r="E688" s="989"/>
      <c r="F688" s="989"/>
      <c r="G688" s="57"/>
      <c r="H688" s="278"/>
      <c r="I688" s="278"/>
      <c r="J688" s="278"/>
      <c r="K688" s="278"/>
    </row>
    <row r="689" spans="1:11">
      <c r="A689" s="269"/>
      <c r="B689" s="269"/>
      <c r="C689" s="269"/>
      <c r="D689" s="989"/>
      <c r="E689" s="989"/>
      <c r="F689" s="989"/>
      <c r="G689" s="57"/>
      <c r="H689" s="278"/>
      <c r="I689" s="278"/>
      <c r="J689" s="278"/>
      <c r="K689" s="278"/>
    </row>
    <row r="690" spans="1:11">
      <c r="A690" s="269"/>
      <c r="B690" s="269"/>
      <c r="C690" s="269"/>
      <c r="D690" s="989"/>
      <c r="E690" s="989"/>
      <c r="F690" s="989"/>
      <c r="G690" s="57"/>
      <c r="H690" s="278"/>
      <c r="I690" s="278"/>
      <c r="J690" s="278"/>
      <c r="K690" s="278"/>
    </row>
    <row r="691" spans="1:11">
      <c r="A691" s="269"/>
      <c r="B691" s="269"/>
      <c r="C691" s="269"/>
      <c r="D691" s="989"/>
      <c r="E691" s="989"/>
      <c r="F691" s="98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89" t="s">
        <v>1266</v>
      </c>
      <c r="E693" s="989"/>
      <c r="F693" s="989"/>
      <c r="G693" s="57"/>
      <c r="H693" s="278"/>
      <c r="I693" s="278"/>
      <c r="J693" s="278"/>
      <c r="K693" s="278"/>
    </row>
    <row r="694" spans="1:11">
      <c r="A694" s="269"/>
      <c r="B694" s="269"/>
      <c r="C694" s="269"/>
      <c r="D694" s="989"/>
      <c r="E694" s="989"/>
      <c r="F694" s="989"/>
      <c r="G694" s="57"/>
      <c r="H694" s="278"/>
      <c r="I694" s="278"/>
      <c r="J694" s="278"/>
      <c r="K694" s="278"/>
    </row>
    <row r="695" spans="1:11">
      <c r="A695" s="269"/>
      <c r="B695" s="269"/>
      <c r="C695" s="269"/>
      <c r="D695" s="989"/>
      <c r="E695" s="989"/>
      <c r="F695" s="98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89" t="s">
        <v>1263</v>
      </c>
      <c r="E697" s="989"/>
      <c r="F697" s="989"/>
      <c r="G697" s="57"/>
      <c r="H697" s="278"/>
      <c r="I697" s="278"/>
      <c r="J697" s="278"/>
      <c r="K697" s="278"/>
    </row>
    <row r="698" spans="1:11" s="706" customFormat="1">
      <c r="A698" s="269"/>
      <c r="B698" s="269"/>
      <c r="C698" s="269"/>
      <c r="D698" s="989"/>
      <c r="E698" s="989"/>
      <c r="F698" s="98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89" t="s">
        <v>1264</v>
      </c>
      <c r="E700" s="989"/>
      <c r="F700" s="989"/>
      <c r="G700" s="57"/>
      <c r="H700" s="278"/>
      <c r="I700" s="278"/>
      <c r="J700" s="278"/>
      <c r="K700" s="278"/>
    </row>
    <row r="701" spans="1:11" s="706" customFormat="1">
      <c r="A701" s="269"/>
      <c r="B701" s="269"/>
      <c r="C701" s="269"/>
      <c r="D701" s="989"/>
      <c r="E701" s="989"/>
      <c r="F701" s="989"/>
      <c r="G701" s="57"/>
      <c r="H701" s="278"/>
      <c r="I701" s="278"/>
      <c r="J701" s="278"/>
      <c r="K701" s="278"/>
    </row>
    <row r="702" spans="1:11" s="706" customFormat="1">
      <c r="A702" s="269"/>
      <c r="B702" s="269"/>
      <c r="C702" s="269"/>
      <c r="D702" s="989"/>
      <c r="E702" s="989"/>
      <c r="F702" s="98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89" t="s">
        <v>1257</v>
      </c>
      <c r="E704" s="989"/>
      <c r="F704" s="989"/>
      <c r="G704" s="57"/>
      <c r="H704" s="278"/>
      <c r="I704" s="278"/>
      <c r="J704" s="278"/>
      <c r="K704" s="278"/>
    </row>
    <row r="705" spans="1:11">
      <c r="A705" s="269"/>
      <c r="B705" s="269"/>
      <c r="C705" s="269"/>
      <c r="D705" s="989"/>
      <c r="E705" s="989"/>
      <c r="F705" s="989"/>
      <c r="G705" s="57"/>
      <c r="H705" s="278"/>
      <c r="I705" s="278"/>
      <c r="J705" s="278"/>
      <c r="K705" s="278"/>
    </row>
    <row r="706" spans="1:11">
      <c r="A706" s="269"/>
      <c r="B706" s="269"/>
      <c r="C706" s="269"/>
      <c r="D706" s="989"/>
      <c r="E706" s="989"/>
      <c r="F706" s="989"/>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89" t="s">
        <v>1258</v>
      </c>
      <c r="E708" s="989"/>
      <c r="F708" s="989"/>
      <c r="G708" s="57"/>
      <c r="H708" s="278"/>
      <c r="I708" s="278"/>
      <c r="J708" s="278"/>
      <c r="K708" s="278"/>
    </row>
    <row r="709" spans="1:11">
      <c r="A709" s="269"/>
      <c r="B709" s="269"/>
      <c r="C709" s="269"/>
      <c r="D709" s="989"/>
      <c r="E709" s="989"/>
      <c r="F709" s="989"/>
      <c r="G709" s="57"/>
      <c r="H709" s="278"/>
      <c r="I709" s="278"/>
      <c r="J709" s="278"/>
      <c r="K709" s="278"/>
    </row>
    <row r="710" spans="1:11">
      <c r="A710" s="269"/>
      <c r="B710" s="269"/>
      <c r="C710" s="269"/>
      <c r="D710" s="989"/>
      <c r="E710" s="989"/>
      <c r="F710" s="989"/>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66" t="s">
        <v>1259</v>
      </c>
      <c r="E712" s="966"/>
      <c r="F712" s="966"/>
      <c r="G712" s="57"/>
      <c r="H712" s="278"/>
      <c r="I712" s="278"/>
      <c r="J712" s="278"/>
      <c r="K712" s="278"/>
    </row>
    <row r="713" spans="1:11">
      <c r="A713" s="269"/>
      <c r="B713" s="269"/>
      <c r="C713" s="269"/>
      <c r="D713" s="966"/>
      <c r="E713" s="966"/>
      <c r="F713" s="966"/>
      <c r="G713" s="57"/>
      <c r="H713" s="278"/>
      <c r="I713" s="278"/>
      <c r="J713" s="278"/>
      <c r="K713" s="278"/>
    </row>
    <row r="714" spans="1:11">
      <c r="A714" s="269"/>
      <c r="B714" s="269"/>
      <c r="C714" s="269"/>
      <c r="D714" s="966"/>
      <c r="E714" s="966"/>
      <c r="F714" s="966"/>
      <c r="G714" s="57"/>
      <c r="H714" s="278"/>
      <c r="I714" s="278"/>
      <c r="J714" s="278"/>
      <c r="K714" s="278"/>
    </row>
    <row r="715" spans="1:11">
      <c r="A715" s="269"/>
      <c r="B715" s="269"/>
      <c r="C715" s="269"/>
      <c r="D715" s="966"/>
      <c r="E715" s="966"/>
      <c r="F715" s="966"/>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89" t="s">
        <v>1392</v>
      </c>
      <c r="E717" s="989"/>
      <c r="F717" s="989"/>
      <c r="G717" s="57"/>
      <c r="H717" s="278"/>
      <c r="I717" s="278"/>
      <c r="J717" s="278"/>
      <c r="K717" s="278"/>
    </row>
    <row r="718" spans="1:11">
      <c r="A718" s="269"/>
      <c r="B718" s="269"/>
      <c r="C718" s="269"/>
      <c r="D718" s="989"/>
      <c r="E718" s="989"/>
      <c r="F718" s="989"/>
      <c r="G718" s="57"/>
      <c r="H718" s="278"/>
      <c r="I718" s="278"/>
      <c r="J718" s="278"/>
      <c r="K718" s="278"/>
    </row>
    <row r="719" spans="1:11">
      <c r="A719" s="269"/>
      <c r="B719" s="269"/>
      <c r="C719" s="269"/>
      <c r="D719" s="989"/>
      <c r="E719" s="989"/>
      <c r="F719" s="989"/>
      <c r="G719" s="57"/>
      <c r="H719" s="278"/>
      <c r="I719" s="278"/>
      <c r="J719" s="278"/>
      <c r="K719" s="278"/>
    </row>
    <row r="720" spans="1:11">
      <c r="A720" s="269"/>
      <c r="B720" s="269"/>
      <c r="C720" s="269"/>
      <c r="D720" s="989"/>
      <c r="E720" s="989"/>
      <c r="F720" s="989"/>
      <c r="G720" s="57"/>
      <c r="H720" s="278"/>
      <c r="I720" s="278"/>
      <c r="J720" s="278"/>
      <c r="K720" s="278"/>
    </row>
    <row r="721" spans="1:11">
      <c r="A721" s="269"/>
      <c r="B721" s="269"/>
      <c r="C721" s="269"/>
      <c r="D721" s="989"/>
      <c r="E721" s="989"/>
      <c r="F721" s="989"/>
      <c r="G721" s="57"/>
      <c r="H721" s="278"/>
      <c r="I721" s="278"/>
      <c r="J721" s="278"/>
      <c r="K721" s="278"/>
    </row>
    <row r="722" spans="1:11">
      <c r="A722" s="269"/>
      <c r="B722" s="269"/>
      <c r="C722" s="269"/>
      <c r="D722" s="989"/>
      <c r="E722" s="989"/>
      <c r="F722" s="989"/>
      <c r="G722" s="57"/>
      <c r="H722" s="278"/>
      <c r="I722" s="278"/>
      <c r="J722" s="278"/>
      <c r="K722" s="278"/>
    </row>
    <row r="723" spans="1:11">
      <c r="A723" s="269"/>
      <c r="B723" s="269"/>
      <c r="C723" s="269"/>
      <c r="D723" s="989"/>
      <c r="E723" s="989"/>
      <c r="F723" s="989"/>
      <c r="G723" s="57"/>
      <c r="H723" s="278"/>
      <c r="I723" s="278"/>
      <c r="J723" s="278"/>
      <c r="K723" s="278"/>
    </row>
    <row r="724" spans="1:11">
      <c r="A724" s="269"/>
      <c r="B724" s="269"/>
      <c r="C724" s="269"/>
      <c r="D724" s="1000" t="s">
        <v>1260</v>
      </c>
      <c r="E724" s="1000"/>
      <c r="F724" s="1000"/>
      <c r="G724" s="57"/>
      <c r="H724" s="278"/>
      <c r="I724" s="278"/>
      <c r="J724" s="278"/>
      <c r="K724" s="278"/>
    </row>
    <row r="725" spans="1:11" s="706" customFormat="1">
      <c r="A725" s="269"/>
      <c r="B725" s="269"/>
      <c r="C725" s="269"/>
      <c r="D725" s="557"/>
      <c r="E725" s="7"/>
      <c r="F725" s="7"/>
      <c r="G725" s="57"/>
      <c r="H725" s="278"/>
      <c r="I725" s="278"/>
      <c r="J725" s="278"/>
      <c r="K725" s="278"/>
    </row>
    <row r="726" spans="1:11">
      <c r="A726" s="993" t="s">
        <v>1217</v>
      </c>
      <c r="B726" s="993"/>
      <c r="C726" s="993"/>
      <c r="D726" s="993"/>
      <c r="E726" s="993"/>
      <c r="F726" s="993"/>
      <c r="G726" s="993"/>
      <c r="H726" s="278"/>
      <c r="I726" s="278"/>
      <c r="J726" s="278"/>
      <c r="K726" s="278"/>
    </row>
    <row r="727" spans="1:11">
      <c r="A727" s="269"/>
      <c r="B727" s="269"/>
      <c r="C727" s="269"/>
      <c r="D727" s="272"/>
      <c r="G727" s="280"/>
      <c r="H727" s="278"/>
      <c r="I727" s="278"/>
      <c r="J727" s="278"/>
      <c r="K727" s="278"/>
    </row>
    <row r="728" spans="1:11" ht="13.35" customHeight="1">
      <c r="C728" s="269"/>
      <c r="D728" s="1008" t="s">
        <v>1233</v>
      </c>
      <c r="E728" s="1008"/>
      <c r="F728" s="1008"/>
      <c r="G728" s="280"/>
      <c r="H728" s="278"/>
      <c r="I728" s="278"/>
      <c r="J728" s="278"/>
      <c r="K728" s="278"/>
    </row>
    <row r="729" spans="1:11">
      <c r="A729" s="269"/>
      <c r="B729" s="269"/>
      <c r="C729" s="269"/>
      <c r="D729" s="995" t="s">
        <v>1234</v>
      </c>
      <c r="E729" s="995"/>
      <c r="F729" s="995"/>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66" t="s">
        <v>1235</v>
      </c>
      <c r="E731" s="966"/>
      <c r="F731" s="966"/>
      <c r="G731" s="280"/>
      <c r="H731" s="281"/>
      <c r="I731" s="281"/>
      <c r="J731" s="281"/>
      <c r="K731" s="281"/>
    </row>
    <row r="732" spans="1:11" s="39" customFormat="1" ht="10.5" customHeight="1">
      <c r="A732" s="135"/>
      <c r="B732" s="700"/>
      <c r="C732" s="135"/>
      <c r="D732" s="966"/>
      <c r="E732" s="966"/>
      <c r="F732" s="966"/>
      <c r="G732" s="280"/>
      <c r="H732" s="281"/>
      <c r="I732" s="281"/>
      <c r="J732" s="281"/>
      <c r="K732" s="281"/>
    </row>
    <row r="733" spans="1:11" s="39" customFormat="1">
      <c r="A733" s="135"/>
      <c r="B733" s="700"/>
      <c r="C733" s="135"/>
      <c r="D733" s="966"/>
      <c r="E733" s="966"/>
      <c r="F733" s="966"/>
      <c r="G733" s="280"/>
      <c r="H733" s="281"/>
      <c r="I733" s="281"/>
      <c r="J733" s="281"/>
      <c r="K733" s="281"/>
    </row>
    <row r="734" spans="1:11">
      <c r="D734" s="966"/>
      <c r="E734" s="966"/>
      <c r="F734" s="966"/>
      <c r="G734" s="280"/>
      <c r="H734" s="278"/>
      <c r="I734" s="278"/>
      <c r="J734" s="278"/>
      <c r="K734" s="278"/>
    </row>
    <row r="735" spans="1:11">
      <c r="A735" s="282"/>
      <c r="B735" s="282"/>
      <c r="C735" s="282"/>
      <c r="D735" s="966"/>
      <c r="E735" s="966"/>
      <c r="F735" s="966"/>
      <c r="G735" s="284"/>
      <c r="H735" s="278"/>
      <c r="I735" s="278"/>
      <c r="J735" s="278"/>
      <c r="K735" s="278"/>
    </row>
    <row r="736" spans="1:11" ht="15.6" customHeight="1">
      <c r="A736" s="282"/>
      <c r="B736" s="282"/>
      <c r="C736" s="282"/>
      <c r="D736" s="966"/>
      <c r="E736" s="966"/>
      <c r="F736" s="96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8" t="s">
        <v>1236</v>
      </c>
      <c r="E738" s="968"/>
      <c r="F738" s="968"/>
      <c r="G738" s="321"/>
    </row>
    <row r="739" spans="1:11" s="426" customFormat="1">
      <c r="A739" s="425"/>
      <c r="B739" s="425"/>
      <c r="C739" s="425"/>
      <c r="D739" s="968"/>
      <c r="E739" s="968"/>
      <c r="F739" s="968"/>
      <c r="G739" s="321"/>
    </row>
    <row r="740" spans="1:11" s="426" customFormat="1">
      <c r="A740" s="425"/>
      <c r="B740" s="425"/>
      <c r="C740" s="425"/>
      <c r="D740" s="968"/>
      <c r="E740" s="968"/>
      <c r="F740" s="968"/>
      <c r="G740" s="321"/>
    </row>
    <row r="741" spans="1:11" s="426" customFormat="1">
      <c r="A741" s="425"/>
      <c r="B741" s="425"/>
      <c r="C741" s="425"/>
      <c r="D741" s="968"/>
      <c r="E741" s="968"/>
      <c r="F741" s="968"/>
      <c r="G741" s="321"/>
    </row>
    <row r="742" spans="1:11" s="426" customFormat="1">
      <c r="A742" s="425"/>
      <c r="B742" s="425"/>
      <c r="C742" s="425"/>
      <c r="D742" s="393"/>
      <c r="E742" s="321"/>
      <c r="F742" s="321"/>
      <c r="G742" s="321"/>
    </row>
    <row r="743" spans="1:11" s="426" customFormat="1" ht="14.25">
      <c r="A743" s="270"/>
      <c r="B743" s="703" t="s">
        <v>328</v>
      </c>
      <c r="C743" s="425"/>
      <c r="D743" s="1009" t="s">
        <v>1237</v>
      </c>
      <c r="E743" s="1009"/>
      <c r="F743" s="1009"/>
      <c r="G743" s="321"/>
    </row>
    <row r="744" spans="1:11" s="426" customFormat="1">
      <c r="A744" s="425"/>
      <c r="B744" s="425"/>
      <c r="C744" s="425"/>
      <c r="D744" s="1009"/>
      <c r="E744" s="1009"/>
      <c r="F744" s="1009"/>
      <c r="G744" s="321"/>
    </row>
    <row r="745" spans="1:11" s="426" customFormat="1">
      <c r="A745" s="425"/>
      <c r="B745" s="425"/>
      <c r="C745" s="425"/>
      <c r="D745" s="1009"/>
      <c r="E745" s="1009"/>
      <c r="F745" s="1009"/>
      <c r="G745" s="321"/>
    </row>
    <row r="746" spans="1:11">
      <c r="A746" s="282"/>
      <c r="B746" s="282"/>
      <c r="C746" s="282"/>
      <c r="D746" s="393"/>
      <c r="E746" s="283"/>
      <c r="F746" s="283"/>
      <c r="G746" s="284"/>
      <c r="H746" s="278"/>
      <c r="I746" s="278"/>
      <c r="J746" s="278"/>
      <c r="K746" s="278"/>
    </row>
    <row r="747" spans="1:11" ht="14.25">
      <c r="A747" s="270"/>
      <c r="B747" s="703" t="s">
        <v>328</v>
      </c>
      <c r="C747" s="282"/>
      <c r="D747" s="968" t="s">
        <v>1238</v>
      </c>
      <c r="E747" s="968"/>
      <c r="F747" s="968"/>
      <c r="G747" s="284"/>
      <c r="H747" s="278"/>
      <c r="I747" s="278"/>
      <c r="J747" s="278"/>
      <c r="K747" s="278"/>
    </row>
    <row r="748" spans="1:11">
      <c r="A748" s="282"/>
      <c r="B748" s="282"/>
      <c r="C748" s="282"/>
      <c r="D748" s="968"/>
      <c r="E748" s="968"/>
      <c r="F748" s="96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8" t="s">
        <v>1239</v>
      </c>
      <c r="E750" s="968"/>
      <c r="F750" s="968"/>
      <c r="G750" s="284"/>
      <c r="H750" s="278"/>
      <c r="I750" s="278"/>
      <c r="J750" s="278"/>
      <c r="K750" s="278"/>
    </row>
    <row r="751" spans="1:11" s="706" customFormat="1">
      <c r="A751" s="282"/>
      <c r="B751" s="282"/>
      <c r="C751" s="282"/>
      <c r="D751" s="968"/>
      <c r="E751" s="968"/>
      <c r="F751" s="968"/>
      <c r="G751" s="284"/>
      <c r="H751" s="278"/>
      <c r="I751" s="278"/>
      <c r="J751" s="278"/>
      <c r="K751" s="278"/>
    </row>
    <row r="752" spans="1:11" s="706" customFormat="1">
      <c r="A752" s="282"/>
      <c r="B752" s="282"/>
      <c r="C752" s="282"/>
      <c r="D752" s="968"/>
      <c r="E752" s="968"/>
      <c r="F752" s="96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3" t="s">
        <v>1240</v>
      </c>
      <c r="B754" s="1003"/>
      <c r="C754" s="1003"/>
      <c r="D754" s="1003"/>
      <c r="E754" s="1003"/>
      <c r="F754" s="1003"/>
      <c r="G754" s="1003"/>
    </row>
    <row r="755" spans="1:11">
      <c r="A755" s="269"/>
      <c r="B755" s="269"/>
      <c r="C755" s="269"/>
      <c r="D755" s="285"/>
      <c r="F755" s="150"/>
      <c r="G755" s="280"/>
    </row>
    <row r="756" spans="1:11">
      <c r="A756" s="282"/>
      <c r="B756" s="282"/>
      <c r="C756" s="459"/>
      <c r="D756" s="1004" t="s">
        <v>1224</v>
      </c>
      <c r="E756" s="1004"/>
      <c r="F756" s="1004"/>
      <c r="G756" s="280"/>
    </row>
    <row r="757" spans="1:11">
      <c r="A757" s="523"/>
      <c r="B757" s="523"/>
      <c r="C757" s="522"/>
      <c r="D757" s="1005" t="s">
        <v>1241</v>
      </c>
      <c r="E757" s="1005"/>
      <c r="F757" s="1005"/>
      <c r="G757" s="280"/>
    </row>
    <row r="758" spans="1:11">
      <c r="A758" s="282"/>
      <c r="B758" s="282"/>
      <c r="C758" s="459"/>
      <c r="D758" s="717"/>
      <c r="E758" s="717"/>
      <c r="F758" s="717"/>
      <c r="G758" s="280"/>
    </row>
    <row r="759" spans="1:11" ht="14.25">
      <c r="A759" s="270"/>
      <c r="B759" s="703" t="s">
        <v>328</v>
      </c>
      <c r="C759" s="459"/>
      <c r="D759" s="1006" t="s">
        <v>1102</v>
      </c>
      <c r="E759" s="1006"/>
      <c r="F759" s="1006"/>
      <c r="G759" s="280"/>
    </row>
    <row r="760" spans="1:11">
      <c r="A760" s="282"/>
      <c r="B760" s="282"/>
      <c r="C760" s="459"/>
      <c r="D760" s="716"/>
      <c r="E760" s="1007" t="s">
        <v>1225</v>
      </c>
      <c r="F760" s="1007"/>
      <c r="G760" s="280"/>
    </row>
    <row r="761" spans="1:11">
      <c r="A761" s="276"/>
      <c r="B761" s="276"/>
      <c r="C761" s="276"/>
      <c r="D761" s="138"/>
      <c r="F761" s="57"/>
      <c r="G761" s="280"/>
    </row>
    <row r="762" spans="1:11">
      <c r="A762" s="1001" t="s">
        <v>484</v>
      </c>
      <c r="B762" s="1001"/>
      <c r="C762" s="1001"/>
      <c r="D762" s="1001"/>
      <c r="E762" s="1001"/>
      <c r="F762" s="1001"/>
      <c r="G762" s="1001"/>
    </row>
    <row r="763" spans="1:11">
      <c r="A763" s="264"/>
      <c r="B763" s="697"/>
      <c r="C763" s="275"/>
      <c r="D763" s="280"/>
      <c r="E763" s="280"/>
      <c r="F763" s="280"/>
      <c r="G763" s="280"/>
    </row>
    <row r="764" spans="1:11">
      <c r="A764" s="138"/>
      <c r="B764" s="1002" t="s">
        <v>1101</v>
      </c>
      <c r="C764" s="1002"/>
      <c r="D764" s="1002"/>
      <c r="E764" s="1002"/>
      <c r="F764" s="1002"/>
      <c r="G764" s="280"/>
    </row>
    <row r="765" spans="1:11">
      <c r="A765" s="23"/>
      <c r="B765" s="699"/>
      <c r="G765" s="280"/>
    </row>
    <row r="766" spans="1:11">
      <c r="A766" s="1001" t="s">
        <v>485</v>
      </c>
      <c r="B766" s="1001"/>
      <c r="C766" s="1001"/>
      <c r="D766" s="1001"/>
      <c r="E766" s="1001"/>
      <c r="F766" s="1001"/>
      <c r="G766" s="1001"/>
    </row>
    <row r="767" spans="1:11">
      <c r="A767" s="264"/>
      <c r="B767" s="697"/>
      <c r="C767" s="264"/>
      <c r="D767" s="272"/>
      <c r="G767" s="280"/>
    </row>
    <row r="768" spans="1:11">
      <c r="A768" s="138"/>
      <c r="B768" s="998" t="s">
        <v>483</v>
      </c>
      <c r="C768" s="998"/>
      <c r="D768" s="998"/>
      <c r="E768" s="998"/>
      <c r="F768" s="998"/>
      <c r="G768" s="280"/>
    </row>
    <row r="769" spans="1:7" ht="14.25">
      <c r="A769" s="270"/>
      <c r="B769" s="270"/>
      <c r="D769" s="138"/>
      <c r="E769" s="138"/>
      <c r="F769" s="280"/>
      <c r="G769" s="280"/>
    </row>
    <row r="770" spans="1:7">
      <c r="A770" s="1001" t="s">
        <v>486</v>
      </c>
      <c r="B770" s="1001"/>
      <c r="C770" s="1001"/>
      <c r="D770" s="1001"/>
      <c r="E770" s="1001"/>
      <c r="F770" s="1001"/>
      <c r="G770" s="1001"/>
    </row>
    <row r="771" spans="1:7">
      <c r="C771" s="269"/>
      <c r="D771" s="268"/>
      <c r="E771" s="138"/>
      <c r="F771" s="280"/>
      <c r="G771" s="280"/>
    </row>
    <row r="772" spans="1:7">
      <c r="A772" s="138"/>
      <c r="B772" s="998" t="s">
        <v>483</v>
      </c>
      <c r="C772" s="998"/>
      <c r="D772" s="998"/>
      <c r="E772" s="998"/>
      <c r="F772" s="998"/>
      <c r="G772" s="280"/>
    </row>
    <row r="773" spans="1:7">
      <c r="A773" s="138"/>
      <c r="B773" s="138"/>
      <c r="C773" s="275"/>
      <c r="D773" s="280"/>
      <c r="E773" s="280"/>
      <c r="F773" s="280"/>
      <c r="G773" s="280"/>
    </row>
    <row r="774" spans="1:7">
      <c r="A774" s="1001" t="s">
        <v>487</v>
      </c>
      <c r="B774" s="1001"/>
      <c r="C774" s="1001"/>
      <c r="D774" s="1001"/>
      <c r="E774" s="1001"/>
      <c r="F774" s="1001"/>
      <c r="G774" s="1001"/>
    </row>
    <row r="775" spans="1:7">
      <c r="A775" s="138"/>
      <c r="B775" s="138"/>
    </row>
    <row r="776" spans="1:7">
      <c r="A776" s="138"/>
      <c r="B776" s="998" t="s">
        <v>483</v>
      </c>
      <c r="C776" s="998"/>
      <c r="D776" s="998"/>
      <c r="E776" s="998"/>
      <c r="F776" s="998"/>
    </row>
    <row r="777" spans="1:7">
      <c r="A777" s="275"/>
      <c r="B777" s="275"/>
      <c r="C777" s="275"/>
      <c r="D777" s="267"/>
      <c r="F777" s="280"/>
    </row>
    <row r="778" spans="1:7">
      <c r="A778" s="1001" t="s">
        <v>488</v>
      </c>
      <c r="B778" s="1001"/>
      <c r="C778" s="1001"/>
      <c r="D778" s="1001"/>
      <c r="E778" s="1001"/>
      <c r="F778" s="1001"/>
      <c r="G778" s="1001"/>
    </row>
    <row r="779" spans="1:7">
      <c r="A779" s="138"/>
      <c r="B779" s="138"/>
    </row>
    <row r="780" spans="1:7">
      <c r="A780" s="138"/>
      <c r="B780" s="998" t="s">
        <v>483</v>
      </c>
      <c r="C780" s="998"/>
      <c r="D780" s="998"/>
      <c r="E780" s="998"/>
      <c r="F780" s="998"/>
    </row>
    <row r="781" spans="1:7">
      <c r="A781" s="275"/>
      <c r="B781" s="275"/>
      <c r="C781" s="275"/>
      <c r="D781" s="267"/>
      <c r="F781" s="280"/>
    </row>
    <row r="782" spans="1:7">
      <c r="A782" s="1001" t="s">
        <v>489</v>
      </c>
      <c r="B782" s="1001"/>
      <c r="C782" s="1001"/>
      <c r="D782" s="1001"/>
      <c r="E782" s="1001"/>
      <c r="F782" s="1001"/>
      <c r="G782" s="1001"/>
    </row>
    <row r="783" spans="1:7">
      <c r="A783" s="138"/>
      <c r="B783" s="138"/>
    </row>
    <row r="784" spans="1:7">
      <c r="A784" s="138"/>
      <c r="B784" s="998" t="s">
        <v>483</v>
      </c>
      <c r="C784" s="998"/>
      <c r="D784" s="998"/>
      <c r="E784" s="998"/>
      <c r="F784" s="998"/>
    </row>
    <row r="785" spans="1:7">
      <c r="A785" s="274"/>
      <c r="B785" s="274"/>
      <c r="C785" s="274"/>
      <c r="D785" s="286"/>
      <c r="E785" s="57"/>
      <c r="F785" s="57"/>
      <c r="G785" s="57"/>
    </row>
    <row r="786" spans="1:7">
      <c r="A786" s="1001" t="s">
        <v>199</v>
      </c>
      <c r="B786" s="1001"/>
      <c r="C786" s="1001"/>
      <c r="D786" s="1001"/>
      <c r="E786" s="1001"/>
      <c r="F786" s="1001"/>
      <c r="G786" s="1001"/>
    </row>
    <row r="787" spans="1:7">
      <c r="A787" s="138"/>
      <c r="B787" s="138"/>
    </row>
    <row r="788" spans="1:7">
      <c r="A788" s="138"/>
      <c r="B788" s="998" t="s">
        <v>483</v>
      </c>
      <c r="C788" s="998"/>
      <c r="D788" s="998"/>
      <c r="E788" s="998"/>
      <c r="F788" s="998"/>
    </row>
    <row r="789" spans="1:7">
      <c r="A789" s="138"/>
      <c r="B789" s="138"/>
      <c r="D789" s="267"/>
    </row>
    <row r="790" spans="1:7">
      <c r="A790" s="1001" t="s">
        <v>967</v>
      </c>
      <c r="B790" s="1001"/>
      <c r="C790" s="1001"/>
      <c r="D790" s="1001"/>
      <c r="E790" s="1001"/>
      <c r="F790" s="1001"/>
      <c r="G790" s="1001"/>
    </row>
    <row r="791" spans="1:7">
      <c r="A791" s="138"/>
      <c r="B791" s="138"/>
    </row>
    <row r="792" spans="1:7">
      <c r="A792" s="138"/>
      <c r="B792" s="998" t="s">
        <v>483</v>
      </c>
      <c r="C792" s="998"/>
      <c r="D792" s="998"/>
      <c r="E792" s="998"/>
      <c r="F792" s="99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cellWatches>
    <cellWatch r="L44"/>
    <cellWatch r="M45"/>
    <cellWatch r="M37"/>
    <cellWatch r="L62"/>
    <cellWatch r="L45"/>
    <cellWatch r="L63"/>
  </cellWatch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8" t="s">
        <v>1472</v>
      </c>
      <c r="B2" s="1049"/>
      <c r="C2" s="1049"/>
      <c r="D2" s="1049"/>
      <c r="E2" s="1049"/>
      <c r="F2" s="1049"/>
      <c r="G2" s="1049"/>
      <c r="H2" s="1049"/>
      <c r="I2" s="1049"/>
      <c r="J2" s="1049"/>
    </row>
    <row r="3" spans="1:10" ht="15.75">
      <c r="A3" s="1053" t="s">
        <v>698</v>
      </c>
      <c r="B3" s="1054"/>
      <c r="C3" s="1054"/>
      <c r="D3" s="1054"/>
      <c r="E3" s="1054"/>
      <c r="F3" s="1054"/>
      <c r="G3" s="1054"/>
      <c r="H3" s="1054"/>
      <c r="I3" s="1054"/>
      <c r="J3" s="1054"/>
    </row>
    <row r="4" spans="1:10" ht="15">
      <c r="A4" s="1055" t="s">
        <v>1558</v>
      </c>
      <c r="B4" s="1054"/>
      <c r="C4" s="1054"/>
      <c r="D4" s="1054"/>
      <c r="E4" s="1054"/>
      <c r="F4" s="1054"/>
      <c r="G4" s="1054"/>
      <c r="H4" s="1054"/>
      <c r="I4" s="1054"/>
      <c r="J4" s="1054"/>
    </row>
    <row r="5" spans="1:10" ht="12.75"/>
    <row r="6" spans="1:10" ht="12.75">
      <c r="A6" s="1050" t="s">
        <v>1597</v>
      </c>
      <c r="B6" s="1051"/>
      <c r="C6" s="1051"/>
      <c r="D6" s="1051"/>
      <c r="E6" s="1051"/>
      <c r="F6" s="1051"/>
      <c r="G6" s="1051"/>
      <c r="H6" s="1051"/>
      <c r="I6" s="1051"/>
      <c r="J6" s="1051"/>
    </row>
    <row r="7" spans="1:10" ht="12.75">
      <c r="A7" s="1051"/>
      <c r="B7" s="1051"/>
      <c r="C7" s="1051"/>
      <c r="D7" s="1051"/>
      <c r="E7" s="1051"/>
      <c r="F7" s="1051"/>
      <c r="G7" s="1051"/>
      <c r="H7" s="1051"/>
      <c r="I7" s="1051"/>
      <c r="J7" s="1051"/>
    </row>
    <row r="8" spans="1:10" ht="12.75">
      <c r="A8" s="1051"/>
      <c r="B8" s="1051"/>
      <c r="C8" s="1051"/>
      <c r="D8" s="1051"/>
      <c r="E8" s="1051"/>
      <c r="F8" s="1051"/>
      <c r="G8" s="1051"/>
      <c r="H8" s="1051"/>
      <c r="I8" s="1051"/>
      <c r="J8" s="1051"/>
    </row>
    <row r="9" spans="1:10" ht="30" customHeight="1">
      <c r="A9" s="1051"/>
      <c r="B9" s="1051"/>
      <c r="C9" s="1051"/>
      <c r="D9" s="1051"/>
      <c r="E9" s="1051"/>
      <c r="F9" s="1051"/>
      <c r="G9" s="1051"/>
      <c r="H9" s="1051"/>
      <c r="I9" s="1051"/>
      <c r="J9" s="1051"/>
    </row>
    <row r="10" spans="1:10" ht="12.75">
      <c r="A10" s="796"/>
      <c r="B10" s="796"/>
      <c r="C10" s="796"/>
      <c r="D10" s="796"/>
      <c r="E10" s="796"/>
      <c r="F10" s="796"/>
      <c r="G10" s="796"/>
      <c r="H10" s="796"/>
      <c r="I10" s="796"/>
      <c r="J10" s="796"/>
    </row>
    <row r="11" spans="1:10" ht="12.75">
      <c r="A11" s="1056" t="s">
        <v>1433</v>
      </c>
      <c r="B11" s="1057"/>
      <c r="C11" s="1057"/>
      <c r="D11" s="1057"/>
      <c r="E11" s="1057"/>
      <c r="F11" s="1057"/>
      <c r="G11" s="1057"/>
      <c r="H11" s="1057"/>
      <c r="I11" s="1057"/>
      <c r="J11" s="1057"/>
    </row>
    <row r="12" spans="1:10" ht="12.75">
      <c r="A12" s="1057"/>
      <c r="B12" s="1057"/>
      <c r="C12" s="1057"/>
      <c r="D12" s="1057"/>
      <c r="E12" s="1057"/>
      <c r="F12" s="1057"/>
      <c r="G12" s="1057"/>
      <c r="H12" s="1057"/>
      <c r="I12" s="1057"/>
      <c r="J12" s="1057"/>
    </row>
    <row r="13" spans="1:10" ht="12.75">
      <c r="A13" s="1057"/>
      <c r="B13" s="1057"/>
      <c r="C13" s="1057"/>
      <c r="D13" s="1057"/>
      <c r="E13" s="1057"/>
      <c r="F13" s="1057"/>
      <c r="G13" s="1057"/>
      <c r="H13" s="1057"/>
      <c r="I13" s="1057"/>
      <c r="J13" s="1057"/>
    </row>
    <row r="14" spans="1:10" ht="12.75"/>
    <row r="15" spans="1:10" ht="12.75" customHeight="1">
      <c r="A15" s="1058" t="s">
        <v>1527</v>
      </c>
      <c r="B15" s="1058"/>
      <c r="C15" s="1058"/>
      <c r="D15" s="1058"/>
      <c r="E15" s="1058"/>
      <c r="F15" s="1058"/>
      <c r="G15" s="1058"/>
      <c r="H15" s="1058"/>
      <c r="I15" s="1058"/>
      <c r="J15" s="1058"/>
    </row>
    <row r="16" spans="1:10" ht="12.75">
      <c r="A16" s="1058"/>
      <c r="B16" s="1058"/>
      <c r="C16" s="1058"/>
      <c r="D16" s="1058"/>
      <c r="E16" s="1058"/>
      <c r="F16" s="1058"/>
      <c r="G16" s="1058"/>
      <c r="H16" s="1058"/>
      <c r="I16" s="1058"/>
      <c r="J16" s="1058"/>
    </row>
    <row r="17" spans="1:10" ht="12.75">
      <c r="A17" s="1058"/>
      <c r="B17" s="1058"/>
      <c r="C17" s="1058"/>
      <c r="D17" s="1058"/>
      <c r="E17" s="1058"/>
      <c r="F17" s="1058"/>
      <c r="G17" s="1058"/>
      <c r="H17" s="1058"/>
      <c r="I17" s="1058"/>
      <c r="J17" s="1058"/>
    </row>
    <row r="18" spans="1:10" ht="12.75">
      <c r="A18" s="1059"/>
      <c r="B18" s="1059"/>
      <c r="C18" s="1059"/>
      <c r="D18" s="1059"/>
      <c r="E18" s="1059"/>
      <c r="F18" s="1059"/>
      <c r="G18" s="1059"/>
      <c r="H18" s="1059"/>
      <c r="I18" s="1059"/>
      <c r="J18" s="1059"/>
    </row>
    <row r="19" spans="1:10" ht="12.75">
      <c r="A19" s="1059"/>
      <c r="B19" s="1059"/>
      <c r="C19" s="1059"/>
      <c r="D19" s="1059"/>
      <c r="E19" s="1059"/>
      <c r="F19" s="1059"/>
      <c r="G19" s="1059"/>
      <c r="H19" s="1059"/>
      <c r="I19" s="1059"/>
      <c r="J19" s="1059"/>
    </row>
    <row r="20" spans="1:10" ht="12.75">
      <c r="A20" s="1059"/>
      <c r="B20" s="1059"/>
      <c r="C20" s="1059"/>
      <c r="D20" s="1059"/>
      <c r="E20" s="1059"/>
      <c r="F20" s="1059"/>
      <c r="G20" s="1059"/>
      <c r="H20" s="1059"/>
      <c r="I20" s="1059"/>
      <c r="J20" s="1059"/>
    </row>
    <row r="21" spans="1:10" ht="12.75">
      <c r="A21" s="797" t="s">
        <v>1434</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60" t="s">
        <v>1435</v>
      </c>
      <c r="B23" s="1054"/>
      <c r="C23" s="1054"/>
      <c r="D23" s="1054"/>
      <c r="E23" s="105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0" t="s">
        <v>1436</v>
      </c>
      <c r="B60" s="1051"/>
      <c r="C60" s="1051"/>
      <c r="D60" s="1051"/>
      <c r="E60" s="1051"/>
      <c r="F60" s="1051"/>
      <c r="G60" s="1051"/>
      <c r="H60" s="1051"/>
      <c r="I60" s="1051"/>
      <c r="J60" s="1051"/>
    </row>
    <row r="61" spans="1:10" ht="12.75">
      <c r="A61" s="1051"/>
      <c r="B61" s="1051"/>
      <c r="C61" s="1051"/>
      <c r="D61" s="1051"/>
      <c r="E61" s="1051"/>
      <c r="F61" s="1051"/>
      <c r="G61" s="1051"/>
      <c r="H61" s="1051"/>
      <c r="I61" s="1051"/>
      <c r="J61" s="1051"/>
    </row>
    <row r="62" spans="1:10" ht="12.75">
      <c r="A62" s="1051"/>
      <c r="B62" s="1051"/>
      <c r="C62" s="1051"/>
      <c r="D62" s="1051"/>
      <c r="E62" s="1051"/>
      <c r="F62" s="1051"/>
      <c r="G62" s="1051"/>
      <c r="H62" s="1051"/>
      <c r="I62" s="1051"/>
      <c r="J62" s="1051"/>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52" t="s">
        <v>1437</v>
      </c>
      <c r="B75" s="1052"/>
      <c r="C75" s="1052"/>
      <c r="D75" s="1052"/>
      <c r="E75" s="1052"/>
      <c r="F75" s="1052"/>
      <c r="G75" s="1052"/>
      <c r="H75" s="1052"/>
      <c r="I75" s="1052"/>
    </row>
    <row r="76" spans="1:9" ht="12.75">
      <c r="A76" s="974" t="s">
        <v>1131</v>
      </c>
      <c r="B76" s="974"/>
      <c r="C76" s="974"/>
      <c r="D76" s="974"/>
      <c r="E76" s="974"/>
    </row>
    <row r="77" spans="1:9" ht="12.75">
      <c r="A77" s="974" t="s">
        <v>1438</v>
      </c>
      <c r="B77" s="974"/>
      <c r="C77" s="974"/>
      <c r="D77" s="974"/>
      <c r="E77" s="974"/>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cellWatches>
    <cellWatch r="L44"/>
    <cellWatch r="L62"/>
    <cellWatch r="M45"/>
    <cellWatch r="M37"/>
    <cellWatch r="L45"/>
    <cellWatch r="L63"/>
    <cellWatch r="L40"/>
    <cellWatch r="M41"/>
    <cellWatch r="M33"/>
    <cellWatch r="M46"/>
    <cellWatch r="M38"/>
    <cellWatch r="M57"/>
    <cellWatch r="M30"/>
    <cellWatch r="L55"/>
    <cellWatch r="M56"/>
    <cellWatch r="M48"/>
    <cellWatch r="L46"/>
    <cellWatch r="M47"/>
    <cellWatch r="M39"/>
    <cellWatch r="L41"/>
    <cellWatch r="L53"/>
    <cellWatch r="M54"/>
    <cellWatch r="M44"/>
    <cellWatch r="M36"/>
    <cellWatch r="M27"/>
    <cellWatch r="M19"/>
    <cellWatch r="L56"/>
    <cellWatch r="M49"/>
    <cellWatch r="L47"/>
    <cellWatch r="M40"/>
    <cellWatch r="L64"/>
    <cellWatch r="M62"/>
    <cellWatch r="N45"/>
    <cellWatch r="N37"/>
    <cellWatch r="N47"/>
    <cellWatch r="N39"/>
    <cellWatch r="M64"/>
    <cellWatch r="N46"/>
    <cellWatch r="N38"/>
    <cellWatch r="M63"/>
    <cellWatch r="N48"/>
    <cellWatch r="N40"/>
    <cellWatch r="M65"/>
    <cellWatch r="L37"/>
    <cellWatch r="L39"/>
    <cellWatch r="N41"/>
    <cellWatch r="N33"/>
    <cellWatch r="M55"/>
    <cellWatch r="N56"/>
    <cellWatch r="M53"/>
    <cellWatch r="N54"/>
    <cellWatch r="M51"/>
    <cellWatch r="M69"/>
    <cellWatch r="N52"/>
    <cellWatch r="N44"/>
    <cellWatch r="N27"/>
    <cellWatch r="N19"/>
    <cellWatch r="N57"/>
    <cellWatch r="N49"/>
    <cellWatch r="N36"/>
    <cellWatch r="N30"/>
    <cellWatch r="N42"/>
    <cellWatch r="M42"/>
    <cellWatch r="N55"/>
    <cellWatch r="M43"/>
    <cellWatch r="N35"/>
    <cellWatch r="N51"/>
    <cellWatch r="L51"/>
    <cellWatch r="L69"/>
    <cellWatch r="M52"/>
    <cellWatch r="L36"/>
    <cellWatch r="K45"/>
    <cellWatch r="K37"/>
    <cellWatch r="K47"/>
    <cellWatch r="K39"/>
    <cellWatch r="O62"/>
    <cellWatch r="O80"/>
    <cellWatch r="P63"/>
    <cellWatch r="P55"/>
    <cellWatch r="O63"/>
    <cellWatch r="O81"/>
    <cellWatch r="O58"/>
    <cellWatch r="P59"/>
    <cellWatch r="P51"/>
    <cellWatch r="N62"/>
    <cellWatch r="N80"/>
    <cellWatch r="O55"/>
    <cellWatch r="O64"/>
    <cellWatch r="P65"/>
    <cellWatch r="P57"/>
    <cellWatch r="O82"/>
    <cellWatch r="K44"/>
    <cellWatch r="K62"/>
    <cellWatch r="L42"/>
    <cellWatch r="L43"/>
    <cellWatch r="M35"/>
    <cellWatch r="L65"/>
    <cellWatch r="L33"/>
    <cellWatch r="L48"/>
    <cellWatch r="L66"/>
    <cellWatch r="L49"/>
    <cellWatch r="L67"/>
    <cellWatch r="L38"/>
    <cellWatch r="L57"/>
    <cellWatch r="M58"/>
    <cellWatch r="M50"/>
    <cellWatch r="L59"/>
    <cellWatch r="M60"/>
    <cellWatch r="M61"/>
    <cellWatch r="M28"/>
    <cellWatch r="O45"/>
    <cellWatch r="O37"/>
    <cellWatch r="O46"/>
    <cellWatch r="L54"/>
    <cellWatch r="K63"/>
    <cellWatch r="M34"/>
    <cellWatch r="L32"/>
    <cellWatch r="L50"/>
    <cellWatch r="M25"/>
    <cellWatch r="P62"/>
    <cellWatch r="P80"/>
    <cellWatch r="Q63"/>
    <cellWatch r="Q55"/>
    <cellWatch r="P81"/>
    <cellWatch r="P58"/>
    <cellWatch r="Q59"/>
    <cellWatch r="Q51"/>
    <cellWatch r="P64"/>
    <cellWatch r="Q65"/>
    <cellWatch r="Q57"/>
    <cellWatch r="P82"/>
    <cellWatch r="K66"/>
    <cellWatch r="L68"/>
    <cellWatch r="K46"/>
    <cellWatch r="K48"/>
    <cellWatch r="K40"/>
    <cellWatch r="L52"/>
    <cellWatch r="L70"/>
    <cellWatch r="P56"/>
    <cellWatch r="O59"/>
    <cellWatch r="P60"/>
    <cellWatch r="P52"/>
    <cellWatch r="N63"/>
    <cellWatch r="N81"/>
    <cellWatch r="O56"/>
    <cellWatch r="O65"/>
    <cellWatch r="P66"/>
    <cellWatch r="O83"/>
    <cellWatch r="O87"/>
    <cellWatch r="N74"/>
    <cellWatch r="N92"/>
    <cellWatch r="O75"/>
    <cellWatch r="O67"/>
    <cellWatch r="N70"/>
    <cellWatch r="O71"/>
    <cellWatch r="N75"/>
    <cellWatch r="N93"/>
    <cellWatch r="N66"/>
    <cellWatch r="N71"/>
    <cellWatch r="N83"/>
    <cellWatch r="O84"/>
    <cellWatch r="O76"/>
    <cellWatch r="N85"/>
    <cellWatch r="O86"/>
    <cellWatch r="O78"/>
    <cellWatch r="O68"/>
    <cellWatch r="O38"/>
    <cellWatch r="N76"/>
    <cellWatch r="O77"/>
    <cellWatch r="O69"/>
    <cellWatch r="N99"/>
    <cellWatch r="O74"/>
    <cellWatch r="N94"/>
    <cellWatch r="Q92"/>
    <cellWatch r="Q111"/>
    <cellWatch r="R93"/>
    <cellWatch r="R85"/>
    <cellWatch r="Q93"/>
    <cellWatch r="Q112"/>
    <cellWatch r="Q88"/>
    <cellWatch r="R89"/>
    <cellWatch r="R81"/>
    <cellWatch r="P92"/>
    <cellWatch r="P111"/>
    <cellWatch r="Q85"/>
    <cellWatch r="Q94"/>
    <cellWatch r="R95"/>
    <cellWatch r="R87"/>
    <cellWatch r="Q113"/>
    <cellWatch r="M74"/>
    <cellWatch r="M92"/>
    <cellWatch r="N67"/>
    <cellWatch r="N72"/>
    <cellWatch r="N73"/>
    <cellWatch r="N95"/>
    <cellWatch r="O33"/>
    <cellWatch r="O23"/>
    <cellWatch r="N86"/>
    <cellWatch r="O79"/>
    <cellWatch r="N77"/>
    <cellWatch r="O70"/>
    <cellWatch r="O66"/>
    <cellWatch r="M75"/>
    <cellWatch r="M67"/>
    <cellWatch r="M77"/>
    <cellWatch r="O92"/>
    <cellWatch r="P75"/>
    <cellWatch r="P67"/>
    <cellWatch r="P76"/>
    <cellWatch r="O93"/>
    <cellWatch r="O94"/>
    <cellWatch r="O72"/>
    <cellWatch r="P77"/>
    <cellWatch r="P69"/>
    <cellWatch r="O73"/>
    <cellWatch r="P74"/>
    <cellWatch r="O85"/>
    <cellWatch r="P86"/>
    <cellWatch r="P78"/>
    <cellWatch r="P68"/>
    <cellWatch r="P71"/>
    <cellWatch r="P84"/>
    <cellWatch r="O95"/>
    <cellWatch r="P33"/>
    <cellWatch r="P23"/>
    <cellWatch r="P87"/>
    <cellWatch r="P79"/>
    <cellWatch r="P70"/>
    <cellWatch r="P38"/>
    <cellWatch r="O99"/>
    <cellWatch r="N69"/>
    <cellWatch r="R92"/>
    <cellWatch r="R111"/>
    <cellWatch r="S93"/>
    <cellWatch r="S85"/>
    <cellWatch r="R112"/>
    <cellWatch r="R88"/>
    <cellWatch r="S89"/>
    <cellWatch r="S81"/>
    <cellWatch r="R94"/>
    <cellWatch r="S95"/>
    <cellWatch r="S87"/>
    <cellWatch r="R113"/>
    <cellWatch r="N91"/>
    <cellWatch r="N65"/>
    <cellWatch r="N82"/>
    <cellWatch r="N84"/>
    <cellWatch r="N98"/>
    <cellWatch r="Q91"/>
    <cellWatch r="Q110"/>
    <cellWatch r="R84"/>
    <cellWatch r="Q87"/>
    <cellWatch r="R80"/>
    <cellWatch r="P91"/>
    <cellWatch r="P110"/>
    <cellWatch r="Q84"/>
    <cellWatch r="R86"/>
    <cellWatch r="M73"/>
    <cellWatch r="M91"/>
    <cellWatch r="M66"/>
    <cellWatch r="M76"/>
    <cellWatch r="M68"/>
    <cellWatch r="O91"/>
    <cellWatch r="P73"/>
    <cellWatch r="P85"/>
    <cellWatch r="P83"/>
    <cellWatch r="O98"/>
    <cellWatch r="N68"/>
    <cellWatch r="R91"/>
    <cellWatch r="R110"/>
    <cellWatch r="S92"/>
    <cellWatch r="S84"/>
    <cellWatch r="S88"/>
    <cellWatch r="S80"/>
    <cellWatch r="S94"/>
    <cellWatch r="S86"/>
    <cellWatch r="L58"/>
    <cellWatch r="M59"/>
    <cellWatch r="L60"/>
    <cellWatch r="O47"/>
    <cellWatch r="K64"/>
    <cellWatch r="K67"/>
    <cellWatch r="N58"/>
    <cellWatch r="N50"/>
    <cellWatch r="M70"/>
    <cellWatch r="N53"/>
    <cellWatch r="Q64"/>
    <cellWatch r="Q56"/>
    <cellWatch r="Q60"/>
    <cellWatch r="Q52"/>
    <cellWatch r="Q66"/>
    <cellWatch r="Q58"/>
    <cellWatch r="N43"/>
    <cellWatch r="K38"/>
    <cellWatch r="K49"/>
    <cellWatch r="K41"/>
    <cellWatch r="M20"/>
    <cellWatch r="L22"/>
    <cellWatch r="M24"/>
    <cellWatch r="L24"/>
    <cellWatch r="M32"/>
    <cellWatch r="M21"/>
    <cellWatch r="M22"/>
    <cellWatch r="L25"/>
    <cellWatch r="L71"/>
    <cellWatch r="K42"/>
    <cellWatch r="L61"/>
    <cellWatch r="O119"/>
    <cellWatch r="N109"/>
    <cellWatch r="N119"/>
    <cellWatch r="O110"/>
    <cellWatch r="N105"/>
    <cellWatch r="O106"/>
    <cellWatch r="O90"/>
    <cellWatch r="N110"/>
    <cellWatch r="N106"/>
    <cellWatch r="N118"/>
    <cellWatch r="O112"/>
    <cellWatch r="O114"/>
    <cellWatch r="O103"/>
    <cellWatch r="O22"/>
    <cellWatch r="N112"/>
    <cellWatch r="O113"/>
    <cellWatch r="O104"/>
    <cellWatch r="N117"/>
    <cellWatch r="O118"/>
    <cellWatch r="O109"/>
    <cellWatch r="R119"/>
    <cellWatch r="R131"/>
    <cellWatch r="S119"/>
    <cellWatch r="S118"/>
    <cellWatch r="R132"/>
    <cellWatch r="S117"/>
    <cellWatch r="Q119"/>
    <cellWatch r="Q131"/>
    <cellWatch r="R118"/>
    <cellWatch r="R133"/>
    <cellWatch r="M109"/>
    <cellWatch r="M119"/>
    <cellWatch r="N107"/>
    <cellWatch r="N108"/>
    <cellWatch r="O40"/>
    <cellWatch r="O30"/>
    <cellWatch r="O115"/>
    <cellWatch r="N113"/>
    <cellWatch r="O105"/>
    <cellWatch r="M110"/>
    <cellWatch r="M113"/>
    <cellWatch r="M104"/>
    <cellWatch r="Q76"/>
    <cellWatch r="O107"/>
    <cellWatch r="Q104"/>
    <cellWatch r="O108"/>
    <cellWatch r="Q109"/>
    <cellWatch r="Q74"/>
    <cellWatch r="Q114"/>
    <cellWatch r="Q103"/>
    <cellWatch r="Q106"/>
    <cellWatch r="Q90"/>
    <cellWatch r="Q40"/>
    <cellWatch r="Q30"/>
    <cellWatch r="Q115"/>
    <cellWatch r="Q105"/>
    <cellWatch r="Q75"/>
    <cellWatch r="Q22"/>
    <cellWatch r="O117"/>
    <cellWatch r="Q118"/>
    <cellWatch r="N104"/>
    <cellWatch r="S131"/>
    <cellWatch r="T119"/>
    <cellWatch r="T118"/>
    <cellWatch r="S132"/>
    <cellWatch r="T117"/>
    <cellWatch r="T92"/>
    <cellWatch r="S133"/>
    <cellWatch r="L77"/>
    <cellWatch r="L19"/>
    <cellWatch r="L78"/>
    <cellWatch r="L20"/>
    <cellWatch r="K25"/>
    <cellWatch r="K60"/>
    <cellWatch r="K52"/>
    <cellWatch r="M29"/>
    <cellWatch r="O49"/>
    <cellWatch r="O25"/>
    <cellWatch r="K54"/>
    <cellWatch r="K77"/>
    <cellWatch r="L23"/>
    <cellWatch r="K78"/>
    <cellWatch r="L84"/>
    <cellWatch r="L76"/>
    <cellWatch r="L85"/>
    <cellWatch r="K76"/>
    <cellWatch r="K58"/>
    <cellWatch r="L79"/>
    <cellWatch r="K80"/>
    <cellWatch r="K72"/>
    <cellWatch r="L86"/>
    <cellWatch r="L74"/>
    <cellWatch r="M80"/>
    <cellWatch r="M72"/>
    <cellWatch r="M79"/>
    <cellWatch r="K20"/>
    <cellWatch r="K84"/>
    <cellWatch r="L73"/>
    <cellWatch r="M23"/>
    <cellWatch r="M71"/>
    <cellWatch r="M87"/>
    <cellWatch r="M81"/>
    <cellWatch r="L75"/>
    <cellWatch r="L80"/>
    <cellWatch r="L87"/>
    <cellWatch r="M84"/>
    <cellWatch r="L81"/>
    <cellWatch r="L21"/>
    <cellWatch r="L82"/>
    <cellWatch r="M82"/>
    <cellWatch r="M83"/>
    <cellWatch r="O143"/>
    <cellWatch r="N130"/>
    <cellWatch r="N148"/>
    <cellWatch r="O131"/>
    <cellWatch r="O88"/>
    <cellWatch r="N126"/>
    <cellWatch r="O127"/>
    <cellWatch r="N131"/>
    <cellWatch r="N149"/>
    <cellWatch r="N88"/>
    <cellWatch r="N127"/>
    <cellWatch r="N139"/>
    <cellWatch r="O140"/>
    <cellWatch r="O132"/>
    <cellWatch r="N141"/>
    <cellWatch r="O142"/>
    <cellWatch r="O134"/>
    <cellWatch r="O124"/>
    <cellWatch r="N132"/>
    <cellWatch r="O133"/>
    <cellWatch r="O125"/>
    <cellWatch r="N137"/>
    <cellWatch r="N155"/>
    <cellWatch r="O138"/>
    <cellWatch r="O130"/>
    <cellWatch r="N150"/>
    <cellWatch r="R148"/>
    <cellWatch r="R166"/>
    <cellWatch r="S149"/>
    <cellWatch r="S141"/>
    <cellWatch r="R149"/>
    <cellWatch r="R167"/>
    <cellWatch r="R144"/>
    <cellWatch r="S145"/>
    <cellWatch r="S137"/>
    <cellWatch r="Q148"/>
    <cellWatch r="Q166"/>
    <cellWatch r="R141"/>
    <cellWatch r="R150"/>
    <cellWatch r="S151"/>
    <cellWatch r="S143"/>
    <cellWatch r="R168"/>
    <cellWatch r="M130"/>
    <cellWatch r="M148"/>
    <cellWatch r="N128"/>
    <cellWatch r="N129"/>
    <cellWatch r="N151"/>
    <cellWatch r="N142"/>
    <cellWatch r="O135"/>
    <cellWatch r="N133"/>
    <cellWatch r="O126"/>
    <cellWatch r="M131"/>
    <cellWatch r="M88"/>
    <cellWatch r="M133"/>
    <cellWatch r="M125"/>
    <cellWatch r="O148"/>
    <cellWatch r="Q132"/>
    <cellWatch r="O149"/>
    <cellWatch r="O150"/>
    <cellWatch r="O128"/>
    <cellWatch r="Q133"/>
    <cellWatch r="Q125"/>
    <cellWatch r="O129"/>
    <cellWatch r="Q130"/>
    <cellWatch r="O141"/>
    <cellWatch r="Q142"/>
    <cellWatch r="Q134"/>
    <cellWatch r="Q124"/>
    <cellWatch r="Q127"/>
    <cellWatch r="O139"/>
    <cellWatch r="Q140"/>
    <cellWatch r="O151"/>
    <cellWatch r="Q68"/>
    <cellWatch r="Q143"/>
    <cellWatch r="Q135"/>
    <cellWatch r="Q126"/>
    <cellWatch r="O137"/>
    <cellWatch r="O155"/>
    <cellWatch r="Q138"/>
    <cellWatch r="N125"/>
    <cellWatch r="S148"/>
    <cellWatch r="S166"/>
    <cellWatch r="T149"/>
    <cellWatch r="T141"/>
    <cellWatch r="S167"/>
    <cellWatch r="S144"/>
    <cellWatch r="T145"/>
    <cellWatch r="T137"/>
    <cellWatch r="S150"/>
    <cellWatch r="T151"/>
    <cellWatch r="T143"/>
    <cellWatch r="S168"/>
    <cellWatch r="O60"/>
    <cellWatch r="P61"/>
    <cellWatch r="P53"/>
    <cellWatch r="N64"/>
    <cellWatch r="O57"/>
    <cellWatch r="N100"/>
    <cellWatch r="Q89"/>
    <cellWatch r="R90"/>
    <cellWatch r="R82"/>
    <cellWatch r="P93"/>
    <cellWatch r="Q86"/>
    <cellWatch r="Q95"/>
    <cellWatch r="R96"/>
    <cellWatch r="M93"/>
    <cellWatch r="N96"/>
    <cellWatch r="N87"/>
    <cellWatch r="N78"/>
    <cellWatch r="M78"/>
    <cellWatch r="P72"/>
    <cellWatch r="O96"/>
    <cellWatch r="P88"/>
    <cellWatch r="O100"/>
    <cellWatch r="S90"/>
    <cellWatch r="S82"/>
    <cellWatch r="S96"/>
  </cellWatches>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81" t="s">
        <v>1559</v>
      </c>
      <c r="B2" s="1081"/>
      <c r="C2" s="1082"/>
      <c r="D2" s="1082"/>
      <c r="E2" s="1082"/>
      <c r="F2" s="1082"/>
      <c r="G2" s="1082"/>
    </row>
    <row r="3" spans="1:9">
      <c r="A3" s="1088" t="s">
        <v>1562</v>
      </c>
      <c r="B3" s="1088"/>
      <c r="C3" s="1089"/>
      <c r="D3" s="1089"/>
      <c r="E3" s="1089"/>
      <c r="F3" s="1089"/>
      <c r="G3" s="1089"/>
      <c r="I3" s="717" t="s">
        <v>1198</v>
      </c>
    </row>
    <row r="4" spans="1:9">
      <c r="A4" s="1085" t="s">
        <v>1561</v>
      </c>
      <c r="B4" s="1085"/>
      <c r="C4" s="1090"/>
      <c r="D4" s="1090"/>
      <c r="E4" s="1090"/>
      <c r="F4" s="1090"/>
      <c r="G4" s="1090"/>
      <c r="I4" s="717"/>
    </row>
    <row r="5" spans="1:9" s="816" customFormat="1">
      <c r="A5" s="1085"/>
      <c r="B5" s="1085"/>
      <c r="C5" s="1086"/>
      <c r="D5" s="1086"/>
      <c r="E5" s="1086"/>
      <c r="F5" s="1086"/>
      <c r="G5" s="1086"/>
      <c r="I5" s="717" t="s">
        <v>1199</v>
      </c>
    </row>
    <row r="6" spans="1:9" s="816" customFormat="1">
      <c r="A6" s="1083" t="s">
        <v>1294</v>
      </c>
      <c r="B6" s="1083"/>
      <c r="C6" s="1084"/>
      <c r="D6" s="1084"/>
      <c r="E6" s="1084"/>
      <c r="F6" s="1084"/>
      <c r="G6" s="1084"/>
    </row>
    <row r="7" spans="1:9" s="816" customFormat="1">
      <c r="A7" s="1083" t="s">
        <v>1295</v>
      </c>
      <c r="B7" s="1083"/>
      <c r="C7" s="1084"/>
      <c r="D7" s="1084"/>
      <c r="E7" s="1084"/>
      <c r="F7" s="1084"/>
      <c r="G7" s="1084"/>
    </row>
    <row r="8" spans="1:9">
      <c r="A8" s="817"/>
      <c r="B8" s="817"/>
      <c r="C8" s="818"/>
      <c r="D8" s="818"/>
      <c r="E8" s="818"/>
      <c r="F8" s="818"/>
    </row>
    <row r="9" spans="1:9">
      <c r="A9" s="1022" t="s">
        <v>1297</v>
      </c>
      <c r="B9" s="1022"/>
      <c r="C9" s="1022"/>
      <c r="D9" s="1022"/>
      <c r="E9" s="1022"/>
      <c r="F9" s="1022"/>
      <c r="G9" s="1022"/>
    </row>
    <row r="10" spans="1:9">
      <c r="A10" s="818"/>
      <c r="B10" s="818"/>
      <c r="E10" s="819"/>
    </row>
    <row r="11" spans="1:9" ht="13.7" customHeight="1">
      <c r="C11" s="818"/>
      <c r="D11" s="1070" t="s">
        <v>1296</v>
      </c>
      <c r="E11" s="1070"/>
      <c r="F11" s="1070"/>
    </row>
    <row r="12" spans="1:9">
      <c r="C12" s="818"/>
      <c r="D12" s="1070"/>
      <c r="E12" s="1070"/>
      <c r="F12" s="1070"/>
    </row>
    <row r="13" spans="1:9">
      <c r="A13" s="820"/>
      <c r="B13" s="820"/>
      <c r="C13" s="820"/>
      <c r="D13" s="1032" t="s">
        <v>1279</v>
      </c>
      <c r="E13" s="1032"/>
      <c r="F13" s="1032"/>
    </row>
    <row r="14" spans="1:9">
      <c r="A14" s="820"/>
      <c r="B14" s="820"/>
      <c r="C14" s="820"/>
      <c r="D14" s="821"/>
    </row>
    <row r="15" spans="1:9" ht="14.25">
      <c r="A15" s="822"/>
      <c r="B15" s="823" t="s">
        <v>328</v>
      </c>
      <c r="C15" s="824"/>
      <c r="D15" s="1027" t="s">
        <v>1280</v>
      </c>
      <c r="E15" s="1027"/>
      <c r="F15" s="1027"/>
    </row>
    <row r="16" spans="1:9">
      <c r="A16" s="820"/>
      <c r="B16" s="820"/>
      <c r="C16" s="824"/>
      <c r="D16" s="1027"/>
      <c r="E16" s="1027"/>
      <c r="F16" s="1027"/>
    </row>
    <row r="17" spans="1:7">
      <c r="A17" s="820"/>
      <c r="B17" s="820"/>
      <c r="C17" s="824"/>
      <c r="D17" s="1027"/>
      <c r="E17" s="1027"/>
      <c r="F17" s="1027"/>
    </row>
    <row r="18" spans="1:7">
      <c r="A18" s="820"/>
      <c r="B18" s="820"/>
      <c r="C18" s="820"/>
    </row>
    <row r="19" spans="1:7" ht="14.25">
      <c r="A19" s="822"/>
      <c r="B19" s="823" t="s">
        <v>328</v>
      </c>
      <c r="D19" s="1006" t="s">
        <v>1281</v>
      </c>
      <c r="E19" s="1006"/>
      <c r="F19" s="1006"/>
    </row>
    <row r="20" spans="1:7" ht="14.25">
      <c r="A20" s="822"/>
      <c r="B20" s="822"/>
      <c r="D20" s="825"/>
    </row>
    <row r="21" spans="1:7" ht="14.25">
      <c r="A21" s="822"/>
      <c r="B21" s="823" t="s">
        <v>328</v>
      </c>
      <c r="D21" s="1027" t="s">
        <v>1282</v>
      </c>
      <c r="E21" s="1027"/>
      <c r="F21" s="1027"/>
    </row>
    <row r="22" spans="1:7" ht="14.25">
      <c r="A22" s="822"/>
      <c r="B22" s="822"/>
      <c r="D22" s="1027"/>
      <c r="E22" s="1027"/>
      <c r="F22" s="1027"/>
    </row>
    <row r="23" spans="1:7"/>
    <row r="24" spans="1:7" ht="14.25">
      <c r="A24" s="822"/>
      <c r="B24" s="823" t="s">
        <v>328</v>
      </c>
      <c r="D24" s="1062" t="s">
        <v>1283</v>
      </c>
      <c r="E24" s="1062"/>
      <c r="F24" s="1062"/>
    </row>
    <row r="25" spans="1:7">
      <c r="D25" s="1062"/>
      <c r="E25" s="1062"/>
      <c r="F25" s="1062"/>
    </row>
    <row r="26" spans="1:7">
      <c r="D26" s="1062"/>
      <c r="E26" s="1062"/>
      <c r="F26" s="1062"/>
    </row>
    <row r="27" spans="1:7">
      <c r="D27" s="1062"/>
      <c r="E27" s="1062"/>
      <c r="F27" s="1062"/>
    </row>
    <row r="28" spans="1:7">
      <c r="D28" s="1062"/>
      <c r="E28" s="1062"/>
      <c r="F28" s="1062"/>
    </row>
    <row r="29" spans="1:7" s="816" customFormat="1">
      <c r="A29" s="826"/>
      <c r="B29" s="826"/>
      <c r="C29" s="826"/>
      <c r="D29" s="757"/>
      <c r="E29" s="827"/>
      <c r="F29" s="827"/>
      <c r="G29" s="827"/>
    </row>
    <row r="30" spans="1:7" s="816" customFormat="1">
      <c r="A30" s="826"/>
      <c r="B30" s="823" t="s">
        <v>328</v>
      </c>
      <c r="C30" s="826"/>
      <c r="D30" s="984" t="s">
        <v>1284</v>
      </c>
      <c r="E30" s="984"/>
      <c r="F30" s="984"/>
      <c r="G30" s="827"/>
    </row>
    <row r="31" spans="1:7" s="816" customFormat="1">
      <c r="A31" s="826"/>
      <c r="B31" s="826"/>
      <c r="C31" s="826"/>
      <c r="D31" s="984"/>
      <c r="E31" s="984"/>
      <c r="F31" s="984"/>
      <c r="G31" s="827"/>
    </row>
    <row r="32" spans="1:7" ht="14.25">
      <c r="A32" s="822"/>
      <c r="B32" s="822"/>
      <c r="D32" s="828"/>
    </row>
    <row r="33" spans="1:6" ht="14.45" customHeight="1">
      <c r="A33" s="822"/>
      <c r="B33" s="823" t="s">
        <v>328</v>
      </c>
      <c r="D33" s="984" t="s">
        <v>1473</v>
      </c>
      <c r="E33" s="984"/>
      <c r="F33" s="984"/>
    </row>
    <row r="34" spans="1:6" ht="14.25">
      <c r="A34" s="822"/>
      <c r="B34" s="822"/>
      <c r="D34" s="984"/>
      <c r="E34" s="984"/>
      <c r="F34" s="984"/>
    </row>
    <row r="35" spans="1:6" ht="14.25">
      <c r="A35" s="822"/>
      <c r="B35" s="822"/>
      <c r="D35" s="984"/>
      <c r="E35" s="984"/>
      <c r="F35" s="984"/>
    </row>
    <row r="36" spans="1:6" ht="14.25">
      <c r="A36" s="822"/>
      <c r="B36" s="822"/>
      <c r="D36" s="984"/>
      <c r="E36" s="984"/>
      <c r="F36" s="984"/>
    </row>
    <row r="37" spans="1:6" ht="14.25">
      <c r="A37" s="822"/>
      <c r="B37" s="822"/>
      <c r="D37" s="815"/>
    </row>
    <row r="38" spans="1:6" ht="14.25">
      <c r="A38" s="822"/>
      <c r="B38" s="823" t="s">
        <v>328</v>
      </c>
      <c r="D38" s="984" t="s">
        <v>1286</v>
      </c>
      <c r="E38" s="984"/>
      <c r="F38" s="984"/>
    </row>
    <row r="39" spans="1:6" ht="14.25">
      <c r="A39" s="822"/>
      <c r="B39" s="822"/>
      <c r="D39" s="984"/>
      <c r="E39" s="984"/>
      <c r="F39" s="984"/>
    </row>
    <row r="40" spans="1:6" ht="14.25">
      <c r="A40" s="822"/>
      <c r="B40" s="822"/>
      <c r="D40" s="984"/>
      <c r="E40" s="984"/>
      <c r="F40" s="984"/>
    </row>
    <row r="41" spans="1:6" ht="14.25">
      <c r="A41" s="822"/>
      <c r="B41" s="822"/>
      <c r="D41" s="984"/>
      <c r="E41" s="984"/>
      <c r="F41" s="984"/>
    </row>
    <row r="42" spans="1:6" ht="14.25">
      <c r="A42" s="822"/>
      <c r="B42" s="822"/>
      <c r="D42" s="984"/>
      <c r="E42" s="984"/>
      <c r="F42" s="984"/>
    </row>
    <row r="43" spans="1:6" ht="14.25">
      <c r="A43" s="822"/>
      <c r="B43" s="822"/>
      <c r="D43" s="805"/>
      <c r="E43" s="805"/>
      <c r="F43" s="805"/>
    </row>
    <row r="44" spans="1:6" ht="14.25">
      <c r="A44" s="822"/>
      <c r="B44" s="823" t="s">
        <v>328</v>
      </c>
      <c r="D44" s="984" t="s">
        <v>1287</v>
      </c>
      <c r="E44" s="984"/>
      <c r="F44" s="984"/>
    </row>
    <row r="45" spans="1:6" ht="14.25">
      <c r="A45" s="822"/>
      <c r="B45" s="822"/>
      <c r="D45" s="984"/>
      <c r="E45" s="984"/>
      <c r="F45" s="984"/>
    </row>
    <row r="46" spans="1:6" ht="14.25">
      <c r="A46" s="822"/>
      <c r="B46" s="822"/>
      <c r="D46" s="984"/>
      <c r="E46" s="984"/>
      <c r="F46" s="984"/>
    </row>
    <row r="47" spans="1:6" ht="23.25" customHeight="1">
      <c r="A47" s="822"/>
      <c r="B47" s="822"/>
      <c r="D47" s="984"/>
      <c r="E47" s="984"/>
      <c r="F47" s="984"/>
    </row>
    <row r="48" spans="1:6" ht="14.25">
      <c r="A48" s="822"/>
      <c r="B48" s="822"/>
      <c r="D48" s="810"/>
    </row>
    <row r="49" spans="1:7" ht="14.45" customHeight="1">
      <c r="A49" s="822"/>
      <c r="B49" s="823" t="s">
        <v>328</v>
      </c>
      <c r="D49" s="984" t="s">
        <v>1288</v>
      </c>
      <c r="E49" s="984"/>
      <c r="F49" s="984"/>
    </row>
    <row r="50" spans="1:7" ht="14.25">
      <c r="A50" s="822"/>
      <c r="B50" s="822"/>
      <c r="D50" s="984"/>
      <c r="E50" s="984"/>
      <c r="F50" s="984"/>
    </row>
    <row r="51" spans="1:7" ht="14.25">
      <c r="A51" s="822"/>
      <c r="B51" s="822"/>
      <c r="D51" s="984"/>
      <c r="E51" s="984"/>
      <c r="F51" s="984"/>
    </row>
    <row r="52" spans="1:7" s="642" customFormat="1" ht="14.25">
      <c r="A52" s="822"/>
      <c r="B52" s="822"/>
      <c r="C52" s="829"/>
      <c r="D52" s="827"/>
      <c r="E52" s="717"/>
      <c r="F52" s="717"/>
      <c r="G52" s="717"/>
    </row>
    <row r="53" spans="1:7" s="642" customFormat="1" ht="14.25">
      <c r="A53" s="830"/>
      <c r="B53" s="823" t="s">
        <v>328</v>
      </c>
      <c r="C53" s="831"/>
      <c r="D53" s="984" t="s">
        <v>1289</v>
      </c>
      <c r="E53" s="984"/>
      <c r="F53" s="984"/>
      <c r="G53" s="717"/>
    </row>
    <row r="54" spans="1:7" s="642" customFormat="1" ht="14.25">
      <c r="A54" s="830"/>
      <c r="B54" s="830"/>
      <c r="C54" s="831"/>
      <c r="D54" s="984"/>
      <c r="E54" s="984"/>
      <c r="F54" s="984"/>
      <c r="G54" s="717"/>
    </row>
    <row r="55" spans="1:7" s="816" customFormat="1">
      <c r="A55" s="826"/>
      <c r="B55" s="826"/>
      <c r="C55" s="826"/>
      <c r="D55" s="757"/>
      <c r="E55" s="827"/>
      <c r="F55" s="827"/>
      <c r="G55" s="827"/>
    </row>
    <row r="56" spans="1:7" ht="14.25">
      <c r="A56" s="822"/>
      <c r="B56" s="823" t="s">
        <v>328</v>
      </c>
      <c r="D56" s="984" t="s">
        <v>1290</v>
      </c>
      <c r="E56" s="984"/>
      <c r="F56" s="984"/>
    </row>
    <row r="57" spans="1:7">
      <c r="D57" s="984"/>
      <c r="E57" s="984"/>
      <c r="F57" s="984"/>
    </row>
    <row r="58" spans="1:7">
      <c r="D58" s="984"/>
      <c r="E58" s="984"/>
      <c r="F58" s="984"/>
    </row>
    <row r="59" spans="1:7">
      <c r="D59" s="717"/>
    </row>
    <row r="60" spans="1:7" ht="14.25">
      <c r="A60" s="822"/>
      <c r="B60" s="823" t="s">
        <v>328</v>
      </c>
      <c r="D60" s="984" t="s">
        <v>1291</v>
      </c>
      <c r="E60" s="984"/>
      <c r="F60" s="984"/>
    </row>
    <row r="61" spans="1:7">
      <c r="D61" s="984"/>
      <c r="E61" s="984"/>
      <c r="F61" s="984"/>
    </row>
    <row r="62" spans="1:7"/>
    <row r="63" spans="1:7" ht="14.25">
      <c r="A63" s="822"/>
      <c r="B63" s="823" t="s">
        <v>328</v>
      </c>
      <c r="D63" s="984" t="s">
        <v>1292</v>
      </c>
      <c r="E63" s="984"/>
      <c r="F63" s="984"/>
    </row>
    <row r="64" spans="1:7">
      <c r="D64" s="984"/>
      <c r="E64" s="984"/>
      <c r="F64" s="984"/>
    </row>
    <row r="65" spans="1:7">
      <c r="D65" s="984"/>
      <c r="E65" s="984"/>
      <c r="F65" s="984"/>
    </row>
    <row r="66" spans="1:7">
      <c r="D66" s="815"/>
    </row>
    <row r="67" spans="1:7" ht="14.25">
      <c r="A67" s="822"/>
      <c r="B67" s="823" t="s">
        <v>328</v>
      </c>
      <c r="D67" s="1027" t="s">
        <v>1293</v>
      </c>
      <c r="E67" s="1027"/>
      <c r="F67" s="1027"/>
    </row>
    <row r="68" spans="1:7">
      <c r="D68" s="1027"/>
      <c r="E68" s="1027"/>
      <c r="F68" s="1027"/>
    </row>
    <row r="69" spans="1:7" ht="14.25">
      <c r="A69" s="822"/>
      <c r="B69" s="822"/>
      <c r="D69" s="825"/>
    </row>
    <row r="70" spans="1:7">
      <c r="A70" s="992" t="s">
        <v>1200</v>
      </c>
      <c r="B70" s="992"/>
      <c r="C70" s="992"/>
      <c r="D70" s="992"/>
      <c r="E70" s="992"/>
      <c r="F70" s="992"/>
      <c r="G70" s="992"/>
    </row>
    <row r="71" spans="1:7"/>
    <row r="72" spans="1:7">
      <c r="C72" s="832"/>
      <c r="D72" s="1069" t="s">
        <v>1298</v>
      </c>
      <c r="E72" s="1069"/>
      <c r="F72" s="1069"/>
    </row>
    <row r="73" spans="1:7">
      <c r="A73" s="825"/>
      <c r="B73" s="825"/>
      <c r="D73" s="1027" t="s">
        <v>1325</v>
      </c>
      <c r="E73" s="1027"/>
      <c r="F73" s="1027"/>
    </row>
    <row r="74" spans="1:7">
      <c r="A74" s="825"/>
      <c r="B74" s="825"/>
    </row>
    <row r="75" spans="1:7" ht="13.7" customHeight="1">
      <c r="A75" s="822"/>
      <c r="B75" s="823" t="s">
        <v>328</v>
      </c>
      <c r="D75" s="1027" t="s">
        <v>1526</v>
      </c>
      <c r="E75" s="1027"/>
      <c r="F75" s="1027"/>
    </row>
    <row r="76" spans="1:7" ht="14.25">
      <c r="A76" s="822"/>
      <c r="B76" s="822"/>
      <c r="D76" s="1027"/>
      <c r="E76" s="1027"/>
      <c r="F76" s="1027"/>
    </row>
    <row r="77" spans="1:7" ht="14.25">
      <c r="A77" s="822"/>
      <c r="B77" s="822"/>
      <c r="D77" s="1027"/>
      <c r="E77" s="1027"/>
      <c r="F77" s="1027"/>
    </row>
    <row r="78" spans="1:7" ht="14.25">
      <c r="A78" s="822"/>
      <c r="B78" s="822"/>
      <c r="D78" s="1027"/>
      <c r="E78" s="1027"/>
      <c r="F78" s="1027"/>
    </row>
    <row r="79" spans="1:7" ht="14.25">
      <c r="A79" s="822"/>
      <c r="B79" s="822"/>
      <c r="D79" s="1027"/>
      <c r="E79" s="1027"/>
      <c r="F79" s="1027"/>
    </row>
    <row r="80" spans="1:7" ht="14.25">
      <c r="A80" s="822"/>
      <c r="B80" s="822"/>
      <c r="D80" s="1027"/>
      <c r="E80" s="1027"/>
      <c r="F80" s="1027"/>
    </row>
    <row r="81" spans="1:6" ht="14.25">
      <c r="A81" s="822"/>
      <c r="B81" s="822"/>
      <c r="D81" s="1027"/>
      <c r="E81" s="1027"/>
      <c r="F81" s="1027"/>
    </row>
    <row r="82" spans="1:6" ht="14.25">
      <c r="A82" s="822"/>
      <c r="B82" s="822"/>
      <c r="D82" s="1027"/>
      <c r="E82" s="1027"/>
      <c r="F82" s="1027"/>
    </row>
    <row r="83" spans="1:6" s="815" customFormat="1" ht="14.25">
      <c r="A83" s="822"/>
      <c r="B83" s="822"/>
      <c r="C83" s="813"/>
      <c r="D83" s="1027"/>
      <c r="E83" s="1027"/>
      <c r="F83" s="1027"/>
    </row>
    <row r="84" spans="1:6" s="815" customFormat="1" ht="14.45" customHeight="1">
      <c r="A84" s="822"/>
      <c r="B84" s="823" t="s">
        <v>328</v>
      </c>
      <c r="C84" s="813"/>
      <c r="D84" s="1027" t="s">
        <v>1445</v>
      </c>
      <c r="E84" s="1027"/>
      <c r="F84" s="1027"/>
    </row>
    <row r="85" spans="1:6" s="815" customFormat="1" ht="14.25">
      <c r="A85" s="822"/>
      <c r="B85" s="822"/>
      <c r="C85" s="813"/>
      <c r="D85" s="1027"/>
      <c r="E85" s="1027"/>
      <c r="F85" s="1027"/>
    </row>
    <row r="86" spans="1:6" s="815" customFormat="1" ht="14.25">
      <c r="A86" s="822"/>
      <c r="B86" s="822"/>
      <c r="C86" s="813"/>
      <c r="D86" s="1027"/>
      <c r="E86" s="1027"/>
      <c r="F86" s="1027"/>
    </row>
    <row r="87" spans="1:6" s="815" customFormat="1" ht="14.25">
      <c r="A87" s="822"/>
      <c r="B87" s="822"/>
      <c r="C87" s="813"/>
      <c r="D87" s="1027"/>
      <c r="E87" s="1027"/>
      <c r="F87" s="1027"/>
    </row>
    <row r="88" spans="1:6" s="815" customFormat="1" ht="14.25">
      <c r="A88" s="822"/>
      <c r="B88" s="822"/>
      <c r="C88" s="813"/>
      <c r="D88" s="1027"/>
      <c r="E88" s="1027"/>
      <c r="F88" s="1027"/>
    </row>
    <row r="89" spans="1:6" s="815" customFormat="1" ht="14.25">
      <c r="A89" s="822"/>
      <c r="B89" s="822"/>
      <c r="C89" s="813"/>
      <c r="D89" s="1027"/>
      <c r="E89" s="1027"/>
      <c r="F89" s="1027"/>
    </row>
    <row r="90" spans="1:6" s="815" customFormat="1" ht="14.25">
      <c r="A90" s="822"/>
      <c r="B90" s="822"/>
      <c r="C90" s="813"/>
      <c r="D90" s="1027"/>
      <c r="E90" s="1027"/>
      <c r="F90" s="1027"/>
    </row>
    <row r="91" spans="1:6" s="815" customFormat="1" ht="14.25">
      <c r="A91" s="822"/>
      <c r="B91" s="822"/>
      <c r="C91" s="813"/>
      <c r="D91" s="1027"/>
      <c r="E91" s="1027"/>
      <c r="F91" s="1027"/>
    </row>
    <row r="92" spans="1:6" s="815" customFormat="1" ht="14.25">
      <c r="A92" s="822"/>
      <c r="B92" s="822"/>
      <c r="C92" s="813"/>
      <c r="D92" s="1027"/>
      <c r="E92" s="1027"/>
      <c r="F92" s="1027"/>
    </row>
    <row r="93" spans="1:6" s="815" customFormat="1" ht="14.25">
      <c r="A93" s="822"/>
      <c r="B93" s="822"/>
      <c r="C93" s="813"/>
      <c r="D93" s="1027"/>
      <c r="E93" s="1027"/>
      <c r="F93" s="1027"/>
    </row>
    <row r="94" spans="1:6" s="815" customFormat="1" ht="14.25">
      <c r="A94" s="822"/>
      <c r="B94" s="822"/>
      <c r="C94" s="813"/>
      <c r="D94" s="1027"/>
      <c r="E94" s="1027"/>
      <c r="F94" s="1027"/>
    </row>
    <row r="95" spans="1:6" s="815" customFormat="1" ht="14.25">
      <c r="A95" s="822"/>
      <c r="B95" s="822"/>
      <c r="C95" s="813"/>
      <c r="D95" s="1027"/>
      <c r="E95" s="1027"/>
      <c r="F95" s="1027"/>
    </row>
    <row r="96" spans="1:6" s="815" customFormat="1" ht="14.25">
      <c r="A96" s="822"/>
      <c r="B96" s="822"/>
      <c r="C96" s="813"/>
      <c r="D96" s="1027"/>
      <c r="E96" s="1027"/>
      <c r="F96" s="1027"/>
    </row>
    <row r="97" spans="1:11" ht="14.25">
      <c r="A97" s="822"/>
      <c r="B97" s="822"/>
      <c r="D97" s="1027"/>
      <c r="E97" s="1027"/>
      <c r="F97" s="1027"/>
    </row>
    <row r="98" spans="1:11" ht="14.25">
      <c r="A98" s="822"/>
      <c r="B98" s="822"/>
      <c r="D98" s="1027"/>
      <c r="E98" s="1027"/>
      <c r="F98" s="1027"/>
    </row>
    <row r="99" spans="1:11" ht="14.25">
      <c r="A99" s="822"/>
      <c r="B99" s="822"/>
      <c r="D99" s="947"/>
      <c r="E99" s="947"/>
      <c r="F99" s="947"/>
    </row>
    <row r="100" spans="1:11" ht="14.25" customHeight="1">
      <c r="A100" s="822"/>
      <c r="B100" s="823" t="s">
        <v>328</v>
      </c>
      <c r="D100" s="1025" t="s">
        <v>1300</v>
      </c>
      <c r="E100" s="1025"/>
      <c r="F100" s="1025"/>
    </row>
    <row r="101" spans="1:11" ht="14.25">
      <c r="A101" s="822"/>
      <c r="B101" s="822"/>
      <c r="D101" s="1025"/>
      <c r="E101" s="1025"/>
      <c r="F101" s="1025"/>
    </row>
    <row r="102" spans="1:11" ht="14.25">
      <c r="A102" s="822"/>
      <c r="B102" s="822"/>
      <c r="D102" s="1025"/>
      <c r="E102" s="1025"/>
      <c r="F102" s="1025"/>
    </row>
    <row r="103" spans="1:11" ht="14.25">
      <c r="A103" s="822"/>
      <c r="B103" s="822"/>
      <c r="D103" s="1025"/>
      <c r="E103" s="1025"/>
      <c r="F103" s="1025"/>
    </row>
    <row r="104" spans="1:11" ht="14.25">
      <c r="A104" s="822"/>
      <c r="B104" s="822"/>
      <c r="D104" s="1025"/>
      <c r="E104" s="1025"/>
      <c r="F104" s="1025"/>
    </row>
    <row r="105" spans="1:11" ht="14.25">
      <c r="A105" s="822"/>
      <c r="B105" s="822"/>
      <c r="D105" s="1025"/>
      <c r="E105" s="1025"/>
      <c r="F105" s="1025"/>
    </row>
    <row r="106" spans="1:11" ht="14.25">
      <c r="A106" s="822"/>
      <c r="B106" s="822"/>
      <c r="D106" s="1025"/>
      <c r="E106" s="1025"/>
      <c r="F106" s="1025"/>
    </row>
    <row r="107" spans="1:11" ht="14.25">
      <c r="A107" s="822"/>
      <c r="B107" s="822"/>
      <c r="D107" s="1025"/>
      <c r="E107" s="1025"/>
      <c r="F107" s="1025"/>
    </row>
    <row r="108" spans="1:11">
      <c r="C108" s="746"/>
      <c r="D108" s="948"/>
      <c r="E108" s="948"/>
      <c r="F108" s="948"/>
      <c r="G108" s="746"/>
      <c r="H108" s="746"/>
      <c r="I108" s="746"/>
      <c r="J108" s="746"/>
      <c r="K108" s="746"/>
    </row>
    <row r="109" spans="1:11" ht="14.25">
      <c r="A109" s="822"/>
      <c r="B109" s="823" t="s">
        <v>328</v>
      </c>
      <c r="C109" s="746"/>
      <c r="D109" s="1025" t="s">
        <v>1302</v>
      </c>
      <c r="E109" s="1025"/>
      <c r="F109" s="1025"/>
      <c r="G109" s="746"/>
      <c r="H109" s="746"/>
      <c r="I109" s="746"/>
      <c r="J109" s="746"/>
      <c r="K109" s="746"/>
    </row>
    <row r="110" spans="1:11" ht="14.25">
      <c r="A110" s="822"/>
      <c r="B110" s="822"/>
      <c r="C110" s="746"/>
      <c r="D110" s="1025"/>
      <c r="E110" s="1025"/>
      <c r="F110" s="1025"/>
      <c r="G110" s="746"/>
      <c r="H110" s="746"/>
      <c r="I110" s="746"/>
      <c r="J110" s="746"/>
      <c r="K110" s="746"/>
    </row>
    <row r="111" spans="1:11"/>
    <row r="112" spans="1:11" ht="14.25">
      <c r="A112" s="822"/>
      <c r="B112" s="823" t="s">
        <v>328</v>
      </c>
      <c r="C112" s="829"/>
      <c r="D112" s="1027" t="s">
        <v>1303</v>
      </c>
      <c r="E112" s="1027"/>
      <c r="F112" s="1027"/>
    </row>
    <row r="113" spans="1:7">
      <c r="C113" s="829"/>
      <c r="D113" s="1027"/>
      <c r="E113" s="1027"/>
      <c r="F113" s="1027"/>
    </row>
    <row r="114" spans="1:7">
      <c r="C114" s="829"/>
      <c r="D114" s="1027"/>
      <c r="E114" s="1027"/>
      <c r="F114" s="1027"/>
    </row>
    <row r="115" spans="1:7">
      <c r="C115" s="829"/>
      <c r="D115" s="1027"/>
      <c r="E115" s="1027"/>
      <c r="F115" s="1027"/>
    </row>
    <row r="116" spans="1:7">
      <c r="C116" s="829"/>
      <c r="D116" s="1027"/>
      <c r="E116" s="1027"/>
      <c r="F116" s="1027"/>
    </row>
    <row r="117" spans="1:7">
      <c r="C117" s="829"/>
      <c r="D117" s="696"/>
      <c r="E117" s="696"/>
      <c r="F117" s="696"/>
    </row>
    <row r="118" spans="1:7" s="746" customFormat="1" ht="14.25">
      <c r="A118" s="822"/>
      <c r="B118" s="823" t="s">
        <v>328</v>
      </c>
      <c r="C118" s="829"/>
      <c r="D118" s="984" t="s">
        <v>1304</v>
      </c>
      <c r="E118" s="984"/>
      <c r="F118" s="984"/>
      <c r="G118" s="696"/>
    </row>
    <row r="119" spans="1:7" s="837" customFormat="1" ht="13.7" customHeight="1">
      <c r="A119" s="834"/>
      <c r="B119" s="834"/>
      <c r="C119" s="835"/>
      <c r="D119" s="984"/>
      <c r="E119" s="984"/>
      <c r="F119" s="984"/>
      <c r="G119" s="836"/>
    </row>
    <row r="120" spans="1:7" s="746" customFormat="1" ht="13.7" customHeight="1">
      <c r="A120" s="813"/>
      <c r="B120" s="813"/>
      <c r="C120" s="829"/>
      <c r="D120" s="984"/>
      <c r="E120" s="984"/>
      <c r="F120" s="984"/>
      <c r="G120" s="696"/>
    </row>
    <row r="121" spans="1:7" s="746" customFormat="1" ht="13.7" customHeight="1">
      <c r="A121" s="813"/>
      <c r="B121" s="813"/>
      <c r="C121" s="829"/>
      <c r="D121" s="984"/>
      <c r="E121" s="984"/>
      <c r="F121" s="984"/>
      <c r="G121" s="696"/>
    </row>
    <row r="122" spans="1:7" s="746" customFormat="1" ht="13.7" customHeight="1">
      <c r="A122" s="813"/>
      <c r="B122" s="813"/>
      <c r="C122" s="829"/>
      <c r="D122" s="984"/>
      <c r="E122" s="984"/>
      <c r="F122" s="984"/>
      <c r="G122" s="696"/>
    </row>
    <row r="123" spans="1:7" s="746" customFormat="1" ht="13.7" customHeight="1">
      <c r="A123" s="838"/>
      <c r="B123" s="838"/>
      <c r="C123" s="829"/>
      <c r="D123" s="984"/>
      <c r="E123" s="984"/>
      <c r="F123" s="984"/>
      <c r="G123" s="696"/>
    </row>
    <row r="124" spans="1:7" s="642" customFormat="1" ht="13.7" customHeight="1">
      <c r="A124" s="826"/>
      <c r="B124" s="826"/>
      <c r="C124" s="831"/>
      <c r="D124" s="984"/>
      <c r="E124" s="984"/>
      <c r="F124" s="984"/>
      <c r="G124" s="717"/>
    </row>
    <row r="125" spans="1:7" s="642" customFormat="1" ht="13.7" customHeight="1">
      <c r="A125" s="826"/>
      <c r="B125" s="826"/>
      <c r="C125" s="831"/>
      <c r="D125" s="984"/>
      <c r="E125" s="984"/>
      <c r="F125" s="984"/>
      <c r="G125" s="717"/>
    </row>
    <row r="126" spans="1:7" s="746" customFormat="1" ht="13.7" customHeight="1">
      <c r="A126" s="813"/>
      <c r="B126" s="813"/>
      <c r="C126" s="829"/>
      <c r="D126" s="984"/>
      <c r="E126" s="984"/>
      <c r="F126" s="984"/>
      <c r="G126" s="696"/>
    </row>
    <row r="127" spans="1:7" s="746" customFormat="1" ht="13.7" customHeight="1">
      <c r="A127" s="813"/>
      <c r="B127" s="813"/>
      <c r="C127" s="829"/>
      <c r="D127" s="984"/>
      <c r="E127" s="984"/>
      <c r="F127" s="984"/>
      <c r="G127" s="696"/>
    </row>
    <row r="128" spans="1:7" s="746" customFormat="1" ht="13.7" customHeight="1">
      <c r="A128" s="813"/>
      <c r="B128" s="813"/>
      <c r="C128" s="829"/>
      <c r="D128" s="984"/>
      <c r="E128" s="984"/>
      <c r="F128" s="984"/>
      <c r="G128" s="696"/>
    </row>
    <row r="129" spans="1:7" s="746" customFormat="1" ht="13.7" customHeight="1">
      <c r="A129" s="813"/>
      <c r="B129" s="813"/>
      <c r="C129" s="829"/>
      <c r="D129" s="984"/>
      <c r="E129" s="984"/>
      <c r="F129" s="984"/>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61" t="s">
        <v>1412</v>
      </c>
      <c r="E131" s="1061"/>
      <c r="F131" s="1061"/>
      <c r="G131" s="696"/>
    </row>
    <row r="132" spans="1:7" s="746" customFormat="1" ht="13.7" customHeight="1">
      <c r="A132" s="813"/>
      <c r="B132" s="813"/>
      <c r="C132" s="829"/>
      <c r="D132" s="1061"/>
      <c r="E132" s="1061"/>
      <c r="F132" s="1061"/>
      <c r="G132" s="696"/>
    </row>
    <row r="133" spans="1:7" s="746" customFormat="1" ht="13.7" customHeight="1">
      <c r="A133" s="813"/>
      <c r="B133" s="813"/>
      <c r="C133" s="829"/>
      <c r="D133" s="1061"/>
      <c r="E133" s="1061"/>
      <c r="F133" s="1061"/>
      <c r="G133" s="696"/>
    </row>
    <row r="134" spans="1:7" s="746" customFormat="1" ht="13.7" customHeight="1">
      <c r="A134" s="813"/>
      <c r="B134" s="813"/>
      <c r="C134" s="829"/>
      <c r="D134" s="1061"/>
      <c r="E134" s="1061"/>
      <c r="F134" s="1061"/>
      <c r="G134" s="696"/>
    </row>
    <row r="135" spans="1:7" s="746" customFormat="1" ht="13.7" customHeight="1">
      <c r="A135" s="813"/>
      <c r="B135" s="813"/>
      <c r="C135" s="829"/>
      <c r="D135" s="1061"/>
      <c r="E135" s="1061"/>
      <c r="F135" s="1061"/>
      <c r="G135" s="696"/>
    </row>
    <row r="136" spans="1:7" s="746" customFormat="1" ht="13.7" customHeight="1">
      <c r="A136" s="813"/>
      <c r="B136" s="813"/>
      <c r="C136" s="829"/>
      <c r="D136" s="1061"/>
      <c r="E136" s="1061"/>
      <c r="F136" s="1061"/>
      <c r="G136" s="696"/>
    </row>
    <row r="137" spans="1:7" s="746" customFormat="1" ht="13.7" customHeight="1">
      <c r="A137" s="813"/>
      <c r="B137" s="813"/>
      <c r="C137" s="829"/>
      <c r="D137" s="1061"/>
      <c r="E137" s="1061"/>
      <c r="F137" s="1061"/>
      <c r="G137" s="696"/>
    </row>
    <row r="138" spans="1:7" s="746" customFormat="1" ht="13.7" customHeight="1">
      <c r="A138" s="813"/>
      <c r="B138" s="813"/>
      <c r="C138" s="829"/>
      <c r="D138" s="1061"/>
      <c r="E138" s="1061"/>
      <c r="F138" s="1061"/>
      <c r="G138" s="696"/>
    </row>
    <row r="139" spans="1:7" s="746" customFormat="1" ht="13.7" customHeight="1">
      <c r="A139" s="813"/>
      <c r="B139" s="813"/>
      <c r="C139" s="829"/>
      <c r="D139" s="1061"/>
      <c r="E139" s="1061"/>
      <c r="F139" s="1061"/>
      <c r="G139" s="696"/>
    </row>
    <row r="140" spans="1:7" s="746" customFormat="1" ht="13.7" customHeight="1">
      <c r="A140" s="813"/>
      <c r="B140" s="813"/>
      <c r="C140" s="829"/>
      <c r="D140" s="1061"/>
      <c r="E140" s="1061"/>
      <c r="F140" s="1061"/>
      <c r="G140" s="696"/>
    </row>
    <row r="141" spans="1:7" s="746" customFormat="1" ht="13.7" customHeight="1">
      <c r="A141" s="813"/>
      <c r="B141" s="813"/>
      <c r="C141" s="829"/>
      <c r="D141" s="1061"/>
      <c r="E141" s="1061"/>
      <c r="F141" s="1061"/>
      <c r="G141" s="696"/>
    </row>
    <row r="142" spans="1:7" s="746" customFormat="1" ht="13.7" customHeight="1">
      <c r="A142" s="813"/>
      <c r="B142" s="813"/>
      <c r="C142" s="829"/>
      <c r="D142" s="1061"/>
      <c r="E142" s="1061"/>
      <c r="F142" s="1061"/>
      <c r="G142" s="696"/>
    </row>
    <row r="143" spans="1:7" s="746" customFormat="1" ht="13.7" customHeight="1">
      <c r="A143" s="813"/>
      <c r="B143" s="813"/>
      <c r="C143" s="829"/>
      <c r="D143" s="1061"/>
      <c r="E143" s="1061"/>
      <c r="F143" s="1061"/>
      <c r="G143" s="696"/>
    </row>
    <row r="144" spans="1:7" s="746" customFormat="1" ht="13.7" customHeight="1">
      <c r="A144" s="813"/>
      <c r="B144" s="813"/>
      <c r="C144" s="829"/>
      <c r="D144" s="1061"/>
      <c r="E144" s="1061"/>
      <c r="F144" s="1061"/>
      <c r="G144" s="696"/>
    </row>
    <row r="145" spans="1:7" s="746" customFormat="1" ht="13.7" customHeight="1">
      <c r="A145" s="813"/>
      <c r="B145" s="813"/>
      <c r="C145" s="829"/>
      <c r="D145" s="1061"/>
      <c r="E145" s="1061"/>
      <c r="F145" s="1061"/>
      <c r="G145" s="696"/>
    </row>
    <row r="146" spans="1:7" s="746" customFormat="1" ht="13.7" customHeight="1">
      <c r="A146" s="813"/>
      <c r="B146" s="813"/>
      <c r="C146" s="829"/>
      <c r="D146" s="1061"/>
      <c r="E146" s="1061"/>
      <c r="F146" s="1061"/>
      <c r="G146" s="696"/>
    </row>
    <row r="147" spans="1:7" s="746" customFormat="1" ht="13.7" customHeight="1">
      <c r="A147" s="813"/>
      <c r="B147" s="813"/>
      <c r="C147" s="829"/>
      <c r="D147" s="1061"/>
      <c r="E147" s="1061"/>
      <c r="F147" s="1061"/>
      <c r="G147" s="696"/>
    </row>
    <row r="148" spans="1:7" s="746" customFormat="1" ht="13.7" customHeight="1">
      <c r="A148" s="813"/>
      <c r="B148" s="813"/>
      <c r="C148" s="829"/>
      <c r="D148" s="1061"/>
      <c r="E148" s="1061"/>
      <c r="F148" s="1061"/>
      <c r="G148" s="696"/>
    </row>
    <row r="149" spans="1:7" s="746" customFormat="1" ht="13.7" customHeight="1">
      <c r="A149" s="813"/>
      <c r="B149" s="813"/>
      <c r="C149" s="829"/>
      <c r="D149" s="1092" t="s">
        <v>1455</v>
      </c>
      <c r="E149" s="1092"/>
      <c r="F149" s="1092"/>
      <c r="G149" s="887"/>
    </row>
    <row r="150" spans="1:7" s="746" customFormat="1" ht="13.7" customHeight="1">
      <c r="A150" s="813"/>
      <c r="B150" s="813"/>
      <c r="C150" s="829"/>
      <c r="D150" s="1091"/>
      <c r="E150" s="1091"/>
      <c r="F150" s="1091"/>
      <c r="G150" s="1091"/>
    </row>
    <row r="151" spans="1:7" s="746" customFormat="1" ht="14.45" customHeight="1">
      <c r="A151" s="838"/>
      <c r="B151" s="823" t="s">
        <v>328</v>
      </c>
      <c r="C151" s="839"/>
      <c r="D151" s="1026" t="s">
        <v>1487</v>
      </c>
      <c r="E151" s="1026"/>
      <c r="F151" s="1026"/>
      <c r="G151" s="840"/>
    </row>
    <row r="152" spans="1:7" s="746" customFormat="1" ht="14.45" customHeight="1">
      <c r="A152" s="838"/>
      <c r="B152" s="838"/>
      <c r="C152" s="839"/>
      <c r="D152" s="1026"/>
      <c r="E152" s="1026"/>
      <c r="F152" s="1026"/>
      <c r="G152" s="840"/>
    </row>
    <row r="153" spans="1:7" s="746" customFormat="1" ht="13.7" customHeight="1">
      <c r="A153" s="838"/>
      <c r="B153" s="838"/>
      <c r="C153" s="839"/>
      <c r="D153" s="1026"/>
      <c r="E153" s="1026"/>
      <c r="F153" s="1026"/>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9" t="s">
        <v>1306</v>
      </c>
      <c r="E155" s="969"/>
      <c r="F155" s="969"/>
      <c r="G155" s="840"/>
    </row>
    <row r="156" spans="1:7" s="746" customFormat="1" ht="13.7" customHeight="1">
      <c r="A156" s="838"/>
      <c r="B156" s="838"/>
      <c r="C156" s="839"/>
      <c r="D156" s="969"/>
      <c r="E156" s="969"/>
      <c r="F156" s="969"/>
      <c r="G156" s="840"/>
    </row>
    <row r="157" spans="1:7" s="746" customFormat="1" ht="13.7" customHeight="1">
      <c r="A157" s="838"/>
      <c r="B157" s="838"/>
      <c r="C157" s="839"/>
      <c r="D157" s="969"/>
      <c r="E157" s="969"/>
      <c r="F157" s="969"/>
      <c r="G157" s="840"/>
    </row>
    <row r="158" spans="1:7" s="746" customFormat="1" ht="13.7" customHeight="1">
      <c r="A158" s="838"/>
      <c r="B158" s="838"/>
      <c r="C158" s="839"/>
      <c r="D158" s="969"/>
      <c r="E158" s="969"/>
      <c r="F158" s="969"/>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14" t="s">
        <v>1307</v>
      </c>
      <c r="E160" s="1014"/>
      <c r="F160" s="1014"/>
      <c r="G160" s="696"/>
    </row>
    <row r="161" spans="1:7" s="746" customFormat="1" ht="13.7" customHeight="1">
      <c r="A161" s="813"/>
      <c r="B161" s="813"/>
      <c r="C161" s="829"/>
      <c r="D161" s="1014"/>
      <c r="E161" s="1014"/>
      <c r="F161" s="1014"/>
      <c r="G161" s="696"/>
    </row>
    <row r="162" spans="1:7" s="746" customFormat="1" ht="13.7" customHeight="1">
      <c r="A162" s="813"/>
      <c r="B162" s="813"/>
      <c r="C162" s="829"/>
      <c r="D162" s="1014"/>
      <c r="E162" s="1014"/>
      <c r="F162" s="1014"/>
      <c r="G162" s="696"/>
    </row>
    <row r="163" spans="1:7" s="746" customFormat="1" ht="13.7" customHeight="1">
      <c r="A163" s="841"/>
      <c r="B163" s="841"/>
      <c r="C163" s="829"/>
      <c r="D163" s="814"/>
      <c r="E163" s="810"/>
      <c r="F163" s="810"/>
      <c r="G163" s="696"/>
    </row>
    <row r="164" spans="1:7">
      <c r="A164" s="992" t="s">
        <v>1201</v>
      </c>
      <c r="B164" s="992"/>
      <c r="C164" s="992"/>
      <c r="D164" s="992"/>
      <c r="E164" s="992"/>
      <c r="F164" s="992"/>
      <c r="G164" s="992"/>
    </row>
    <row r="165" spans="1:7" ht="12" customHeight="1">
      <c r="D165" s="825"/>
      <c r="E165" s="825"/>
      <c r="F165" s="825"/>
    </row>
    <row r="166" spans="1:7">
      <c r="B166" s="1068" t="s">
        <v>483</v>
      </c>
      <c r="C166" s="1068"/>
      <c r="D166" s="1068"/>
      <c r="E166" s="1068"/>
      <c r="F166" s="1068"/>
    </row>
    <row r="167" spans="1:7" ht="12" customHeight="1">
      <c r="A167" s="818"/>
      <c r="B167" s="818"/>
      <c r="C167" s="818"/>
    </row>
    <row r="168" spans="1:7">
      <c r="A168" s="992" t="s">
        <v>1202</v>
      </c>
      <c r="B168" s="992"/>
      <c r="C168" s="992"/>
      <c r="D168" s="992"/>
      <c r="E168" s="992"/>
      <c r="F168" s="992"/>
      <c r="G168" s="992"/>
    </row>
    <row r="169" spans="1:7" ht="12" customHeight="1">
      <c r="A169" s="842"/>
      <c r="B169" s="842"/>
      <c r="C169" s="843"/>
      <c r="D169" s="844"/>
      <c r="E169" s="845"/>
      <c r="F169" s="844"/>
      <c r="G169" s="844"/>
    </row>
    <row r="170" spans="1:7" ht="13.7" customHeight="1">
      <c r="A170" s="842"/>
      <c r="B170" s="842"/>
      <c r="C170" s="843"/>
      <c r="D170" s="1028" t="s">
        <v>1310</v>
      </c>
      <c r="E170" s="1028"/>
      <c r="F170" s="1028"/>
      <c r="G170" s="844"/>
    </row>
    <row r="171" spans="1:7">
      <c r="A171" s="842"/>
      <c r="B171" s="842"/>
      <c r="C171" s="843"/>
      <c r="D171" s="1028"/>
      <c r="E171" s="1028"/>
      <c r="F171" s="1028"/>
      <c r="G171" s="844"/>
    </row>
    <row r="172" spans="1:7">
      <c r="A172" s="842"/>
      <c r="B172" s="842"/>
      <c r="C172" s="843"/>
      <c r="D172" s="1029" t="s">
        <v>1446</v>
      </c>
      <c r="E172" s="1029"/>
      <c r="F172" s="1029"/>
      <c r="G172" s="844"/>
    </row>
    <row r="173" spans="1:7" ht="12" customHeight="1">
      <c r="A173" s="842"/>
      <c r="B173" s="842"/>
      <c r="C173" s="843"/>
      <c r="D173" s="844"/>
      <c r="E173" s="845"/>
      <c r="F173" s="844"/>
      <c r="G173" s="844"/>
    </row>
    <row r="174" spans="1:7" ht="14.25">
      <c r="A174" s="822"/>
      <c r="B174" s="823" t="s">
        <v>328</v>
      </c>
      <c r="C174" s="843"/>
      <c r="D174" s="1027" t="s">
        <v>1309</v>
      </c>
      <c r="E174" s="1027"/>
      <c r="F174" s="1027"/>
      <c r="G174" s="844"/>
    </row>
    <row r="175" spans="1:7" ht="14.25">
      <c r="A175" s="822"/>
      <c r="B175" s="822"/>
      <c r="C175" s="843"/>
      <c r="D175" s="1027"/>
      <c r="E175" s="1027"/>
      <c r="F175" s="1027"/>
      <c r="G175" s="844"/>
    </row>
    <row r="176" spans="1:7" ht="14.25">
      <c r="A176" s="822"/>
      <c r="B176" s="822"/>
      <c r="C176" s="843"/>
      <c r="D176" s="1027"/>
      <c r="E176" s="1027"/>
      <c r="F176" s="1027"/>
      <c r="G176" s="844"/>
    </row>
    <row r="177" spans="1:7">
      <c r="A177" s="843"/>
      <c r="B177" s="843"/>
      <c r="C177" s="843"/>
      <c r="D177" s="1027"/>
      <c r="E177" s="1027"/>
      <c r="F177" s="1027"/>
    </row>
    <row r="178" spans="1:7">
      <c r="A178" s="843"/>
      <c r="B178" s="843"/>
      <c r="C178" s="843"/>
      <c r="D178" s="828"/>
      <c r="E178" s="844"/>
      <c r="F178" s="844"/>
    </row>
    <row r="179" spans="1:7">
      <c r="A179" s="843"/>
      <c r="B179" s="843"/>
      <c r="C179" s="843"/>
      <c r="D179" s="969" t="s">
        <v>1218</v>
      </c>
      <c r="E179" s="969"/>
      <c r="F179" s="969"/>
    </row>
    <row r="180" spans="1:7">
      <c r="A180" s="843"/>
      <c r="B180" s="843"/>
      <c r="C180" s="843"/>
      <c r="D180" s="969"/>
      <c r="E180" s="969"/>
      <c r="F180" s="969"/>
    </row>
    <row r="181" spans="1:7">
      <c r="A181" s="843"/>
      <c r="B181" s="843"/>
      <c r="C181" s="843"/>
      <c r="D181" s="803"/>
      <c r="E181" s="803"/>
      <c r="F181" s="803"/>
    </row>
    <row r="182" spans="1:7" s="642" customFormat="1" ht="14.25">
      <c r="A182" s="822"/>
      <c r="B182" s="823" t="s">
        <v>328</v>
      </c>
      <c r="C182" s="831"/>
      <c r="D182" s="1027" t="s">
        <v>1475</v>
      </c>
      <c r="E182" s="1027"/>
      <c r="F182" s="1027"/>
      <c r="G182" s="717"/>
    </row>
    <row r="183" spans="1:7" s="642" customFormat="1" ht="14.45" customHeight="1">
      <c r="A183" s="822"/>
      <c r="C183" s="831"/>
      <c r="D183" s="1027"/>
      <c r="E183" s="1027"/>
      <c r="F183" s="1027"/>
      <c r="G183" s="717"/>
    </row>
    <row r="184" spans="1:7" s="642" customFormat="1" ht="14.25">
      <c r="A184" s="822"/>
      <c r="B184" s="843"/>
      <c r="C184" s="831"/>
      <c r="D184" s="1027"/>
      <c r="E184" s="1027"/>
      <c r="F184" s="1027"/>
      <c r="G184" s="717"/>
    </row>
    <row r="185" spans="1:7" s="642" customFormat="1" ht="14.25">
      <c r="A185" s="822"/>
      <c r="B185" s="843"/>
      <c r="C185" s="831"/>
      <c r="D185" s="1027"/>
      <c r="E185" s="1027"/>
      <c r="F185" s="1027"/>
      <c r="G185" s="717"/>
    </row>
    <row r="186" spans="1:7">
      <c r="A186" s="843"/>
      <c r="B186" s="843"/>
      <c r="C186" s="843"/>
      <c r="D186" s="803"/>
      <c r="E186" s="803"/>
      <c r="F186" s="803"/>
    </row>
    <row r="187" spans="1:7">
      <c r="A187" s="992" t="s">
        <v>1203</v>
      </c>
      <c r="B187" s="992"/>
      <c r="C187" s="992"/>
      <c r="D187" s="992"/>
      <c r="E187" s="992"/>
      <c r="F187" s="992"/>
      <c r="G187" s="992"/>
    </row>
    <row r="188" spans="1:7" ht="12" customHeight="1">
      <c r="D188" s="825"/>
      <c r="E188" s="825"/>
      <c r="F188" s="825"/>
    </row>
    <row r="189" spans="1:7">
      <c r="C189" s="832"/>
      <c r="D189" s="1087" t="s">
        <v>221</v>
      </c>
      <c r="E189" s="1087"/>
      <c r="F189" s="1087"/>
    </row>
    <row r="190" spans="1:7">
      <c r="A190" s="818"/>
      <c r="B190" s="818"/>
      <c r="C190" s="818"/>
      <c r="D190" s="1065" t="s">
        <v>1332</v>
      </c>
      <c r="E190" s="1065"/>
      <c r="F190" s="1065"/>
    </row>
    <row r="191" spans="1:7" ht="12" customHeight="1">
      <c r="A191" s="841"/>
      <c r="B191" s="841"/>
      <c r="C191" s="841"/>
    </row>
    <row r="192" spans="1:7" ht="13.7" customHeight="1">
      <c r="A192" s="841"/>
      <c r="C192" s="841"/>
      <c r="D192" s="982" t="s">
        <v>592</v>
      </c>
      <c r="E192" s="982"/>
      <c r="F192" s="982"/>
    </row>
    <row r="193" spans="1:6" ht="14.25">
      <c r="A193" s="822"/>
      <c r="B193" s="823" t="s">
        <v>328</v>
      </c>
      <c r="D193" s="1027" t="s">
        <v>1327</v>
      </c>
      <c r="E193" s="1027"/>
      <c r="F193" s="1027"/>
    </row>
    <row r="194" spans="1:6" ht="14.25">
      <c r="A194" s="822"/>
      <c r="B194" s="822"/>
      <c r="D194" s="1027"/>
      <c r="E194" s="1027"/>
      <c r="F194" s="1027"/>
    </row>
    <row r="195" spans="1:6" ht="14.25">
      <c r="A195" s="822"/>
      <c r="B195" s="822"/>
      <c r="D195" s="1027"/>
      <c r="E195" s="1027"/>
      <c r="F195" s="1027"/>
    </row>
    <row r="196" spans="1:6" ht="5.0999999999999996" customHeight="1">
      <c r="A196" s="822"/>
      <c r="B196" s="822"/>
      <c r="D196" s="810"/>
      <c r="E196" s="825"/>
      <c r="F196" s="825"/>
    </row>
    <row r="197" spans="1:6" ht="14.25">
      <c r="A197" s="822"/>
      <c r="B197" s="822"/>
      <c r="D197" s="1027" t="s">
        <v>1328</v>
      </c>
      <c r="E197" s="1027"/>
      <c r="F197" s="1027"/>
    </row>
    <row r="198" spans="1:6" ht="14.25">
      <c r="A198" s="822"/>
      <c r="B198" s="822"/>
      <c r="D198" s="1027"/>
      <c r="E198" s="1027"/>
      <c r="F198" s="1027"/>
    </row>
    <row r="199" spans="1:6" ht="14.25">
      <c r="A199" s="822"/>
      <c r="B199" s="822"/>
      <c r="D199" s="1027"/>
      <c r="E199" s="1027"/>
      <c r="F199" s="1027"/>
    </row>
    <row r="200" spans="1:6" ht="14.25">
      <c r="A200" s="822"/>
      <c r="B200" s="822"/>
      <c r="D200" s="1027"/>
      <c r="E200" s="1027"/>
      <c r="F200" s="1027"/>
    </row>
    <row r="201" spans="1:6" ht="14.25">
      <c r="A201" s="822"/>
      <c r="B201" s="822"/>
      <c r="D201" s="1027"/>
      <c r="E201" s="1027"/>
      <c r="F201" s="1027"/>
    </row>
    <row r="202" spans="1:6" ht="14.25">
      <c r="A202" s="822"/>
      <c r="B202" s="822"/>
      <c r="D202" s="825"/>
      <c r="E202" s="825"/>
      <c r="F202" s="825"/>
    </row>
    <row r="203" spans="1:6" ht="14.25">
      <c r="A203" s="822"/>
      <c r="B203" s="823" t="s">
        <v>328</v>
      </c>
      <c r="D203" s="1066" t="s">
        <v>1329</v>
      </c>
      <c r="E203" s="1066"/>
      <c r="F203" s="1066"/>
    </row>
    <row r="204" spans="1:6" ht="14.25">
      <c r="A204" s="822"/>
      <c r="B204" s="822"/>
      <c r="D204" s="1066"/>
      <c r="E204" s="1066"/>
      <c r="F204" s="1066"/>
    </row>
    <row r="205" spans="1:6" ht="14.25">
      <c r="A205" s="822"/>
      <c r="B205" s="822"/>
      <c r="D205" s="1068" t="s">
        <v>992</v>
      </c>
      <c r="E205" s="1068"/>
      <c r="F205" s="1068"/>
    </row>
    <row r="206" spans="1:6" ht="14.25">
      <c r="A206" s="822"/>
      <c r="B206" s="822"/>
      <c r="D206" s="825"/>
      <c r="E206" s="825"/>
      <c r="F206" s="825"/>
    </row>
    <row r="207" spans="1:6" ht="14.45" customHeight="1">
      <c r="A207" s="822"/>
      <c r="B207" s="823" t="s">
        <v>328</v>
      </c>
      <c r="D207" s="1066" t="s">
        <v>1331</v>
      </c>
      <c r="E207" s="1066"/>
      <c r="F207" s="1066"/>
    </row>
    <row r="208" spans="1:6" ht="14.25">
      <c r="A208" s="822"/>
      <c r="B208" s="822"/>
      <c r="D208" s="1066"/>
      <c r="E208" s="1066"/>
      <c r="F208" s="1066"/>
    </row>
    <row r="209" spans="1:7" ht="14.25">
      <c r="A209" s="822"/>
      <c r="B209" s="822"/>
      <c r="D209" s="1066"/>
      <c r="E209" s="1066"/>
      <c r="F209" s="1066"/>
    </row>
    <row r="210" spans="1:7" ht="14.25">
      <c r="A210" s="822"/>
      <c r="B210" s="822"/>
      <c r="D210" s="1066"/>
      <c r="E210" s="1066"/>
      <c r="F210" s="1066"/>
    </row>
    <row r="211" spans="1:7" ht="14.25">
      <c r="A211" s="822"/>
      <c r="B211" s="822"/>
      <c r="D211" s="1066"/>
      <c r="E211" s="1066"/>
      <c r="F211" s="1066"/>
    </row>
    <row r="212" spans="1:7">
      <c r="D212" s="825"/>
      <c r="E212" s="825"/>
      <c r="F212" s="825"/>
    </row>
    <row r="213" spans="1:7" ht="14.25">
      <c r="A213" s="822"/>
      <c r="B213" s="823" t="s">
        <v>328</v>
      </c>
      <c r="D213" s="1027" t="s">
        <v>1330</v>
      </c>
      <c r="E213" s="1027"/>
      <c r="F213" s="1027"/>
    </row>
    <row r="214" spans="1:7" ht="14.25">
      <c r="A214" s="822"/>
      <c r="B214" s="822"/>
      <c r="D214" s="1027"/>
      <c r="E214" s="1027"/>
      <c r="F214" s="1027"/>
    </row>
    <row r="215" spans="1:7">
      <c r="D215" s="846"/>
    </row>
    <row r="216" spans="1:7">
      <c r="A216" s="992" t="s">
        <v>1204</v>
      </c>
      <c r="B216" s="992"/>
      <c r="C216" s="992"/>
      <c r="D216" s="992"/>
      <c r="E216" s="992"/>
      <c r="F216" s="992"/>
      <c r="G216" s="992"/>
    </row>
    <row r="217" spans="1:7">
      <c r="D217" s="846"/>
    </row>
    <row r="218" spans="1:7">
      <c r="C218" s="832"/>
      <c r="D218" s="982" t="s">
        <v>1333</v>
      </c>
      <c r="E218" s="982"/>
      <c r="F218" s="982"/>
    </row>
    <row r="219" spans="1:7">
      <c r="A219" s="818"/>
      <c r="B219" s="818"/>
      <c r="C219" s="818"/>
      <c r="D219" s="825"/>
      <c r="E219" s="825"/>
      <c r="F219" s="825"/>
    </row>
    <row r="220" spans="1:7">
      <c r="A220" s="820"/>
      <c r="B220" s="820"/>
      <c r="C220" s="820"/>
      <c r="D220" s="982" t="s">
        <v>284</v>
      </c>
      <c r="E220" s="982"/>
      <c r="F220" s="982"/>
    </row>
    <row r="221" spans="1:7" ht="14.45" customHeight="1">
      <c r="A221" s="822"/>
      <c r="B221" s="823" t="s">
        <v>328</v>
      </c>
      <c r="D221" s="1078" t="s">
        <v>1447</v>
      </c>
      <c r="E221" s="1078"/>
      <c r="F221" s="1078"/>
    </row>
    <row r="222" spans="1:7">
      <c r="D222" s="1078"/>
      <c r="E222" s="1078"/>
      <c r="F222" s="1078"/>
    </row>
    <row r="223" spans="1:7">
      <c r="D223" s="1065" t="s">
        <v>983</v>
      </c>
      <c r="E223" s="1065"/>
      <c r="F223" s="1065"/>
    </row>
    <row r="224" spans="1:7">
      <c r="D224" s="825"/>
      <c r="E224" s="825"/>
      <c r="F224" s="825"/>
    </row>
    <row r="225" spans="1:7" ht="14.45" customHeight="1">
      <c r="A225" s="822"/>
      <c r="B225" s="823" t="s">
        <v>328</v>
      </c>
      <c r="D225" s="1066" t="s">
        <v>1448</v>
      </c>
      <c r="E225" s="1066"/>
      <c r="F225" s="1066"/>
    </row>
    <row r="226" spans="1:7">
      <c r="D226" s="1066"/>
      <c r="E226" s="1066"/>
      <c r="F226" s="1066"/>
    </row>
    <row r="227" spans="1:7">
      <c r="D227" s="1066"/>
      <c r="E227" s="1066"/>
      <c r="F227" s="1066"/>
    </row>
    <row r="228" spans="1:7">
      <c r="D228" s="1066"/>
      <c r="E228" s="1066"/>
      <c r="F228" s="1066"/>
    </row>
    <row r="229" spans="1:7">
      <c r="D229" s="1066"/>
      <c r="E229" s="1066"/>
      <c r="F229" s="1066"/>
    </row>
    <row r="230" spans="1:7">
      <c r="D230" s="825"/>
      <c r="E230" s="825"/>
      <c r="F230" s="825"/>
    </row>
    <row r="231" spans="1:7" ht="14.25">
      <c r="A231" s="822"/>
      <c r="B231" s="823" t="s">
        <v>328</v>
      </c>
      <c r="D231" s="1027" t="s">
        <v>1336</v>
      </c>
      <c r="E231" s="1027"/>
      <c r="F231" s="1027"/>
    </row>
    <row r="232" spans="1:7">
      <c r="D232" s="1027"/>
      <c r="E232" s="1027"/>
      <c r="F232" s="1027"/>
    </row>
    <row r="233" spans="1:7">
      <c r="D233" s="1027"/>
      <c r="E233" s="1027"/>
      <c r="F233" s="1027"/>
    </row>
    <row r="234" spans="1:7">
      <c r="D234" s="847"/>
      <c r="E234" s="825"/>
      <c r="F234" s="825"/>
    </row>
    <row r="235" spans="1:7">
      <c r="A235" s="992" t="s">
        <v>1205</v>
      </c>
      <c r="B235" s="992"/>
      <c r="C235" s="992"/>
      <c r="D235" s="992"/>
      <c r="E235" s="992"/>
      <c r="F235" s="992"/>
      <c r="G235" s="992"/>
    </row>
    <row r="236" spans="1:7">
      <c r="D236" s="847"/>
      <c r="E236" s="825"/>
      <c r="F236" s="825"/>
    </row>
    <row r="237" spans="1:7">
      <c r="C237" s="818"/>
      <c r="D237" s="1069" t="s">
        <v>1338</v>
      </c>
      <c r="E237" s="1069"/>
      <c r="F237" s="1069"/>
    </row>
    <row r="238" spans="1:7">
      <c r="C238" s="818"/>
      <c r="D238" s="1069"/>
      <c r="E238" s="1069"/>
      <c r="F238" s="1069"/>
    </row>
    <row r="239" spans="1:7">
      <c r="A239" s="820"/>
      <c r="B239" s="820"/>
      <c r="C239" s="820"/>
      <c r="D239" s="646"/>
      <c r="E239" s="696"/>
      <c r="F239" s="696"/>
    </row>
    <row r="240" spans="1:7">
      <c r="C240" s="820"/>
      <c r="D240" s="982" t="s">
        <v>222</v>
      </c>
      <c r="E240" s="982"/>
      <c r="F240" s="982"/>
    </row>
    <row r="241" spans="1:7" ht="15.75" customHeight="1">
      <c r="A241" s="822"/>
      <c r="B241" s="822"/>
      <c r="D241" s="1067" t="s">
        <v>1339</v>
      </c>
      <c r="E241" s="1067"/>
      <c r="F241" s="1067"/>
    </row>
    <row r="242" spans="1:7">
      <c r="E242" s="825"/>
      <c r="F242" s="825"/>
    </row>
    <row r="243" spans="1:7" ht="14.25">
      <c r="A243" s="822"/>
      <c r="B243" s="823" t="s">
        <v>328</v>
      </c>
      <c r="D243" s="1027" t="s">
        <v>1340</v>
      </c>
      <c r="E243" s="1027"/>
      <c r="F243" s="1027"/>
    </row>
    <row r="244" spans="1:7" ht="14.25">
      <c r="A244" s="822"/>
      <c r="B244" s="822"/>
      <c r="D244" s="1027"/>
      <c r="E244" s="1027"/>
      <c r="F244" s="1027"/>
    </row>
    <row r="245" spans="1:7">
      <c r="D245" s="825"/>
      <c r="E245" s="825"/>
      <c r="F245" s="825"/>
    </row>
    <row r="246" spans="1:7" ht="14.25">
      <c r="A246" s="822"/>
      <c r="B246" s="823" t="s">
        <v>328</v>
      </c>
      <c r="D246" s="1066" t="s">
        <v>1341</v>
      </c>
      <c r="E246" s="1066"/>
      <c r="F246" s="1066"/>
    </row>
    <row r="247" spans="1:7" ht="14.25">
      <c r="A247" s="822"/>
      <c r="B247" s="822"/>
      <c r="D247" s="1066"/>
      <c r="E247" s="1066"/>
      <c r="F247" s="1066"/>
    </row>
    <row r="248" spans="1:7" ht="14.25">
      <c r="A248" s="822"/>
      <c r="B248" s="822"/>
      <c r="D248" s="1066"/>
      <c r="E248" s="1066"/>
      <c r="F248" s="1066"/>
    </row>
    <row r="249" spans="1:7">
      <c r="D249" s="825"/>
      <c r="E249" s="825"/>
      <c r="F249" s="825"/>
    </row>
    <row r="250" spans="1:7" ht="14.25">
      <c r="A250" s="822"/>
      <c r="B250" s="823" t="s">
        <v>328</v>
      </c>
      <c r="D250" s="1027" t="s">
        <v>1342</v>
      </c>
      <c r="E250" s="1027"/>
      <c r="F250" s="1027"/>
    </row>
    <row r="251" spans="1:7" ht="14.25">
      <c r="A251" s="822"/>
      <c r="B251" s="822"/>
      <c r="D251" s="1027"/>
      <c r="E251" s="1027"/>
      <c r="F251" s="1027"/>
    </row>
    <row r="252" spans="1:7">
      <c r="A252" s="841"/>
      <c r="B252" s="841"/>
      <c r="E252" s="825"/>
      <c r="F252" s="825"/>
    </row>
    <row r="253" spans="1:7">
      <c r="A253" s="992" t="s">
        <v>1206</v>
      </c>
      <c r="B253" s="992"/>
      <c r="C253" s="992"/>
      <c r="D253" s="992"/>
      <c r="E253" s="992"/>
      <c r="F253" s="992"/>
      <c r="G253" s="992"/>
    </row>
    <row r="254" spans="1:7">
      <c r="A254" s="841"/>
      <c r="B254" s="841"/>
      <c r="D254" s="825"/>
      <c r="E254" s="825"/>
      <c r="F254" s="825"/>
    </row>
    <row r="255" spans="1:7">
      <c r="C255" s="841"/>
      <c r="D255" s="982" t="s">
        <v>735</v>
      </c>
      <c r="E255" s="982"/>
      <c r="F255" s="982"/>
    </row>
    <row r="256" spans="1:7">
      <c r="C256" s="841"/>
      <c r="D256" s="1032" t="s">
        <v>1343</v>
      </c>
      <c r="E256" s="1032"/>
      <c r="F256" s="1032"/>
    </row>
    <row r="257" spans="1:7">
      <c r="C257" s="841"/>
      <c r="D257" s="848"/>
    </row>
    <row r="258" spans="1:7">
      <c r="A258" s="826"/>
      <c r="B258" s="823" t="s">
        <v>328</v>
      </c>
      <c r="D258" s="1032" t="s">
        <v>1344</v>
      </c>
      <c r="E258" s="1032"/>
      <c r="F258" s="1032"/>
    </row>
    <row r="259" spans="1:7" s="816" customFormat="1" ht="14.25">
      <c r="A259" s="830"/>
      <c r="B259" s="830"/>
      <c r="C259" s="826"/>
      <c r="D259" s="849"/>
      <c r="E259" s="850"/>
      <c r="F259" s="850"/>
      <c r="G259" s="827"/>
    </row>
    <row r="260" spans="1:7" s="816" customFormat="1" ht="13.7" customHeight="1">
      <c r="A260" s="826"/>
      <c r="B260" s="823" t="s">
        <v>328</v>
      </c>
      <c r="C260" s="826"/>
      <c r="D260" s="1071" t="s">
        <v>1480</v>
      </c>
      <c r="E260" s="1071"/>
      <c r="F260" s="1071"/>
      <c r="G260" s="827"/>
    </row>
    <row r="261" spans="1:7" s="816" customFormat="1" ht="14.25">
      <c r="A261" s="830"/>
      <c r="B261" s="830"/>
      <c r="C261" s="826"/>
      <c r="D261" s="1071"/>
      <c r="E261" s="1071"/>
      <c r="F261" s="1071"/>
      <c r="G261" s="827"/>
    </row>
    <row r="262" spans="1:7" s="816" customFormat="1" ht="14.25">
      <c r="A262" s="830"/>
      <c r="B262" s="830"/>
      <c r="C262" s="826"/>
      <c r="D262" s="1071"/>
      <c r="E262" s="1071"/>
      <c r="F262" s="1071"/>
      <c r="G262" s="827"/>
    </row>
    <row r="263" spans="1:7" s="816" customFormat="1" ht="14.25">
      <c r="A263" s="830"/>
      <c r="B263" s="830"/>
      <c r="C263" s="826"/>
      <c r="D263" s="1071"/>
      <c r="E263" s="1071"/>
      <c r="F263" s="1071"/>
      <c r="G263" s="827"/>
    </row>
    <row r="264" spans="1:7" s="816" customFormat="1" ht="14.25">
      <c r="A264" s="830"/>
      <c r="B264" s="830"/>
      <c r="C264" s="826"/>
      <c r="D264" s="1071"/>
      <c r="E264" s="1071"/>
      <c r="F264" s="1071"/>
      <c r="G264" s="827"/>
    </row>
    <row r="265" spans="1:7" s="816" customFormat="1" ht="14.25">
      <c r="A265" s="830"/>
      <c r="B265" s="830"/>
      <c r="C265" s="826"/>
      <c r="D265" s="849"/>
      <c r="E265" s="850"/>
      <c r="F265" s="850"/>
      <c r="G265" s="827"/>
    </row>
    <row r="266" spans="1:7" s="816" customFormat="1" ht="13.7" customHeight="1">
      <c r="A266" s="826"/>
      <c r="B266" s="823" t="s">
        <v>328</v>
      </c>
      <c r="C266" s="826"/>
      <c r="D266" s="1071" t="s">
        <v>1346</v>
      </c>
      <c r="E266" s="1071"/>
      <c r="F266" s="1071"/>
      <c r="G266" s="827"/>
    </row>
    <row r="267" spans="1:7" s="816" customFormat="1">
      <c r="A267" s="826"/>
      <c r="B267" s="826"/>
      <c r="C267" s="826"/>
      <c r="D267" s="1071"/>
      <c r="E267" s="1071"/>
      <c r="F267" s="1071"/>
      <c r="G267" s="827"/>
    </row>
    <row r="268" spans="1:7" s="816" customFormat="1" ht="14.25">
      <c r="A268" s="830"/>
      <c r="B268" s="830"/>
      <c r="C268" s="826"/>
      <c r="D268" s="849"/>
      <c r="E268" s="850"/>
      <c r="F268" s="850"/>
      <c r="G268" s="827"/>
    </row>
    <row r="269" spans="1:7">
      <c r="A269" s="826"/>
      <c r="B269" s="823" t="s">
        <v>328</v>
      </c>
      <c r="D269" s="1032" t="s">
        <v>1347</v>
      </c>
      <c r="E269" s="1032"/>
      <c r="F269" s="1032"/>
    </row>
    <row r="270" spans="1:7">
      <c r="E270" s="825"/>
      <c r="F270" s="825"/>
    </row>
    <row r="271" spans="1:7" ht="14.25">
      <c r="A271" s="822"/>
      <c r="B271" s="823" t="s">
        <v>328</v>
      </c>
      <c r="D271" s="1066" t="s">
        <v>1510</v>
      </c>
      <c r="E271" s="1066"/>
      <c r="F271" s="1066"/>
    </row>
    <row r="272" spans="1:7" ht="14.25">
      <c r="A272" s="822"/>
      <c r="B272" s="822"/>
      <c r="D272" s="1066"/>
      <c r="E272" s="1066"/>
      <c r="F272" s="1066"/>
    </row>
    <row r="273" spans="1:6" ht="14.25">
      <c r="A273" s="822"/>
      <c r="B273" s="822"/>
      <c r="D273" s="1066"/>
      <c r="E273" s="1066"/>
      <c r="F273" s="1066"/>
    </row>
    <row r="274" spans="1:6" ht="14.25">
      <c r="A274" s="822"/>
      <c r="B274" s="822"/>
      <c r="D274" s="1066"/>
      <c r="E274" s="1066"/>
      <c r="F274" s="1066"/>
    </row>
    <row r="275" spans="1:6" ht="14.25">
      <c r="A275" s="822"/>
      <c r="B275" s="822"/>
      <c r="D275" s="1066"/>
      <c r="E275" s="1066"/>
      <c r="F275" s="1066"/>
    </row>
    <row r="276" spans="1:6" ht="14.25">
      <c r="A276" s="822"/>
      <c r="B276" s="822"/>
      <c r="D276" s="1066"/>
      <c r="E276" s="1066"/>
      <c r="F276" s="1066"/>
    </row>
    <row r="277" spans="1:6" ht="14.25">
      <c r="A277" s="822"/>
      <c r="B277" s="822"/>
      <c r="D277" s="1066"/>
      <c r="E277" s="1066"/>
      <c r="F277" s="1066"/>
    </row>
    <row r="278" spans="1:6" ht="14.25">
      <c r="A278" s="822"/>
      <c r="B278" s="822"/>
      <c r="D278" s="1066"/>
      <c r="E278" s="1066"/>
      <c r="F278" s="1066"/>
    </row>
    <row r="279" spans="1:6" ht="14.25">
      <c r="A279" s="822"/>
      <c r="B279" s="822"/>
      <c r="D279" s="1066"/>
      <c r="E279" s="1066"/>
      <c r="F279" s="1066"/>
    </row>
    <row r="280" spans="1:6" ht="14.25">
      <c r="A280" s="822"/>
      <c r="B280" s="822"/>
      <c r="D280" s="1066"/>
      <c r="E280" s="1066"/>
      <c r="F280" s="1066"/>
    </row>
    <row r="281" spans="1:6" ht="14.25">
      <c r="A281" s="822"/>
      <c r="B281" s="822"/>
      <c r="D281" s="1066"/>
      <c r="E281" s="1066"/>
      <c r="F281" s="1066"/>
    </row>
    <row r="282" spans="1:6" ht="14.25">
      <c r="A282" s="822"/>
      <c r="B282" s="822"/>
      <c r="D282" s="1066"/>
      <c r="E282" s="1066"/>
      <c r="F282" s="1066"/>
    </row>
    <row r="283" spans="1:6" ht="14.25">
      <c r="A283" s="822"/>
      <c r="B283" s="822"/>
      <c r="D283" s="1066"/>
      <c r="E283" s="1066"/>
      <c r="F283" s="1066"/>
    </row>
    <row r="284" spans="1:6" ht="14.25">
      <c r="A284" s="822"/>
      <c r="B284" s="822"/>
      <c r="D284" s="1066"/>
      <c r="E284" s="1066"/>
      <c r="F284" s="1066"/>
    </row>
    <row r="285" spans="1:6" ht="14.25">
      <c r="A285" s="822"/>
      <c r="B285" s="822"/>
      <c r="D285" s="1066"/>
      <c r="E285" s="1066"/>
      <c r="F285" s="1066"/>
    </row>
    <row r="286" spans="1:6">
      <c r="D286" s="825"/>
      <c r="E286" s="825"/>
      <c r="F286" s="825"/>
    </row>
    <row r="287" spans="1:6" ht="14.25">
      <c r="A287" s="822"/>
      <c r="B287" s="823" t="s">
        <v>328</v>
      </c>
      <c r="D287" s="1066" t="s">
        <v>1349</v>
      </c>
      <c r="E287" s="1066"/>
      <c r="F287" s="1066"/>
    </row>
    <row r="288" spans="1:6">
      <c r="D288" s="1066"/>
      <c r="E288" s="1066"/>
      <c r="F288" s="1066"/>
    </row>
    <row r="289" spans="1:7">
      <c r="D289" s="1066"/>
      <c r="E289" s="1066"/>
      <c r="F289" s="1066"/>
    </row>
    <row r="290" spans="1:7">
      <c r="D290" s="1066"/>
      <c r="E290" s="1066"/>
      <c r="F290" s="1066"/>
    </row>
    <row r="291" spans="1:7">
      <c r="D291" s="1066"/>
      <c r="E291" s="1066"/>
      <c r="F291" s="1066"/>
    </row>
    <row r="292" spans="1:7">
      <c r="D292" s="1066"/>
      <c r="E292" s="1066"/>
      <c r="F292" s="1066"/>
    </row>
    <row r="293" spans="1:7">
      <c r="D293" s="1066"/>
      <c r="E293" s="1066"/>
      <c r="F293" s="1066"/>
    </row>
    <row r="294" spans="1:7">
      <c r="D294" s="1066"/>
      <c r="E294" s="1066"/>
      <c r="F294" s="1066"/>
    </row>
    <row r="295" spans="1:7">
      <c r="D295" s="1066"/>
      <c r="E295" s="1066"/>
      <c r="F295" s="1066"/>
    </row>
    <row r="296" spans="1:7">
      <c r="D296" s="825"/>
      <c r="E296" s="825"/>
      <c r="F296" s="825"/>
    </row>
    <row r="297" spans="1:7" ht="14.25">
      <c r="A297" s="822"/>
      <c r="B297" s="823" t="s">
        <v>328</v>
      </c>
      <c r="D297" s="1027" t="s">
        <v>1580</v>
      </c>
      <c r="E297" s="1027"/>
      <c r="F297" s="1027"/>
    </row>
    <row r="298" spans="1:7">
      <c r="D298" s="1027"/>
      <c r="E298" s="1027"/>
      <c r="F298" s="1027"/>
      <c r="G298" s="815"/>
    </row>
    <row r="299" spans="1:7">
      <c r="D299" s="1027"/>
      <c r="E299" s="1027"/>
      <c r="F299" s="1027"/>
      <c r="G299" s="815"/>
    </row>
    <row r="300" spans="1:7">
      <c r="D300" s="1027"/>
      <c r="E300" s="1027"/>
      <c r="F300" s="1027"/>
      <c r="G300" s="815"/>
    </row>
    <row r="301" spans="1:7">
      <c r="D301" s="1027"/>
      <c r="E301" s="1027"/>
      <c r="F301" s="1027"/>
      <c r="G301" s="815"/>
    </row>
    <row r="302" spans="1:7">
      <c r="D302" s="1027"/>
      <c r="E302" s="1027"/>
      <c r="F302" s="1027"/>
      <c r="G302" s="815"/>
    </row>
    <row r="303" spans="1:7">
      <c r="D303" s="809"/>
      <c r="E303" s="809"/>
      <c r="F303" s="809"/>
      <c r="G303" s="815"/>
    </row>
    <row r="304" spans="1:7" ht="13.5" thickBot="1">
      <c r="D304" s="1077" t="s">
        <v>1092</v>
      </c>
      <c r="E304" s="1077"/>
      <c r="F304" s="1077"/>
      <c r="G304" s="815"/>
    </row>
    <row r="305" spans="1:7" ht="13.5" thickTop="1">
      <c r="D305" s="1072" t="s">
        <v>1351</v>
      </c>
      <c r="E305" s="1072"/>
      <c r="F305" s="1072"/>
      <c r="G305" s="815"/>
    </row>
    <row r="306" spans="1:7">
      <c r="A306" s="839"/>
      <c r="B306" s="839"/>
      <c r="C306" s="839"/>
      <c r="D306" s="811"/>
      <c r="E306" s="811"/>
      <c r="F306" s="825"/>
      <c r="G306" s="815"/>
    </row>
    <row r="307" spans="1:7" ht="14.25">
      <c r="A307" s="822"/>
      <c r="B307" s="823" t="s">
        <v>328</v>
      </c>
      <c r="C307" s="839"/>
      <c r="D307" s="1039" t="s">
        <v>1352</v>
      </c>
      <c r="E307" s="1039"/>
      <c r="F307" s="1039"/>
      <c r="G307" s="815"/>
    </row>
    <row r="308" spans="1:7">
      <c r="A308" s="839"/>
      <c r="B308" s="839"/>
      <c r="C308" s="839"/>
      <c r="D308" s="811"/>
      <c r="E308" s="811"/>
      <c r="F308" s="825"/>
      <c r="G308" s="815"/>
    </row>
    <row r="309" spans="1:7">
      <c r="A309" s="839"/>
      <c r="B309" s="823" t="s">
        <v>328</v>
      </c>
      <c r="C309" s="839"/>
      <c r="D309" s="1023" t="s">
        <v>1484</v>
      </c>
      <c r="E309" s="1023"/>
      <c r="F309" s="1023"/>
      <c r="G309" s="815"/>
    </row>
    <row r="310" spans="1:7">
      <c r="A310" s="839"/>
      <c r="B310" s="839"/>
      <c r="C310" s="839"/>
      <c r="D310" s="1023"/>
      <c r="E310" s="1023"/>
      <c r="F310" s="1023"/>
      <c r="G310" s="815"/>
    </row>
    <row r="311" spans="1:7">
      <c r="A311" s="839"/>
      <c r="B311" s="839"/>
      <c r="C311" s="839"/>
      <c r="D311" s="1023"/>
      <c r="E311" s="1023"/>
      <c r="F311" s="1023"/>
      <c r="G311" s="815"/>
    </row>
    <row r="312" spans="1:7">
      <c r="A312" s="839"/>
      <c r="B312" s="839"/>
      <c r="C312" s="839"/>
      <c r="D312" s="1023"/>
      <c r="E312" s="1023"/>
      <c r="F312" s="1023"/>
      <c r="G312" s="815"/>
    </row>
    <row r="313" spans="1:7">
      <c r="A313" s="839"/>
      <c r="B313" s="839"/>
      <c r="C313" s="839"/>
      <c r="D313" s="1023"/>
      <c r="E313" s="1023"/>
      <c r="F313" s="1023"/>
      <c r="G313" s="815"/>
    </row>
    <row r="314" spans="1:7">
      <c r="A314" s="839"/>
      <c r="B314" s="839"/>
      <c r="C314" s="839"/>
      <c r="D314" s="1023"/>
      <c r="E314" s="1023"/>
      <c r="F314" s="1023"/>
      <c r="G314" s="815"/>
    </row>
    <row r="315" spans="1:7">
      <c r="A315" s="839"/>
      <c r="B315" s="839"/>
      <c r="C315" s="839"/>
      <c r="D315" s="1023"/>
      <c r="E315" s="1023"/>
      <c r="F315" s="1023"/>
      <c r="G315" s="815"/>
    </row>
    <row r="316" spans="1:7">
      <c r="A316" s="839"/>
      <c r="B316" s="839"/>
      <c r="C316" s="839"/>
      <c r="D316" s="1023"/>
      <c r="E316" s="1023"/>
      <c r="F316" s="1023"/>
      <c r="G316" s="815"/>
    </row>
    <row r="317" spans="1:7">
      <c r="A317" s="839"/>
      <c r="B317" s="839"/>
      <c r="C317" s="839"/>
      <c r="D317" s="1023"/>
      <c r="E317" s="1023"/>
      <c r="F317" s="1023"/>
      <c r="G317" s="815"/>
    </row>
    <row r="318" spans="1:7">
      <c r="A318" s="839"/>
      <c r="B318" s="839"/>
      <c r="C318" s="839"/>
      <c r="D318" s="1023"/>
      <c r="E318" s="1023"/>
      <c r="F318" s="1023"/>
      <c r="G318" s="815"/>
    </row>
    <row r="319" spans="1:7">
      <c r="A319" s="839"/>
      <c r="B319" s="839"/>
      <c r="C319" s="839"/>
      <c r="D319" s="1023"/>
      <c r="E319" s="1023"/>
      <c r="F319" s="1023"/>
      <c r="G319" s="815"/>
    </row>
    <row r="320" spans="1:7">
      <c r="A320" s="839"/>
      <c r="B320" s="839"/>
      <c r="C320" s="839"/>
      <c r="D320" s="1023"/>
      <c r="E320" s="1023"/>
      <c r="F320" s="1023"/>
      <c r="G320" s="815"/>
    </row>
    <row r="321" spans="1:7" ht="12.6" customHeight="1">
      <c r="A321" s="839"/>
      <c r="B321" s="823" t="s">
        <v>328</v>
      </c>
      <c r="C321" s="839"/>
      <c r="D321" s="1073" t="s">
        <v>1485</v>
      </c>
      <c r="E321" s="1073"/>
      <c r="F321" s="1073"/>
      <c r="G321" s="815"/>
    </row>
    <row r="322" spans="1:7">
      <c r="A322" s="839"/>
      <c r="B322" s="839"/>
      <c r="C322" s="839"/>
      <c r="D322" s="1073"/>
      <c r="E322" s="1073"/>
      <c r="F322" s="1073"/>
      <c r="G322" s="815"/>
    </row>
    <row r="323" spans="1:7">
      <c r="A323" s="839"/>
      <c r="B323" s="839"/>
      <c r="C323" s="839"/>
      <c r="D323" s="1073"/>
      <c r="E323" s="1073"/>
      <c r="F323" s="1073"/>
      <c r="G323" s="815"/>
    </row>
    <row r="324" spans="1:7">
      <c r="A324" s="839"/>
      <c r="B324" s="839"/>
      <c r="C324" s="839"/>
      <c r="D324" s="1073"/>
      <c r="E324" s="1073"/>
      <c r="F324" s="1073"/>
      <c r="G324" s="815"/>
    </row>
    <row r="325" spans="1:7">
      <c r="A325" s="839"/>
      <c r="B325" s="839"/>
      <c r="C325" s="839"/>
      <c r="D325" s="815"/>
      <c r="E325" s="811"/>
      <c r="F325" s="825"/>
      <c r="G325" s="815"/>
    </row>
    <row r="326" spans="1:7" ht="14.25">
      <c r="A326" s="822"/>
      <c r="B326" s="823" t="s">
        <v>328</v>
      </c>
      <c r="C326" s="839"/>
      <c r="D326" s="1042" t="s">
        <v>1354</v>
      </c>
      <c r="E326" s="1042"/>
      <c r="F326" s="1042"/>
      <c r="G326" s="815"/>
    </row>
    <row r="327" spans="1:7">
      <c r="A327" s="839"/>
      <c r="B327" s="839"/>
      <c r="C327" s="839"/>
      <c r="D327" s="1042"/>
      <c r="E327" s="1042"/>
      <c r="F327" s="1042"/>
      <c r="G327" s="815"/>
    </row>
    <row r="328" spans="1:7">
      <c r="A328" s="839"/>
      <c r="B328" s="839"/>
      <c r="C328" s="839"/>
      <c r="D328" s="1042"/>
      <c r="E328" s="1042"/>
      <c r="F328" s="1042"/>
      <c r="G328" s="815"/>
    </row>
    <row r="329" spans="1:7">
      <c r="A329" s="839"/>
      <c r="B329" s="839"/>
      <c r="C329" s="839"/>
      <c r="D329" s="1042"/>
      <c r="E329" s="1042"/>
      <c r="F329" s="1042"/>
      <c r="G329" s="815"/>
    </row>
    <row r="330" spans="1:7">
      <c r="A330" s="839"/>
      <c r="B330" s="839"/>
      <c r="C330" s="839"/>
      <c r="D330" s="851"/>
      <c r="E330" s="811"/>
      <c r="F330" s="825"/>
      <c r="G330" s="815"/>
    </row>
    <row r="331" spans="1:7">
      <c r="A331" s="839"/>
      <c r="B331" s="839"/>
      <c r="C331" s="839"/>
      <c r="D331" s="1042" t="s">
        <v>1355</v>
      </c>
      <c r="E331" s="1042"/>
      <c r="F331" s="1042"/>
      <c r="G331" s="815"/>
    </row>
    <row r="332" spans="1:7">
      <c r="A332" s="839"/>
      <c r="B332" s="839"/>
      <c r="C332" s="839"/>
      <c r="D332" s="1042"/>
      <c r="E332" s="1042"/>
      <c r="F332" s="1042"/>
      <c r="G332" s="815"/>
    </row>
    <row r="333" spans="1:7">
      <c r="A333" s="839"/>
      <c r="B333" s="839"/>
      <c r="C333" s="839"/>
      <c r="D333" s="1042"/>
      <c r="E333" s="1042"/>
      <c r="F333" s="1042"/>
      <c r="G333" s="815"/>
    </row>
    <row r="334" spans="1:7">
      <c r="A334" s="839"/>
      <c r="B334" s="839"/>
      <c r="C334" s="839"/>
      <c r="D334" s="1042"/>
      <c r="E334" s="1042"/>
      <c r="F334" s="1042"/>
      <c r="G334" s="815"/>
    </row>
    <row r="335" spans="1:7" ht="18" customHeight="1">
      <c r="A335" s="839"/>
      <c r="B335" s="839"/>
      <c r="C335" s="839"/>
      <c r="D335" s="1042"/>
      <c r="E335" s="1042"/>
      <c r="F335" s="1042"/>
      <c r="G335" s="815"/>
    </row>
    <row r="336" spans="1:7">
      <c r="A336" s="839"/>
      <c r="B336" s="839"/>
      <c r="C336" s="839"/>
      <c r="D336" s="1042"/>
      <c r="E336" s="1042"/>
      <c r="F336" s="1042"/>
      <c r="G336" s="815"/>
    </row>
    <row r="337" spans="1:7">
      <c r="A337" s="839"/>
      <c r="B337" s="839"/>
      <c r="C337" s="839"/>
      <c r="D337" s="1042"/>
      <c r="E337" s="1042"/>
      <c r="F337" s="1042"/>
      <c r="G337" s="815"/>
    </row>
    <row r="338" spans="1:7">
      <c r="A338" s="839"/>
      <c r="B338" s="839"/>
      <c r="C338" s="839"/>
      <c r="D338" s="1042"/>
      <c r="E338" s="1042"/>
      <c r="F338" s="1042"/>
      <c r="G338" s="815"/>
    </row>
    <row r="339" spans="1:7" ht="8.25" customHeight="1">
      <c r="A339" s="839"/>
      <c r="B339" s="839"/>
      <c r="C339" s="839"/>
      <c r="D339" s="1042"/>
      <c r="E339" s="1042"/>
      <c r="F339" s="1042"/>
      <c r="G339" s="815"/>
    </row>
    <row r="340" spans="1:7" ht="13.7" customHeight="1">
      <c r="A340" s="839"/>
      <c r="B340" s="839"/>
      <c r="C340" s="839"/>
      <c r="D340" s="1035" t="s">
        <v>1356</v>
      </c>
      <c r="E340" s="1035"/>
      <c r="F340" s="1035"/>
      <c r="G340" s="815"/>
    </row>
    <row r="341" spans="1:7">
      <c r="A341" s="839"/>
      <c r="B341" s="839"/>
      <c r="C341" s="839"/>
      <c r="D341" s="1035"/>
      <c r="E341" s="1035"/>
      <c r="F341" s="1035"/>
      <c r="G341" s="815"/>
    </row>
    <row r="342" spans="1:7">
      <c r="A342" s="839"/>
      <c r="B342" s="839"/>
      <c r="C342" s="839"/>
      <c r="D342" s="1035"/>
      <c r="E342" s="1035"/>
      <c r="F342" s="1035"/>
      <c r="G342" s="815"/>
    </row>
    <row r="343" spans="1:7">
      <c r="A343" s="839"/>
      <c r="B343" s="839"/>
      <c r="C343" s="839"/>
      <c r="D343" s="1035"/>
      <c r="E343" s="1035"/>
      <c r="F343" s="1035"/>
      <c r="G343" s="815"/>
    </row>
    <row r="344" spans="1:7">
      <c r="A344" s="839"/>
      <c r="B344" s="839"/>
      <c r="C344" s="839"/>
      <c r="D344" s="1035"/>
      <c r="E344" s="1035"/>
      <c r="F344" s="1035"/>
      <c r="G344" s="815"/>
    </row>
    <row r="345" spans="1:7">
      <c r="A345" s="839"/>
      <c r="B345" s="839"/>
      <c r="C345" s="839"/>
      <c r="D345" s="1035"/>
      <c r="E345" s="1035"/>
      <c r="F345" s="1035"/>
      <c r="G345" s="815"/>
    </row>
    <row r="346" spans="1:7">
      <c r="A346" s="839"/>
      <c r="B346" s="839"/>
      <c r="C346" s="839"/>
      <c r="D346" s="1035"/>
      <c r="E346" s="1035"/>
      <c r="F346" s="1035"/>
      <c r="G346" s="815"/>
    </row>
    <row r="347" spans="1:7">
      <c r="A347" s="839"/>
      <c r="B347" s="839"/>
      <c r="C347" s="839"/>
      <c r="D347" s="1035"/>
      <c r="E347" s="1035"/>
      <c r="F347" s="1035"/>
      <c r="G347" s="815"/>
    </row>
    <row r="348" spans="1:7">
      <c r="A348" s="839"/>
      <c r="B348" s="839"/>
      <c r="C348" s="839"/>
      <c r="D348" s="1035"/>
      <c r="E348" s="1035"/>
      <c r="F348" s="1035"/>
      <c r="G348" s="815"/>
    </row>
    <row r="349" spans="1:7">
      <c r="A349" s="839"/>
      <c r="B349" s="839"/>
      <c r="C349" s="839"/>
      <c r="D349" s="1035"/>
      <c r="E349" s="1035"/>
      <c r="F349" s="1035"/>
      <c r="G349" s="815"/>
    </row>
    <row r="350" spans="1:7">
      <c r="A350" s="839"/>
      <c r="B350" s="839"/>
      <c r="C350" s="839"/>
      <c r="D350" s="1035"/>
      <c r="E350" s="1035"/>
      <c r="F350" s="1035"/>
      <c r="G350" s="815"/>
    </row>
    <row r="351" spans="1:7">
      <c r="A351" s="839"/>
      <c r="B351" s="839"/>
      <c r="C351" s="839"/>
      <c r="D351" s="1035"/>
      <c r="E351" s="1035"/>
      <c r="F351" s="1035"/>
      <c r="G351" s="815"/>
    </row>
    <row r="352" spans="1:7">
      <c r="A352" s="839"/>
      <c r="B352" s="839"/>
      <c r="C352" s="852"/>
      <c r="D352" s="1035"/>
      <c r="E352" s="1035"/>
      <c r="F352" s="1035"/>
      <c r="G352" s="815"/>
    </row>
    <row r="353" spans="1:7">
      <c r="A353" s="839"/>
      <c r="B353" s="839"/>
      <c r="C353" s="852"/>
      <c r="D353" s="1035"/>
      <c r="E353" s="1035"/>
      <c r="F353" s="1035"/>
      <c r="G353" s="815"/>
    </row>
    <row r="354" spans="1:7">
      <c r="A354" s="839"/>
      <c r="B354" s="839"/>
      <c r="C354" s="839"/>
      <c r="D354" s="1035"/>
      <c r="E354" s="1035"/>
      <c r="F354" s="1035"/>
      <c r="G354" s="815"/>
    </row>
    <row r="355" spans="1:7">
      <c r="A355" s="839"/>
      <c r="B355" s="839"/>
      <c r="C355" s="852"/>
      <c r="D355" s="1035"/>
      <c r="E355" s="1035"/>
      <c r="F355" s="1035"/>
      <c r="G355" s="815"/>
    </row>
    <row r="356" spans="1:7">
      <c r="A356" s="839"/>
      <c r="B356" s="839"/>
      <c r="C356" s="852"/>
      <c r="D356" s="1035"/>
      <c r="E356" s="1035"/>
      <c r="F356" s="1035"/>
      <c r="G356" s="815"/>
    </row>
    <row r="357" spans="1:7">
      <c r="A357" s="839"/>
      <c r="B357" s="839"/>
      <c r="C357" s="852"/>
      <c r="D357" s="1035"/>
      <c r="E357" s="1035"/>
      <c r="F357" s="1035"/>
      <c r="G357" s="815"/>
    </row>
    <row r="358" spans="1:7">
      <c r="A358" s="839"/>
      <c r="B358" s="839"/>
      <c r="C358" s="839"/>
      <c r="D358" s="851"/>
      <c r="E358" s="811"/>
      <c r="F358" s="825"/>
      <c r="G358" s="815"/>
    </row>
    <row r="359" spans="1:7">
      <c r="A359" s="839"/>
      <c r="B359" s="823" t="s">
        <v>328</v>
      </c>
      <c r="C359" s="839"/>
      <c r="D359" s="1035" t="s">
        <v>1357</v>
      </c>
      <c r="E359" s="1035"/>
      <c r="F359" s="1035"/>
      <c r="G359" s="815"/>
    </row>
    <row r="360" spans="1:7">
      <c r="A360" s="839"/>
      <c r="B360" s="839"/>
      <c r="C360" s="839"/>
      <c r="D360" s="1035"/>
      <c r="E360" s="1035"/>
      <c r="F360" s="1035"/>
      <c r="G360" s="815"/>
    </row>
    <row r="361" spans="1:7">
      <c r="A361" s="839"/>
      <c r="B361" s="839"/>
      <c r="C361" s="839"/>
      <c r="D361" s="946"/>
      <c r="E361" s="946"/>
      <c r="F361" s="946"/>
      <c r="G361" s="815"/>
    </row>
    <row r="362" spans="1:7" ht="14.45" customHeight="1">
      <c r="A362" s="822"/>
      <c r="B362" s="914" t="s">
        <v>328</v>
      </c>
      <c r="D362" s="1035" t="s">
        <v>1603</v>
      </c>
      <c r="E362" s="1035"/>
      <c r="F362" s="1035"/>
    </row>
    <row r="363" spans="1:7" ht="14.45" customHeight="1">
      <c r="A363" s="822"/>
      <c r="D363" s="1035"/>
      <c r="E363" s="1035"/>
      <c r="F363" s="1035"/>
    </row>
    <row r="364" spans="1:7" ht="14.45" customHeight="1">
      <c r="A364" s="822"/>
      <c r="D364" s="1035"/>
      <c r="E364" s="1035"/>
      <c r="F364" s="1035"/>
    </row>
    <row r="365" spans="1:7" ht="14.45" customHeight="1">
      <c r="A365" s="822"/>
      <c r="D365" s="1035"/>
      <c r="E365" s="1035"/>
      <c r="F365" s="1035"/>
    </row>
    <row r="366" spans="1:7" ht="14.45" customHeight="1">
      <c r="A366" s="822"/>
      <c r="D366" s="1035"/>
      <c r="E366" s="1035"/>
      <c r="F366" s="1035"/>
    </row>
    <row r="367" spans="1:7" ht="14.45" customHeight="1">
      <c r="A367" s="822"/>
      <c r="D367" s="913"/>
      <c r="E367" s="913"/>
      <c r="F367" s="913"/>
    </row>
    <row r="368" spans="1:7" ht="13.7" customHeight="1">
      <c r="A368" s="822"/>
      <c r="B368" s="823" t="s">
        <v>328</v>
      </c>
      <c r="C368" s="839"/>
      <c r="D368" s="1023" t="s">
        <v>1511</v>
      </c>
      <c r="E368" s="1023"/>
      <c r="F368" s="1023"/>
      <c r="G368" s="815"/>
    </row>
    <row r="369" spans="1:7" ht="14.25">
      <c r="A369" s="853"/>
      <c r="B369" s="853"/>
      <c r="C369" s="839"/>
      <c r="D369" s="1023"/>
      <c r="E369" s="1023"/>
      <c r="F369" s="1023"/>
      <c r="G369" s="815"/>
    </row>
    <row r="370" spans="1:7" ht="14.25">
      <c r="A370" s="853"/>
      <c r="B370" s="853"/>
      <c r="C370" s="839"/>
      <c r="D370" s="1023"/>
      <c r="E370" s="1023"/>
      <c r="F370" s="1023"/>
      <c r="G370" s="815"/>
    </row>
    <row r="371" spans="1:7" ht="14.25">
      <c r="A371" s="853"/>
      <c r="B371" s="853"/>
      <c r="C371" s="839"/>
      <c r="D371" s="1023"/>
      <c r="E371" s="1023"/>
      <c r="F371" s="1023"/>
      <c r="G371" s="815"/>
    </row>
    <row r="372" spans="1:7" ht="15.75" customHeight="1">
      <c r="A372" s="853"/>
      <c r="B372" s="853"/>
      <c r="C372" s="839"/>
      <c r="D372" s="1063" t="s">
        <v>1581</v>
      </c>
      <c r="E372" s="1023"/>
      <c r="F372" s="1023"/>
      <c r="G372" s="815"/>
    </row>
    <row r="373" spans="1:7">
      <c r="D373" s="825"/>
      <c r="E373" s="825"/>
      <c r="F373" s="825"/>
      <c r="G373" s="815"/>
    </row>
    <row r="374" spans="1:7" ht="14.25">
      <c r="A374" s="822"/>
      <c r="B374" s="823" t="s">
        <v>328</v>
      </c>
      <c r="C374" s="854"/>
      <c r="D374" s="1027" t="s">
        <v>1359</v>
      </c>
      <c r="E374" s="1027"/>
      <c r="F374" s="1027"/>
      <c r="G374" s="815"/>
    </row>
    <row r="375" spans="1:7" ht="14.25">
      <c r="A375" s="822"/>
      <c r="B375" s="822"/>
      <c r="D375" s="1027"/>
      <c r="E375" s="1027"/>
      <c r="F375" s="1027"/>
      <c r="G375" s="815"/>
    </row>
    <row r="376" spans="1:7">
      <c r="D376" s="1027"/>
      <c r="E376" s="1027"/>
      <c r="F376" s="1027"/>
      <c r="G376" s="815"/>
    </row>
    <row r="377" spans="1:7">
      <c r="D377" s="1027"/>
      <c r="E377" s="1027"/>
      <c r="F377" s="1027"/>
      <c r="G377" s="815"/>
    </row>
    <row r="378" spans="1:7">
      <c r="D378" s="1027"/>
      <c r="E378" s="1027"/>
      <c r="F378" s="1027"/>
      <c r="G378" s="815"/>
    </row>
    <row r="379" spans="1:7">
      <c r="D379" s="1027"/>
      <c r="E379" s="1027"/>
      <c r="F379" s="1027"/>
      <c r="G379" s="815"/>
    </row>
    <row r="380" spans="1:7">
      <c r="D380" s="1027"/>
      <c r="E380" s="1027"/>
      <c r="F380" s="1027"/>
      <c r="G380" s="815"/>
    </row>
    <row r="381" spans="1:7">
      <c r="D381" s="1027"/>
      <c r="E381" s="1027"/>
      <c r="F381" s="1027"/>
      <c r="G381" s="815"/>
    </row>
    <row r="382" spans="1:7">
      <c r="D382" s="1027"/>
      <c r="E382" s="1027"/>
      <c r="F382" s="1027"/>
      <c r="G382" s="815"/>
    </row>
    <row r="383" spans="1:7">
      <c r="D383" s="1027"/>
      <c r="E383" s="1027"/>
      <c r="F383" s="1027"/>
      <c r="G383" s="815"/>
    </row>
    <row r="384" spans="1:7">
      <c r="D384" s="1027"/>
      <c r="E384" s="1027"/>
      <c r="F384" s="1027"/>
      <c r="G384" s="815"/>
    </row>
    <row r="385" spans="1:7">
      <c r="D385" s="1027"/>
      <c r="E385" s="1027"/>
      <c r="F385" s="1027"/>
      <c r="G385" s="815"/>
    </row>
    <row r="386" spans="1:7">
      <c r="D386" s="1027"/>
      <c r="E386" s="1027"/>
      <c r="F386" s="1027"/>
      <c r="G386" s="815"/>
    </row>
    <row r="387" spans="1:7">
      <c r="A387" s="815"/>
      <c r="B387" s="815"/>
      <c r="C387" s="815"/>
      <c r="D387" s="1027"/>
      <c r="E387" s="1027"/>
      <c r="F387" s="1027"/>
      <c r="G387" s="815"/>
    </row>
    <row r="388" spans="1:7">
      <c r="A388" s="815"/>
      <c r="B388" s="815"/>
      <c r="C388" s="815"/>
      <c r="D388" s="1027"/>
      <c r="E388" s="1027"/>
      <c r="F388" s="1027"/>
      <c r="G388" s="815"/>
    </row>
    <row r="389" spans="1:7">
      <c r="A389" s="815"/>
      <c r="B389" s="815"/>
      <c r="C389" s="815"/>
      <c r="D389" s="1027"/>
      <c r="E389" s="1027"/>
      <c r="F389" s="1027"/>
      <c r="G389" s="815"/>
    </row>
    <row r="390" spans="1:7">
      <c r="A390" s="815"/>
      <c r="B390" s="815"/>
      <c r="C390" s="815"/>
      <c r="D390" s="1027"/>
      <c r="E390" s="1027"/>
      <c r="F390" s="1027"/>
      <c r="G390" s="815"/>
    </row>
    <row r="391" spans="1:7">
      <c r="A391" s="815"/>
      <c r="B391" s="815"/>
      <c r="C391" s="815"/>
      <c r="D391" s="1027"/>
      <c r="E391" s="1027"/>
      <c r="F391" s="1027"/>
      <c r="G391" s="815"/>
    </row>
    <row r="392" spans="1:7">
      <c r="A392" s="815"/>
      <c r="B392" s="815"/>
      <c r="C392" s="815"/>
      <c r="D392" s="1027"/>
      <c r="E392" s="1027"/>
      <c r="F392" s="1027"/>
      <c r="G392" s="815"/>
    </row>
    <row r="393" spans="1:7">
      <c r="A393" s="815"/>
      <c r="B393" s="815"/>
      <c r="C393" s="815"/>
      <c r="D393" s="1027"/>
      <c r="E393" s="1027"/>
      <c r="F393" s="1027"/>
      <c r="G393" s="815"/>
    </row>
    <row r="394" spans="1:7">
      <c r="A394" s="815"/>
      <c r="B394" s="815"/>
      <c r="C394" s="815"/>
      <c r="D394" s="1027"/>
      <c r="E394" s="1027"/>
      <c r="F394" s="1027"/>
      <c r="G394" s="815"/>
    </row>
    <row r="395" spans="1:7">
      <c r="A395" s="815"/>
      <c r="B395" s="815"/>
      <c r="C395" s="815"/>
      <c r="D395" s="1027"/>
      <c r="E395" s="1027"/>
      <c r="F395" s="1027"/>
      <c r="G395" s="815"/>
    </row>
    <row r="396" spans="1:7">
      <c r="A396" s="815"/>
      <c r="B396" s="815"/>
      <c r="C396" s="815"/>
      <c r="D396" s="1027"/>
      <c r="E396" s="1027"/>
      <c r="F396" s="1027"/>
      <c r="G396" s="815"/>
    </row>
    <row r="397" spans="1:7">
      <c r="A397" s="815"/>
      <c r="B397" s="815"/>
      <c r="C397" s="815"/>
      <c r="D397" s="1027"/>
      <c r="E397" s="1027"/>
      <c r="F397" s="1027"/>
      <c r="G397" s="815"/>
    </row>
    <row r="398" spans="1:7">
      <c r="A398" s="815"/>
      <c r="B398" s="815"/>
      <c r="C398" s="815"/>
      <c r="D398" s="1027"/>
      <c r="E398" s="1027"/>
      <c r="F398" s="1027"/>
      <c r="G398" s="815"/>
    </row>
    <row r="399" spans="1:7">
      <c r="A399" s="815"/>
      <c r="B399" s="815"/>
      <c r="C399" s="815"/>
      <c r="D399" s="1027"/>
      <c r="E399" s="1027"/>
      <c r="F399" s="1027"/>
      <c r="G399" s="815"/>
    </row>
    <row r="400" spans="1:7">
      <c r="A400" s="815"/>
      <c r="B400" s="815"/>
      <c r="C400" s="815"/>
      <c r="D400" s="1027"/>
      <c r="E400" s="1027"/>
      <c r="F400" s="1027"/>
      <c r="G400" s="815"/>
    </row>
    <row r="401" spans="1:7">
      <c r="A401" s="815"/>
      <c r="B401" s="815"/>
      <c r="C401" s="815"/>
      <c r="D401" s="1027"/>
      <c r="E401" s="1027"/>
      <c r="F401" s="1027"/>
      <c r="G401" s="815"/>
    </row>
    <row r="402" spans="1:7">
      <c r="A402" s="815"/>
      <c r="B402" s="815"/>
      <c r="C402" s="815"/>
      <c r="D402" s="1027"/>
      <c r="E402" s="1027"/>
      <c r="F402" s="1027"/>
      <c r="G402" s="815"/>
    </row>
    <row r="403" spans="1:7" s="856" customFormat="1">
      <c r="A403" s="813"/>
      <c r="B403" s="813"/>
      <c r="C403" s="813"/>
      <c r="D403" s="1027"/>
      <c r="E403" s="1027"/>
      <c r="F403" s="1027"/>
      <c r="G403" s="855"/>
    </row>
    <row r="404" spans="1:7" s="856" customFormat="1" ht="40.700000000000003" customHeight="1">
      <c r="A404" s="813"/>
      <c r="B404" s="813"/>
      <c r="C404" s="813"/>
      <c r="D404" s="1027"/>
      <c r="E404" s="1027"/>
      <c r="F404" s="1027"/>
      <c r="G404" s="855"/>
    </row>
    <row r="405" spans="1:7" s="856" customFormat="1">
      <c r="A405" s="813"/>
      <c r="B405" s="813"/>
      <c r="C405" s="813"/>
      <c r="D405" s="825"/>
      <c r="E405" s="825"/>
      <c r="F405" s="825"/>
      <c r="G405" s="855"/>
    </row>
    <row r="406" spans="1:7" ht="14.25">
      <c r="A406" s="822"/>
      <c r="B406" s="823" t="s">
        <v>328</v>
      </c>
      <c r="C406" s="854"/>
      <c r="D406" s="1032" t="s">
        <v>1360</v>
      </c>
      <c r="E406" s="1032"/>
      <c r="F406" s="1032"/>
    </row>
    <row r="407" spans="1:7">
      <c r="D407" s="1036" t="s">
        <v>1508</v>
      </c>
      <c r="E407" s="1036"/>
      <c r="F407" s="1036"/>
    </row>
    <row r="408" spans="1:7">
      <c r="D408" s="1066" t="s">
        <v>1507</v>
      </c>
      <c r="E408" s="1066"/>
      <c r="F408" s="1066"/>
    </row>
    <row r="409" spans="1:7">
      <c r="D409" s="1066"/>
      <c r="E409" s="1066"/>
      <c r="F409" s="1066"/>
    </row>
    <row r="410" spans="1:7">
      <c r="D410" s="1066"/>
      <c r="E410" s="1066"/>
      <c r="F410" s="1066"/>
    </row>
    <row r="411" spans="1:7">
      <c r="D411" s="825"/>
      <c r="E411" s="825"/>
      <c r="F411" s="825"/>
      <c r="G411" s="815"/>
    </row>
    <row r="412" spans="1:7" ht="14.25">
      <c r="A412" s="822"/>
      <c r="B412" s="823" t="s">
        <v>328</v>
      </c>
      <c r="C412" s="854"/>
      <c r="D412" s="1027" t="s">
        <v>1362</v>
      </c>
      <c r="E412" s="1027"/>
      <c r="F412" s="1027"/>
      <c r="G412" s="815"/>
    </row>
    <row r="413" spans="1:7">
      <c r="D413" s="1027"/>
      <c r="E413" s="1027"/>
      <c r="F413" s="1027"/>
      <c r="G413" s="815"/>
    </row>
    <row r="414" spans="1:7">
      <c r="D414" s="1027"/>
      <c r="E414" s="1027"/>
      <c r="F414" s="1027"/>
      <c r="G414" s="815"/>
    </row>
    <row r="415" spans="1:7">
      <c r="D415" s="809"/>
      <c r="E415" s="809"/>
      <c r="F415" s="809"/>
      <c r="G415" s="815"/>
    </row>
    <row r="416" spans="1:7" ht="14.25">
      <c r="B416" s="823" t="s">
        <v>328</v>
      </c>
      <c r="C416" s="822"/>
      <c r="D416" s="1066" t="s">
        <v>1449</v>
      </c>
      <c r="E416" s="1066"/>
      <c r="F416" s="1066"/>
      <c r="G416" s="815"/>
    </row>
    <row r="417" spans="1:7">
      <c r="D417" s="1066"/>
      <c r="E417" s="1066"/>
      <c r="F417" s="1066"/>
      <c r="G417" s="815"/>
    </row>
    <row r="418" spans="1:7">
      <c r="D418" s="825"/>
      <c r="E418" s="825"/>
      <c r="F418" s="825"/>
      <c r="G418" s="815"/>
    </row>
    <row r="419" spans="1:7" ht="14.25">
      <c r="B419" s="823" t="s">
        <v>328</v>
      </c>
      <c r="C419" s="822"/>
      <c r="D419" s="1066" t="s">
        <v>1364</v>
      </c>
      <c r="E419" s="1066"/>
      <c r="F419" s="1066"/>
      <c r="G419" s="815"/>
    </row>
    <row r="420" spans="1:7">
      <c r="D420" s="1066"/>
      <c r="E420" s="1066"/>
      <c r="F420" s="1066"/>
      <c r="G420" s="815"/>
    </row>
    <row r="421" spans="1:7">
      <c r="D421" s="1066"/>
      <c r="E421" s="1066"/>
      <c r="F421" s="1066"/>
      <c r="G421" s="815"/>
    </row>
    <row r="422" spans="1:7">
      <c r="D422" s="1066"/>
      <c r="E422" s="1066"/>
      <c r="F422" s="1066"/>
      <c r="G422" s="815"/>
    </row>
    <row r="423" spans="1:7">
      <c r="B423" s="823" t="s">
        <v>328</v>
      </c>
      <c r="D423" s="1066"/>
      <c r="E423" s="1066"/>
      <c r="F423" s="1066"/>
      <c r="G423" s="815"/>
    </row>
    <row r="424" spans="1:7">
      <c r="A424" s="815"/>
      <c r="B424" s="815"/>
      <c r="C424" s="815"/>
      <c r="D424" s="1066"/>
      <c r="E424" s="1066"/>
      <c r="F424" s="1066"/>
      <c r="G424" s="815"/>
    </row>
    <row r="425" spans="1:7">
      <c r="A425" s="815"/>
      <c r="C425" s="815"/>
      <c r="D425" s="1066"/>
      <c r="E425" s="1066"/>
      <c r="F425" s="1066"/>
      <c r="G425" s="815"/>
    </row>
    <row r="426" spans="1:7">
      <c r="A426" s="815"/>
      <c r="B426" s="823" t="s">
        <v>328</v>
      </c>
      <c r="C426" s="815"/>
      <c r="D426" s="1066"/>
      <c r="E426" s="1066"/>
      <c r="F426" s="1066"/>
      <c r="G426" s="815"/>
    </row>
    <row r="427" spans="1:7">
      <c r="A427" s="815"/>
      <c r="B427" s="815"/>
      <c r="C427" s="815"/>
      <c r="D427" s="1066"/>
      <c r="E427" s="1066"/>
      <c r="F427" s="1066"/>
      <c r="G427" s="815"/>
    </row>
    <row r="428" spans="1:7">
      <c r="A428" s="815"/>
      <c r="C428" s="815"/>
      <c r="D428" s="1066"/>
      <c r="E428" s="1066"/>
      <c r="F428" s="1066"/>
      <c r="G428" s="815"/>
    </row>
    <row r="429" spans="1:7">
      <c r="A429" s="815"/>
      <c r="C429" s="815"/>
      <c r="D429" s="1066"/>
      <c r="E429" s="1066"/>
      <c r="F429" s="1066"/>
      <c r="G429" s="815"/>
    </row>
    <row r="430" spans="1:7">
      <c r="A430" s="815"/>
      <c r="B430" s="823" t="s">
        <v>328</v>
      </c>
      <c r="C430" s="815"/>
      <c r="D430" s="1066"/>
      <c r="E430" s="1066"/>
      <c r="F430" s="1066"/>
      <c r="G430" s="815"/>
    </row>
    <row r="431" spans="1:7">
      <c r="A431" s="815"/>
      <c r="B431" s="815"/>
      <c r="C431" s="815"/>
      <c r="D431" s="1066"/>
      <c r="E431" s="1066"/>
      <c r="F431" s="1066"/>
      <c r="G431" s="815"/>
    </row>
    <row r="432" spans="1:7">
      <c r="A432" s="815"/>
      <c r="B432" s="823" t="s">
        <v>328</v>
      </c>
      <c r="C432" s="815"/>
      <c r="D432" s="1066"/>
      <c r="E432" s="1066"/>
      <c r="F432" s="1066"/>
      <c r="G432" s="815"/>
    </row>
    <row r="433" spans="1:7">
      <c r="A433" s="815"/>
      <c r="B433" s="815"/>
      <c r="C433" s="815"/>
      <c r="D433" s="857"/>
      <c r="E433" s="857"/>
      <c r="F433" s="857"/>
      <c r="G433" s="815"/>
    </row>
    <row r="434" spans="1:7">
      <c r="A434" s="815"/>
      <c r="B434" s="823" t="s">
        <v>328</v>
      </c>
      <c r="C434" s="815"/>
      <c r="D434" s="1066" t="s">
        <v>1365</v>
      </c>
      <c r="E434" s="1066"/>
      <c r="F434" s="1066"/>
      <c r="G434" s="815"/>
    </row>
    <row r="435" spans="1:7">
      <c r="A435" s="815"/>
      <c r="B435" s="815"/>
      <c r="C435" s="815"/>
      <c r="D435" s="1066"/>
      <c r="E435" s="1066"/>
      <c r="F435" s="1066"/>
      <c r="G435" s="815"/>
    </row>
    <row r="436" spans="1:7">
      <c r="A436" s="815"/>
      <c r="B436" s="815"/>
      <c r="C436" s="815"/>
      <c r="D436" s="1066"/>
      <c r="E436" s="1066"/>
      <c r="F436" s="1066"/>
      <c r="G436" s="815"/>
    </row>
    <row r="437" spans="1:7">
      <c r="A437" s="815"/>
      <c r="B437" s="815"/>
      <c r="C437" s="815"/>
      <c r="D437" s="1066"/>
      <c r="E437" s="1066"/>
      <c r="F437" s="1066"/>
      <c r="G437" s="815"/>
    </row>
    <row r="438" spans="1:7">
      <c r="D438" s="1066"/>
      <c r="E438" s="1066"/>
      <c r="F438" s="1066"/>
    </row>
    <row r="439" spans="1:7">
      <c r="D439" s="825"/>
      <c r="E439" s="825"/>
      <c r="F439" s="825"/>
    </row>
    <row r="440" spans="1:7">
      <c r="B440" s="823" t="s">
        <v>328</v>
      </c>
      <c r="D440" s="1065" t="s">
        <v>1366</v>
      </c>
      <c r="E440" s="1065"/>
      <c r="F440" s="1065"/>
    </row>
    <row r="441" spans="1:7">
      <c r="A441" s="825"/>
      <c r="B441" s="825"/>
    </row>
    <row r="442" spans="1:7">
      <c r="A442" s="992" t="s">
        <v>1207</v>
      </c>
      <c r="B442" s="992"/>
      <c r="C442" s="992"/>
      <c r="D442" s="992"/>
      <c r="E442" s="992"/>
      <c r="F442" s="992"/>
      <c r="G442" s="992"/>
    </row>
    <row r="443" spans="1:7">
      <c r="A443" s="825"/>
      <c r="B443" s="825"/>
    </row>
    <row r="444" spans="1:7">
      <c r="D444" s="1043" t="s">
        <v>977</v>
      </c>
      <c r="E444" s="1043"/>
      <c r="F444" s="1043"/>
    </row>
    <row r="445" spans="1:7" s="816" customFormat="1" ht="14.25">
      <c r="A445" s="830"/>
      <c r="B445" s="830"/>
      <c r="C445" s="826"/>
      <c r="D445" s="1044" t="s">
        <v>1367</v>
      </c>
      <c r="E445" s="1044"/>
      <c r="F445" s="1044"/>
      <c r="G445" s="827"/>
    </row>
    <row r="446" spans="1:7" s="816" customFormat="1" ht="14.25">
      <c r="A446" s="830"/>
      <c r="B446" s="830"/>
      <c r="C446" s="826"/>
      <c r="D446" s="812"/>
      <c r="E446" s="696"/>
      <c r="F446" s="696"/>
      <c r="G446" s="827"/>
    </row>
    <row r="447" spans="1:7" s="816" customFormat="1" ht="14.25">
      <c r="A447" s="822"/>
      <c r="B447" s="823" t="s">
        <v>328</v>
      </c>
      <c r="C447" s="826"/>
      <c r="D447" s="1045" t="s">
        <v>1368</v>
      </c>
      <c r="E447" s="1045"/>
      <c r="F447" s="1045"/>
      <c r="G447" s="827"/>
    </row>
    <row r="448" spans="1:7" s="816" customFormat="1" ht="14.25">
      <c r="A448" s="822"/>
      <c r="B448" s="822"/>
      <c r="C448" s="826"/>
      <c r="D448" s="1045"/>
      <c r="E448" s="1045"/>
      <c r="F448" s="1045"/>
      <c r="G448" s="827"/>
    </row>
    <row r="449" spans="1:7" s="816" customFormat="1" ht="14.25">
      <c r="A449" s="822"/>
      <c r="B449" s="822"/>
      <c r="C449" s="826"/>
      <c r="D449" s="810"/>
      <c r="E449" s="696"/>
      <c r="F449" s="696"/>
      <c r="G449" s="827"/>
    </row>
    <row r="450" spans="1:7" ht="12.75" customHeight="1">
      <c r="B450" s="823" t="s">
        <v>328</v>
      </c>
      <c r="D450" s="1015" t="s">
        <v>1582</v>
      </c>
      <c r="E450" s="1015"/>
      <c r="F450" s="1015"/>
    </row>
    <row r="451" spans="1:7" ht="14.25">
      <c r="A451" s="822"/>
      <c r="D451" s="1015"/>
      <c r="E451" s="1015"/>
      <c r="F451" s="1015"/>
    </row>
    <row r="452" spans="1:7" ht="14.25">
      <c r="A452" s="822"/>
      <c r="B452" s="822"/>
      <c r="D452" s="1015"/>
      <c r="E452" s="1015"/>
      <c r="F452" s="1015"/>
    </row>
    <row r="453" spans="1:7" ht="14.25">
      <c r="A453" s="822"/>
      <c r="B453" s="822"/>
      <c r="D453" s="1015"/>
      <c r="E453" s="1015"/>
      <c r="F453" s="1015"/>
    </row>
    <row r="454" spans="1:7" ht="14.25">
      <c r="A454" s="822"/>
      <c r="D454" s="936"/>
      <c r="E454" s="936"/>
      <c r="F454" s="936"/>
      <c r="G454" s="815"/>
    </row>
    <row r="455" spans="1:7" ht="14.25">
      <c r="A455" s="822"/>
      <c r="B455" s="823" t="s">
        <v>328</v>
      </c>
      <c r="D455" s="1032" t="s">
        <v>1371</v>
      </c>
      <c r="E455" s="1032"/>
      <c r="F455" s="1032"/>
      <c r="G455" s="815"/>
    </row>
    <row r="456" spans="1:7" ht="14.25">
      <c r="A456" s="822"/>
      <c r="B456" s="822"/>
      <c r="D456" s="810"/>
      <c r="E456" s="696"/>
      <c r="F456" s="696"/>
      <c r="G456" s="815"/>
    </row>
    <row r="457" spans="1:7" ht="14.25">
      <c r="A457" s="822"/>
      <c r="B457" s="823" t="s">
        <v>328</v>
      </c>
      <c r="D457" s="1027" t="s">
        <v>1372</v>
      </c>
      <c r="E457" s="1027"/>
      <c r="F457" s="1027"/>
      <c r="G457" s="815"/>
    </row>
    <row r="458" spans="1:7" ht="14.25">
      <c r="A458" s="822"/>
      <c r="D458" s="1027"/>
      <c r="E458" s="1027"/>
      <c r="F458" s="1027"/>
      <c r="G458" s="815"/>
    </row>
    <row r="459" spans="1:7">
      <c r="A459" s="841"/>
      <c r="B459" s="841"/>
      <c r="D459" s="757"/>
      <c r="E459" s="696"/>
      <c r="F459" s="696"/>
      <c r="G459" s="815"/>
    </row>
    <row r="460" spans="1:7">
      <c r="A460" s="841"/>
      <c r="B460" s="823" t="s">
        <v>328</v>
      </c>
      <c r="D460" s="1032" t="s">
        <v>1373</v>
      </c>
      <c r="E460" s="1032"/>
      <c r="F460" s="1032"/>
      <c r="G460" s="815"/>
    </row>
    <row r="461" spans="1:7" ht="14.25">
      <c r="A461" s="822"/>
      <c r="B461" s="822"/>
      <c r="D461" s="825"/>
    </row>
    <row r="462" spans="1:7">
      <c r="A462" s="992" t="s">
        <v>1208</v>
      </c>
      <c r="B462" s="992"/>
      <c r="C462" s="992"/>
      <c r="D462" s="992"/>
      <c r="E462" s="992"/>
      <c r="F462" s="992"/>
      <c r="G462" s="992"/>
    </row>
    <row r="463" spans="1:7" s="746" customFormat="1" ht="12" customHeight="1">
      <c r="A463" s="822"/>
      <c r="B463" s="822"/>
      <c r="C463" s="829"/>
      <c r="D463" s="810"/>
      <c r="E463" s="696"/>
      <c r="F463" s="696"/>
      <c r="G463" s="696"/>
    </row>
    <row r="464" spans="1:7" s="746" customFormat="1">
      <c r="A464" s="826"/>
      <c r="B464" s="826"/>
      <c r="C464" s="858"/>
      <c r="D464" s="1080" t="s">
        <v>874</v>
      </c>
      <c r="E464" s="1080"/>
      <c r="F464" s="1080"/>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26" t="s">
        <v>1451</v>
      </c>
      <c r="E468" s="1026"/>
      <c r="F468" s="1026"/>
      <c r="G468" s="696"/>
    </row>
    <row r="469" spans="1:7" s="746" customFormat="1">
      <c r="A469" s="820"/>
      <c r="B469" s="820"/>
      <c r="C469" s="824"/>
      <c r="D469" s="1026"/>
      <c r="E469" s="1026"/>
      <c r="F469" s="1026"/>
      <c r="G469" s="696"/>
    </row>
    <row r="470" spans="1:7" s="746" customFormat="1">
      <c r="A470" s="820"/>
      <c r="B470" s="820"/>
      <c r="C470" s="824"/>
      <c r="D470" s="859"/>
      <c r="E470" s="696"/>
      <c r="F470" s="810"/>
      <c r="G470" s="696"/>
    </row>
    <row r="471" spans="1:7" s="746" customFormat="1" ht="14.45" customHeight="1">
      <c r="A471" s="822"/>
      <c r="B471" s="823" t="s">
        <v>328</v>
      </c>
      <c r="C471" s="824"/>
      <c r="D471" s="1026" t="s">
        <v>1627</v>
      </c>
      <c r="E471" s="1026"/>
      <c r="F471" s="1026"/>
      <c r="G471" s="696"/>
    </row>
    <row r="472" spans="1:7" s="746" customFormat="1">
      <c r="A472" s="820"/>
      <c r="B472" s="820"/>
      <c r="C472" s="824"/>
      <c r="D472" s="1026"/>
      <c r="E472" s="1026"/>
      <c r="F472" s="1026"/>
      <c r="G472" s="696"/>
    </row>
    <row r="473" spans="1:7" s="746" customFormat="1">
      <c r="A473" s="820"/>
      <c r="B473" s="820"/>
      <c r="C473" s="824"/>
      <c r="D473" s="1026"/>
      <c r="E473" s="1026"/>
      <c r="F473" s="1026"/>
      <c r="G473" s="696"/>
    </row>
    <row r="474" spans="1:7" s="746" customFormat="1">
      <c r="A474" s="820"/>
      <c r="B474" s="820"/>
      <c r="C474" s="824"/>
      <c r="D474" s="1026"/>
      <c r="E474" s="1026"/>
      <c r="F474" s="1026"/>
      <c r="G474" s="696"/>
    </row>
    <row r="475" spans="1:7" s="746" customFormat="1">
      <c r="A475" s="820"/>
      <c r="B475" s="820"/>
      <c r="C475" s="824"/>
      <c r="D475" s="1026"/>
      <c r="E475" s="1026"/>
      <c r="F475" s="1026"/>
      <c r="G475" s="696"/>
    </row>
    <row r="476" spans="1:7" s="746" customFormat="1">
      <c r="A476" s="820"/>
      <c r="B476" s="820"/>
      <c r="C476" s="824"/>
      <c r="D476" s="757"/>
      <c r="E476" s="696"/>
      <c r="F476" s="810"/>
      <c r="G476" s="696"/>
    </row>
    <row r="477" spans="1:7" s="746" customFormat="1" ht="14.45" customHeight="1">
      <c r="A477" s="822"/>
      <c r="B477" s="823" t="s">
        <v>328</v>
      </c>
      <c r="C477" s="824"/>
      <c r="D477" s="1026" t="s">
        <v>1245</v>
      </c>
      <c r="E477" s="1026"/>
      <c r="F477" s="1026"/>
      <c r="G477" s="696"/>
    </row>
    <row r="478" spans="1:7" s="746" customFormat="1">
      <c r="A478" s="820"/>
      <c r="B478" s="820"/>
      <c r="C478" s="824"/>
      <c r="D478" s="1026"/>
      <c r="E478" s="1026"/>
      <c r="F478" s="1026"/>
      <c r="G478" s="696"/>
    </row>
    <row r="479" spans="1:7" s="746" customFormat="1">
      <c r="A479" s="820"/>
      <c r="B479" s="820"/>
      <c r="C479" s="824"/>
      <c r="D479" s="1026"/>
      <c r="E479" s="1026"/>
      <c r="F479" s="1026"/>
      <c r="G479" s="696"/>
    </row>
    <row r="480" spans="1:7" s="746" customFormat="1">
      <c r="A480" s="820"/>
      <c r="B480" s="820"/>
      <c r="C480" s="824"/>
      <c r="D480" s="1026"/>
      <c r="E480" s="1026"/>
      <c r="F480" s="1026"/>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26" t="s">
        <v>1243</v>
      </c>
      <c r="E482" s="1026"/>
      <c r="F482" s="1026"/>
      <c r="G482" s="696"/>
    </row>
    <row r="483" spans="1:7" s="746" customFormat="1">
      <c r="A483" s="820"/>
      <c r="B483" s="820"/>
      <c r="C483" s="824"/>
      <c r="D483" s="1026"/>
      <c r="E483" s="1026"/>
      <c r="F483" s="1026"/>
      <c r="G483" s="696"/>
    </row>
    <row r="484" spans="1:7" s="746" customFormat="1">
      <c r="A484" s="820"/>
      <c r="B484" s="820"/>
      <c r="C484" s="824"/>
      <c r="D484" s="1026"/>
      <c r="E484" s="1026"/>
      <c r="F484" s="1026"/>
      <c r="G484" s="696"/>
    </row>
    <row r="485" spans="1:7" s="746" customFormat="1">
      <c r="A485" s="820"/>
      <c r="B485" s="820"/>
      <c r="C485" s="824"/>
      <c r="D485" s="808"/>
      <c r="E485" s="808"/>
      <c r="F485" s="808"/>
      <c r="G485" s="696"/>
    </row>
    <row r="486" spans="1:7" s="746" customFormat="1" ht="14.45" customHeight="1">
      <c r="A486" s="822"/>
      <c r="B486" s="823" t="s">
        <v>328</v>
      </c>
      <c r="C486" s="824"/>
      <c r="D486" s="1026" t="s">
        <v>1244</v>
      </c>
      <c r="E486" s="1026"/>
      <c r="F486" s="1026"/>
      <c r="G486" s="696"/>
    </row>
    <row r="487" spans="1:7" s="746" customFormat="1">
      <c r="A487" s="820"/>
      <c r="B487" s="820"/>
      <c r="C487" s="824"/>
      <c r="D487" s="1026"/>
      <c r="E487" s="1026"/>
      <c r="F487" s="1026"/>
      <c r="G487" s="696"/>
    </row>
    <row r="488" spans="1:7" s="746" customFormat="1">
      <c r="A488" s="820"/>
      <c r="B488" s="820"/>
      <c r="C488" s="824"/>
      <c r="D488" s="1026"/>
      <c r="E488" s="1026"/>
      <c r="F488" s="1026"/>
      <c r="G488" s="696"/>
    </row>
    <row r="489" spans="1:7" s="746" customFormat="1">
      <c r="A489" s="820"/>
      <c r="B489" s="820"/>
      <c r="C489" s="824"/>
      <c r="D489" s="1026"/>
      <c r="E489" s="1026"/>
      <c r="F489" s="1026"/>
      <c r="G489" s="696"/>
    </row>
    <row r="490" spans="1:7" s="746" customFormat="1">
      <c r="A490" s="820"/>
      <c r="B490" s="820"/>
      <c r="C490" s="824"/>
      <c r="D490" s="1026"/>
      <c r="E490" s="1026"/>
      <c r="F490" s="1026"/>
      <c r="G490" s="696"/>
    </row>
    <row r="491" spans="1:7" s="746" customFormat="1">
      <c r="A491" s="820"/>
      <c r="B491" s="820"/>
      <c r="C491" s="824"/>
      <c r="D491" s="1026"/>
      <c r="E491" s="1026"/>
      <c r="F491" s="1026"/>
      <c r="G491" s="696"/>
    </row>
    <row r="492" spans="1:7" s="746" customFormat="1">
      <c r="A492" s="820"/>
      <c r="B492" s="820"/>
      <c r="C492" s="824"/>
      <c r="D492" s="1026"/>
      <c r="E492" s="1026"/>
      <c r="F492" s="1026"/>
      <c r="G492" s="696"/>
    </row>
    <row r="493" spans="1:7" s="746" customFormat="1">
      <c r="A493" s="860"/>
      <c r="B493" s="860"/>
      <c r="C493" s="861"/>
      <c r="D493" s="1026"/>
      <c r="E493" s="1026"/>
      <c r="F493" s="1026"/>
      <c r="G493" s="696"/>
    </row>
    <row r="494" spans="1:7" s="746" customFormat="1">
      <c r="A494" s="860"/>
      <c r="B494" s="860"/>
      <c r="C494" s="861"/>
      <c r="D494" s="1026"/>
      <c r="E494" s="1026"/>
      <c r="F494" s="1026"/>
      <c r="G494" s="696"/>
    </row>
    <row r="495" spans="1:7" s="746" customFormat="1">
      <c r="A495" s="860"/>
      <c r="B495" s="860"/>
      <c r="C495" s="861"/>
      <c r="D495" s="757"/>
      <c r="E495" s="696"/>
      <c r="F495" s="810"/>
      <c r="G495" s="696"/>
    </row>
    <row r="496" spans="1:7" s="746" customFormat="1" ht="13.7" customHeight="1">
      <c r="A496" s="860"/>
      <c r="B496" s="823" t="s">
        <v>328</v>
      </c>
      <c r="C496" s="861"/>
      <c r="D496" s="1026" t="s">
        <v>1388</v>
      </c>
      <c r="E496" s="1026"/>
      <c r="F496" s="1026"/>
      <c r="G496" s="696"/>
    </row>
    <row r="497" spans="1:7" s="746" customFormat="1">
      <c r="A497" s="860"/>
      <c r="B497" s="860"/>
      <c r="C497" s="861"/>
      <c r="D497" s="1026"/>
      <c r="E497" s="1026"/>
      <c r="F497" s="1026"/>
      <c r="G497" s="696"/>
    </row>
    <row r="498" spans="1:7" s="746" customFormat="1">
      <c r="A498" s="860"/>
      <c r="B498" s="860"/>
      <c r="C498" s="861"/>
      <c r="D498" s="1026"/>
      <c r="E498" s="1026"/>
      <c r="F498" s="1026"/>
      <c r="G498" s="696"/>
    </row>
    <row r="499" spans="1:7" s="746" customFormat="1">
      <c r="A499" s="860"/>
      <c r="B499" s="860"/>
      <c r="C499" s="861"/>
      <c r="D499" s="1026"/>
      <c r="E499" s="1026"/>
      <c r="F499" s="1026"/>
      <c r="G499" s="696"/>
    </row>
    <row r="500" spans="1:7" s="746" customFormat="1">
      <c r="A500" s="820"/>
      <c r="B500" s="820"/>
      <c r="C500" s="824"/>
      <c r="D500" s="1026"/>
      <c r="E500" s="1026"/>
      <c r="F500" s="1026"/>
      <c r="G500" s="696"/>
    </row>
    <row r="501" spans="1:7" s="746" customFormat="1">
      <c r="A501" s="820"/>
      <c r="B501" s="820"/>
      <c r="C501" s="824"/>
      <c r="D501" s="912"/>
      <c r="E501" s="912"/>
      <c r="F501" s="912"/>
      <c r="G501" s="696"/>
    </row>
    <row r="502" spans="1:7" s="746" customFormat="1" ht="13.35" customHeight="1">
      <c r="A502" s="820"/>
      <c r="B502" s="823" t="s">
        <v>328</v>
      </c>
      <c r="C502" s="824"/>
      <c r="D502" s="1062" t="s">
        <v>1272</v>
      </c>
      <c r="E502" s="1062"/>
      <c r="F502" s="1062"/>
      <c r="G502" s="696"/>
    </row>
    <row r="503" spans="1:7" s="746" customFormat="1">
      <c r="A503" s="820"/>
      <c r="B503" s="820"/>
      <c r="C503" s="824"/>
      <c r="D503" s="1062"/>
      <c r="E503" s="1062"/>
      <c r="F503" s="1062"/>
      <c r="G503" s="696"/>
    </row>
    <row r="504" spans="1:7" s="746" customFormat="1">
      <c r="A504" s="820"/>
      <c r="B504" s="820"/>
      <c r="C504" s="824"/>
      <c r="D504" s="1062"/>
      <c r="E504" s="1062"/>
      <c r="F504" s="1062"/>
      <c r="G504" s="696"/>
    </row>
    <row r="505" spans="1:7" s="746" customFormat="1" ht="14.45" customHeight="1">
      <c r="A505" s="822"/>
      <c r="B505" s="823" t="s">
        <v>328</v>
      </c>
      <c r="C505" s="829"/>
      <c r="D505" s="1026" t="s">
        <v>1246</v>
      </c>
      <c r="E505" s="1026"/>
      <c r="F505" s="1026"/>
      <c r="G505" s="696"/>
    </row>
    <row r="506" spans="1:7" s="746" customFormat="1">
      <c r="A506" s="813"/>
      <c r="B506" s="813"/>
      <c r="C506" s="829"/>
      <c r="D506" s="1026"/>
      <c r="E506" s="1026"/>
      <c r="F506" s="1026"/>
      <c r="G506" s="696"/>
    </row>
    <row r="507" spans="1:7" s="746" customFormat="1">
      <c r="A507" s="813"/>
      <c r="B507" s="813"/>
      <c r="C507" s="829"/>
      <c r="D507" s="1026"/>
      <c r="E507" s="1026"/>
      <c r="F507" s="1026"/>
      <c r="G507" s="696"/>
    </row>
    <row r="508" spans="1:7" s="746" customFormat="1" ht="12" customHeight="1">
      <c r="A508" s="825"/>
      <c r="B508" s="825"/>
      <c r="C508" s="833"/>
      <c r="D508" s="825"/>
      <c r="E508" s="696"/>
      <c r="F508" s="862"/>
      <c r="G508" s="696"/>
    </row>
    <row r="509" spans="1:7">
      <c r="A509" s="992" t="s">
        <v>1209</v>
      </c>
      <c r="B509" s="992"/>
      <c r="C509" s="992"/>
      <c r="D509" s="992"/>
      <c r="E509" s="992"/>
      <c r="F509" s="992"/>
      <c r="G509" s="992"/>
    </row>
    <row r="510" spans="1:7">
      <c r="A510" s="825"/>
      <c r="B510" s="825"/>
      <c r="C510" s="854"/>
      <c r="F510" s="863"/>
    </row>
    <row r="511" spans="1:7">
      <c r="B511" s="1068" t="s">
        <v>483</v>
      </c>
      <c r="C511" s="1068"/>
      <c r="D511" s="1068"/>
      <c r="E511" s="1068"/>
      <c r="F511" s="1068"/>
    </row>
    <row r="512" spans="1:7">
      <c r="A512" s="825"/>
      <c r="B512" s="825"/>
      <c r="C512" s="854"/>
      <c r="D512" s="825"/>
      <c r="F512" s="825"/>
    </row>
    <row r="513" spans="1:7">
      <c r="A513" s="993" t="s">
        <v>1210</v>
      </c>
      <c r="B513" s="993"/>
      <c r="C513" s="993"/>
      <c r="D513" s="993"/>
      <c r="E513" s="993"/>
      <c r="F513" s="993"/>
      <c r="G513" s="993"/>
    </row>
    <row r="514" spans="1:7">
      <c r="A514" s="825"/>
      <c r="B514" s="825"/>
      <c r="C514" s="854"/>
      <c r="D514" s="825"/>
      <c r="F514" s="825"/>
    </row>
    <row r="515" spans="1:7">
      <c r="C515" s="854"/>
      <c r="D515" s="982" t="s">
        <v>736</v>
      </c>
      <c r="E515" s="982"/>
      <c r="F515" s="982"/>
    </row>
    <row r="516" spans="1:7">
      <c r="C516" s="854"/>
      <c r="D516" s="1032" t="s">
        <v>1267</v>
      </c>
      <c r="E516" s="1032"/>
      <c r="F516" s="1032"/>
    </row>
    <row r="517" spans="1:7">
      <c r="C517" s="854"/>
      <c r="D517" s="810"/>
      <c r="E517" s="810"/>
      <c r="F517" s="810"/>
    </row>
    <row r="518" spans="1:7" ht="13.7" customHeight="1">
      <c r="A518" s="822"/>
      <c r="B518" s="823" t="s">
        <v>328</v>
      </c>
      <c r="C518" s="854"/>
      <c r="D518" s="1032" t="s">
        <v>978</v>
      </c>
      <c r="E518" s="1032"/>
      <c r="F518" s="1032"/>
      <c r="G518" s="815"/>
    </row>
    <row r="519" spans="1:7" ht="13.7" customHeight="1">
      <c r="A519" s="854"/>
      <c r="B519" s="854"/>
      <c r="C519" s="854"/>
      <c r="D519" s="810"/>
      <c r="E519" s="642"/>
      <c r="F519" s="642"/>
      <c r="G519" s="815"/>
    </row>
    <row r="520" spans="1:7" ht="14.25">
      <c r="A520" s="822"/>
      <c r="B520" s="823" t="s">
        <v>328</v>
      </c>
      <c r="C520" s="854"/>
      <c r="D520" s="1027" t="s">
        <v>1268</v>
      </c>
      <c r="E520" s="1027"/>
      <c r="F520" s="1027"/>
      <c r="G520" s="815"/>
    </row>
    <row r="521" spans="1:7">
      <c r="A521" s="854"/>
      <c r="B521" s="854"/>
      <c r="C521" s="854"/>
      <c r="D521" s="1027"/>
      <c r="E521" s="1027"/>
      <c r="F521" s="1027"/>
      <c r="G521" s="815"/>
    </row>
    <row r="522" spans="1:7">
      <c r="A522" s="854"/>
      <c r="B522" s="854"/>
      <c r="C522" s="854"/>
      <c r="D522" s="825"/>
      <c r="E522" s="825"/>
      <c r="F522" s="825"/>
      <c r="G522" s="815"/>
    </row>
    <row r="523" spans="1:7" ht="14.25">
      <c r="A523" s="822"/>
      <c r="B523" s="823" t="s">
        <v>328</v>
      </c>
      <c r="C523" s="854"/>
      <c r="D523" s="1027" t="s">
        <v>1269</v>
      </c>
      <c r="E523" s="1027"/>
      <c r="F523" s="1027"/>
      <c r="G523" s="815"/>
    </row>
    <row r="524" spans="1:7">
      <c r="A524" s="854"/>
      <c r="B524" s="854"/>
      <c r="C524" s="854"/>
      <c r="D524" s="1027"/>
      <c r="E524" s="1027"/>
      <c r="F524" s="1027"/>
      <c r="G524" s="815"/>
    </row>
    <row r="525" spans="1:7">
      <c r="A525" s="854"/>
      <c r="B525" s="854"/>
      <c r="C525" s="854"/>
      <c r="D525" s="825"/>
      <c r="E525" s="825"/>
      <c r="F525" s="825"/>
      <c r="G525" s="815"/>
    </row>
    <row r="526" spans="1:7" ht="14.25">
      <c r="A526" s="822"/>
      <c r="B526" s="823" t="s">
        <v>328</v>
      </c>
      <c r="C526" s="854"/>
      <c r="D526" s="1027" t="s">
        <v>1270</v>
      </c>
      <c r="E526" s="1027"/>
      <c r="F526" s="1027"/>
      <c r="G526" s="815"/>
    </row>
    <row r="527" spans="1:7">
      <c r="A527" s="854"/>
      <c r="B527" s="854"/>
      <c r="C527" s="854"/>
      <c r="D527" s="1027"/>
      <c r="E527" s="1027"/>
      <c r="F527" s="1027"/>
      <c r="G527" s="815"/>
    </row>
    <row r="528" spans="1:7">
      <c r="A528" s="854"/>
      <c r="B528" s="854"/>
      <c r="C528" s="854"/>
      <c r="D528" s="825"/>
      <c r="E528" s="825"/>
      <c r="F528" s="825"/>
      <c r="G528" s="815"/>
    </row>
    <row r="529" spans="1:7" ht="14.25">
      <c r="A529" s="822"/>
      <c r="B529" s="823" t="s">
        <v>328</v>
      </c>
      <c r="C529" s="854"/>
      <c r="D529" s="1027" t="s">
        <v>1271</v>
      </c>
      <c r="E529" s="1027"/>
      <c r="F529" s="1027"/>
      <c r="G529" s="815"/>
    </row>
    <row r="530" spans="1:7">
      <c r="A530" s="854"/>
      <c r="B530" s="854"/>
      <c r="C530" s="854"/>
      <c r="D530" s="1027"/>
      <c r="E530" s="1027"/>
      <c r="F530" s="1027"/>
      <c r="G530" s="815"/>
    </row>
    <row r="531" spans="1:7">
      <c r="A531" s="854"/>
      <c r="B531" s="854"/>
      <c r="C531" s="854"/>
      <c r="D531" s="1027"/>
      <c r="E531" s="1027"/>
      <c r="F531" s="1027"/>
      <c r="G531" s="815"/>
    </row>
    <row r="532" spans="1:7">
      <c r="A532" s="854"/>
      <c r="B532" s="854"/>
      <c r="C532" s="854"/>
      <c r="D532" s="825"/>
      <c r="E532" s="825"/>
      <c r="F532" s="825"/>
    </row>
    <row r="533" spans="1:7" ht="14.25">
      <c r="A533" s="822"/>
      <c r="B533" s="823" t="s">
        <v>328</v>
      </c>
      <c r="C533" s="854"/>
      <c r="D533" s="1062" t="s">
        <v>1389</v>
      </c>
      <c r="E533" s="1062"/>
      <c r="F533" s="1062"/>
    </row>
    <row r="534" spans="1:7">
      <c r="A534" s="854"/>
      <c r="B534" s="854"/>
      <c r="C534" s="854"/>
      <c r="D534" s="1062"/>
      <c r="E534" s="1062"/>
      <c r="F534" s="1062"/>
    </row>
    <row r="535" spans="1:7">
      <c r="A535" s="854"/>
      <c r="B535" s="854"/>
      <c r="C535" s="854"/>
      <c r="D535" s="825"/>
      <c r="E535" s="825"/>
      <c r="F535" s="825"/>
    </row>
    <row r="536" spans="1:7" ht="14.25">
      <c r="A536" s="822"/>
      <c r="B536" s="823" t="s">
        <v>328</v>
      </c>
      <c r="C536" s="854"/>
      <c r="D536" s="1027" t="s">
        <v>1273</v>
      </c>
      <c r="E536" s="1027"/>
      <c r="F536" s="1027"/>
    </row>
    <row r="537" spans="1:7">
      <c r="A537" s="854"/>
      <c r="B537" s="854"/>
      <c r="C537" s="854"/>
      <c r="D537" s="1027"/>
      <c r="E537" s="1027"/>
      <c r="F537" s="1027"/>
      <c r="G537" s="844"/>
    </row>
    <row r="538" spans="1:7">
      <c r="A538" s="854"/>
      <c r="B538" s="854"/>
      <c r="C538" s="854"/>
      <c r="D538" s="825"/>
      <c r="E538" s="825"/>
      <c r="F538" s="825"/>
      <c r="G538" s="844"/>
    </row>
    <row r="539" spans="1:7" ht="14.25">
      <c r="A539" s="822"/>
      <c r="B539" s="823" t="s">
        <v>328</v>
      </c>
      <c r="C539" s="854"/>
      <c r="D539" s="1032" t="s">
        <v>1274</v>
      </c>
      <c r="E539" s="1032"/>
      <c r="F539" s="1032"/>
      <c r="G539" s="844"/>
    </row>
    <row r="540" spans="1:7">
      <c r="A540" s="841"/>
      <c r="B540" s="841"/>
      <c r="C540" s="854"/>
      <c r="D540" s="1032" t="s">
        <v>904</v>
      </c>
      <c r="E540" s="1032"/>
      <c r="F540" s="1032"/>
      <c r="G540" s="844"/>
    </row>
    <row r="541" spans="1:7">
      <c r="A541" s="841"/>
      <c r="B541" s="841"/>
      <c r="C541" s="854"/>
      <c r="D541" s="696"/>
      <c r="E541" s="1067" t="s">
        <v>1275</v>
      </c>
      <c r="F541" s="1067"/>
      <c r="G541" s="844"/>
    </row>
    <row r="542" spans="1:7" ht="14.25">
      <c r="A542" s="822"/>
      <c r="B542" s="822"/>
      <c r="C542" s="854"/>
      <c r="E542" s="825"/>
      <c r="F542" s="825"/>
      <c r="G542" s="844"/>
    </row>
    <row r="543" spans="1:7" ht="14.25">
      <c r="A543" s="822"/>
      <c r="B543" s="823" t="s">
        <v>328</v>
      </c>
      <c r="C543" s="854"/>
      <c r="D543" s="1064" t="s">
        <v>1276</v>
      </c>
      <c r="E543" s="1064"/>
      <c r="F543" s="1064"/>
      <c r="G543" s="844"/>
    </row>
    <row r="544" spans="1:7">
      <c r="C544" s="854"/>
      <c r="D544" s="1027" t="s">
        <v>1277</v>
      </c>
      <c r="E544" s="1027"/>
      <c r="F544" s="1027"/>
      <c r="G544" s="844"/>
    </row>
    <row r="545" spans="1:7">
      <c r="A545" s="854"/>
      <c r="B545" s="854"/>
      <c r="C545" s="854"/>
      <c r="D545" s="1027"/>
      <c r="E545" s="1027"/>
      <c r="F545" s="1027"/>
      <c r="G545" s="844"/>
    </row>
    <row r="546" spans="1:7">
      <c r="A546" s="854"/>
      <c r="B546" s="854"/>
      <c r="C546" s="854"/>
      <c r="D546" s="1027"/>
      <c r="E546" s="1027"/>
      <c r="F546" s="1027"/>
      <c r="G546" s="844"/>
    </row>
    <row r="547" spans="1:7">
      <c r="A547" s="854"/>
      <c r="B547" s="854"/>
      <c r="C547" s="854"/>
      <c r="D547" s="825"/>
      <c r="E547" s="825"/>
      <c r="F547" s="825"/>
      <c r="G547" s="844"/>
    </row>
    <row r="548" spans="1:7" ht="14.25">
      <c r="A548" s="822"/>
      <c r="B548" s="823" t="s">
        <v>328</v>
      </c>
      <c r="C548" s="854"/>
      <c r="D548" s="1027" t="s">
        <v>1278</v>
      </c>
      <c r="E548" s="1027"/>
      <c r="F548" s="1027"/>
      <c r="G548" s="844"/>
    </row>
    <row r="549" spans="1:7" ht="14.25">
      <c r="A549" s="822"/>
      <c r="B549" s="822"/>
      <c r="C549" s="854"/>
      <c r="D549" s="1027"/>
      <c r="E549" s="1027"/>
      <c r="F549" s="1027"/>
      <c r="G549" s="844"/>
    </row>
    <row r="550" spans="1:7" ht="14.25">
      <c r="A550" s="822"/>
      <c r="B550" s="822"/>
      <c r="C550" s="854"/>
      <c r="D550" s="1027"/>
      <c r="E550" s="1027"/>
      <c r="F550" s="1027"/>
      <c r="G550" s="844"/>
    </row>
    <row r="551" spans="1:7" ht="14.25">
      <c r="A551" s="822"/>
      <c r="B551" s="822"/>
      <c r="C551" s="854"/>
      <c r="D551" s="1027"/>
      <c r="E551" s="1027"/>
      <c r="F551" s="1027"/>
      <c r="G551" s="844"/>
    </row>
    <row r="552" spans="1:7" ht="14.25">
      <c r="A552" s="822"/>
      <c r="B552" s="822"/>
      <c r="C552" s="854"/>
      <c r="D552" s="825"/>
      <c r="E552" s="825"/>
      <c r="F552" s="825"/>
      <c r="G552" s="844"/>
    </row>
    <row r="553" spans="1:7">
      <c r="A553" s="992" t="s">
        <v>1211</v>
      </c>
      <c r="B553" s="992"/>
      <c r="C553" s="992"/>
      <c r="D553" s="992"/>
      <c r="E553" s="992"/>
      <c r="F553" s="992"/>
      <c r="G553" s="992"/>
    </row>
    <row r="554" spans="1:7">
      <c r="A554" s="854"/>
      <c r="B554" s="854"/>
      <c r="C554" s="854"/>
      <c r="E554" s="825"/>
      <c r="F554" s="825"/>
      <c r="G554" s="844"/>
    </row>
    <row r="555" spans="1:7" ht="12.75" customHeight="1">
      <c r="C555" s="818"/>
      <c r="D555" s="1069" t="s">
        <v>224</v>
      </c>
      <c r="E555" s="1069"/>
      <c r="F555" s="1069"/>
      <c r="G555" s="844"/>
    </row>
    <row r="556" spans="1:7">
      <c r="A556" s="820"/>
      <c r="B556" s="820"/>
      <c r="C556" s="820"/>
      <c r="D556" s="1014" t="s">
        <v>1227</v>
      </c>
      <c r="E556" s="1014"/>
      <c r="F556" s="1014"/>
      <c r="G556" s="844"/>
    </row>
    <row r="557" spans="1:7">
      <c r="A557" s="815"/>
      <c r="B557" s="815"/>
      <c r="C557" s="820"/>
      <c r="D557" s="864"/>
      <c r="G557" s="844"/>
    </row>
    <row r="558" spans="1:7">
      <c r="A558" s="820"/>
      <c r="B558" s="823" t="s">
        <v>328</v>
      </c>
      <c r="D558" s="1014" t="s">
        <v>984</v>
      </c>
      <c r="E558" s="1014"/>
      <c r="F558" s="1014"/>
      <c r="G558" s="844"/>
    </row>
    <row r="559" spans="1:7">
      <c r="A559" s="841"/>
      <c r="B559" s="841"/>
      <c r="D559" s="839"/>
    </row>
    <row r="560" spans="1:7">
      <c r="A560" s="841"/>
      <c r="B560" s="823" t="s">
        <v>328</v>
      </c>
      <c r="D560" s="1015" t="s">
        <v>1228</v>
      </c>
      <c r="E560" s="1015"/>
      <c r="F560" s="1015"/>
    </row>
    <row r="561" spans="1:7">
      <c r="A561" s="841"/>
      <c r="B561" s="841"/>
      <c r="D561" s="1015"/>
      <c r="E561" s="1015"/>
      <c r="F561" s="1015"/>
      <c r="G561" s="815"/>
    </row>
    <row r="562" spans="1:7">
      <c r="A562" s="841"/>
      <c r="B562" s="841"/>
      <c r="D562" s="1015"/>
      <c r="E562" s="1015"/>
      <c r="F562" s="1015"/>
      <c r="G562" s="815"/>
    </row>
    <row r="563" spans="1:7">
      <c r="A563" s="841"/>
      <c r="B563" s="841"/>
      <c r="D563" s="1015"/>
      <c r="E563" s="1015"/>
      <c r="F563" s="1015"/>
      <c r="G563" s="815"/>
    </row>
    <row r="564" spans="1:7">
      <c r="A564" s="841"/>
      <c r="B564" s="823" t="s">
        <v>328</v>
      </c>
      <c r="D564" s="1015" t="s">
        <v>1229</v>
      </c>
      <c r="E564" s="1015"/>
      <c r="F564" s="1015"/>
      <c r="G564" s="815"/>
    </row>
    <row r="565" spans="1:7">
      <c r="A565" s="841"/>
      <c r="B565" s="841"/>
      <c r="D565" s="1015"/>
      <c r="E565" s="1015"/>
      <c r="F565" s="1015"/>
      <c r="G565" s="815"/>
    </row>
    <row r="566" spans="1:7">
      <c r="A566" s="841"/>
      <c r="B566" s="841"/>
      <c r="D566" s="1015"/>
      <c r="E566" s="1015"/>
      <c r="F566" s="1015"/>
      <c r="G566" s="815"/>
    </row>
    <row r="567" spans="1:7">
      <c r="A567" s="841"/>
      <c r="B567" s="841"/>
      <c r="D567" s="1015"/>
      <c r="E567" s="1015"/>
      <c r="F567" s="1015"/>
      <c r="G567" s="815"/>
    </row>
    <row r="568" spans="1:7">
      <c r="A568" s="841"/>
      <c r="B568" s="841"/>
      <c r="D568" s="807"/>
      <c r="E568" s="807"/>
      <c r="F568" s="807"/>
      <c r="G568" s="815"/>
    </row>
    <row r="569" spans="1:7">
      <c r="A569" s="841"/>
      <c r="B569" s="823" t="s">
        <v>328</v>
      </c>
      <c r="D569" s="1015" t="s">
        <v>1230</v>
      </c>
      <c r="E569" s="1015"/>
      <c r="F569" s="1015"/>
      <c r="G569" s="815"/>
    </row>
    <row r="570" spans="1:7">
      <c r="A570" s="841"/>
      <c r="B570" s="841"/>
      <c r="D570" s="1015"/>
      <c r="E570" s="1015"/>
      <c r="F570" s="1015"/>
      <c r="G570" s="815"/>
    </row>
    <row r="571" spans="1:7">
      <c r="A571" s="841"/>
      <c r="B571" s="841"/>
      <c r="D571" s="864"/>
      <c r="G571" s="815"/>
    </row>
    <row r="572" spans="1:7">
      <c r="A572" s="841"/>
      <c r="B572" s="823" t="s">
        <v>328</v>
      </c>
      <c r="D572" s="1014" t="s">
        <v>1231</v>
      </c>
      <c r="E572" s="1014"/>
      <c r="F572" s="1014"/>
      <c r="G572" s="815"/>
    </row>
    <row r="573" spans="1:7">
      <c r="A573" s="841"/>
      <c r="B573" s="841"/>
      <c r="D573" s="1014"/>
      <c r="E573" s="1014"/>
      <c r="F573" s="1014"/>
      <c r="G573" s="815"/>
    </row>
    <row r="574" spans="1:7">
      <c r="A574" s="841"/>
      <c r="B574" s="841"/>
      <c r="D574" s="864"/>
      <c r="G574" s="815"/>
    </row>
    <row r="575" spans="1:7" ht="14.25">
      <c r="A575" s="822"/>
      <c r="B575" s="823" t="s">
        <v>328</v>
      </c>
      <c r="D575" s="1014" t="s">
        <v>979</v>
      </c>
      <c r="E575" s="1014"/>
      <c r="F575" s="1014"/>
      <c r="G575" s="815"/>
    </row>
    <row r="576" spans="1:7" ht="14.25">
      <c r="A576" s="822"/>
      <c r="B576" s="822"/>
      <c r="D576" s="864"/>
      <c r="G576" s="815"/>
    </row>
    <row r="577" spans="1:7">
      <c r="A577" s="992" t="s">
        <v>1212</v>
      </c>
      <c r="B577" s="992"/>
      <c r="C577" s="992"/>
      <c r="D577" s="992"/>
      <c r="E577" s="992"/>
      <c r="F577" s="992"/>
      <c r="G577" s="992"/>
    </row>
    <row r="578" spans="1:7"/>
    <row r="579" spans="1:7">
      <c r="D579" s="982" t="s">
        <v>1312</v>
      </c>
      <c r="E579" s="982"/>
      <c r="F579" s="982"/>
    </row>
    <row r="580" spans="1:7">
      <c r="D580" s="983" t="s">
        <v>1313</v>
      </c>
      <c r="E580" s="983"/>
      <c r="F580" s="983"/>
    </row>
    <row r="581" spans="1:7">
      <c r="D581" s="804"/>
      <c r="E581" s="746"/>
      <c r="F581" s="746"/>
    </row>
    <row r="582" spans="1:7" s="816" customFormat="1" ht="14.25">
      <c r="A582" s="830"/>
      <c r="B582" s="823" t="s">
        <v>328</v>
      </c>
      <c r="C582" s="826"/>
      <c r="D582" s="984" t="s">
        <v>1314</v>
      </c>
      <c r="E582" s="984"/>
      <c r="F582" s="984"/>
      <c r="G582" s="827"/>
    </row>
    <row r="583" spans="1:7">
      <c r="D583" s="984"/>
      <c r="E583" s="984"/>
      <c r="F583" s="984"/>
    </row>
    <row r="584" spans="1:7">
      <c r="D584" s="984"/>
      <c r="E584" s="984"/>
      <c r="F584" s="984"/>
    </row>
    <row r="585" spans="1:7"/>
    <row r="586" spans="1:7">
      <c r="A586" s="992" t="s">
        <v>1213</v>
      </c>
      <c r="B586" s="992"/>
      <c r="C586" s="992"/>
      <c r="D586" s="992"/>
      <c r="E586" s="992"/>
      <c r="F586" s="992"/>
      <c r="G586" s="992"/>
    </row>
    <row r="587" spans="1:7">
      <c r="A587" s="825"/>
      <c r="B587" s="825"/>
      <c r="G587" s="844"/>
    </row>
    <row r="588" spans="1:7">
      <c r="A588" s="865"/>
      <c r="B588" s="865"/>
      <c r="C588" s="818"/>
      <c r="D588" s="985" t="s">
        <v>1315</v>
      </c>
      <c r="E588" s="985"/>
      <c r="F588" s="985"/>
      <c r="G588" s="844"/>
    </row>
    <row r="589" spans="1:7">
      <c r="A589" s="865"/>
      <c r="B589" s="865"/>
      <c r="C589" s="818"/>
      <c r="D589" s="985"/>
      <c r="E589" s="985"/>
      <c r="F589" s="985"/>
      <c r="G589" s="844"/>
    </row>
    <row r="590" spans="1:7">
      <c r="C590" s="820"/>
      <c r="D590" s="983" t="s">
        <v>1316</v>
      </c>
      <c r="E590" s="983"/>
      <c r="F590" s="983"/>
      <c r="G590" s="844"/>
    </row>
    <row r="591" spans="1:7">
      <c r="C591" s="820"/>
      <c r="D591" s="804"/>
      <c r="E591" s="804"/>
      <c r="F591" s="804"/>
      <c r="G591" s="844"/>
    </row>
    <row r="592" spans="1:7">
      <c r="A592" s="841"/>
      <c r="B592" s="823" t="s">
        <v>328</v>
      </c>
      <c r="D592" s="983" t="s">
        <v>466</v>
      </c>
      <c r="E592" s="983"/>
      <c r="F592" s="983"/>
      <c r="G592" s="844"/>
    </row>
    <row r="593" spans="1:7">
      <c r="C593" s="866"/>
      <c r="E593" s="815"/>
      <c r="G593" s="844"/>
    </row>
    <row r="594" spans="1:7">
      <c r="A594" s="841"/>
      <c r="B594" s="823" t="s">
        <v>328</v>
      </c>
      <c r="D594" s="986" t="s">
        <v>1317</v>
      </c>
      <c r="E594" s="986"/>
      <c r="F594" s="986"/>
      <c r="G594" s="844"/>
    </row>
    <row r="595" spans="1:7">
      <c r="D595" s="986"/>
      <c r="E595" s="986"/>
      <c r="F595" s="986"/>
      <c r="G595" s="844"/>
    </row>
    <row r="596" spans="1:7">
      <c r="D596" s="815"/>
      <c r="G596" s="844"/>
    </row>
    <row r="597" spans="1:7">
      <c r="B597" s="823" t="s">
        <v>328</v>
      </c>
      <c r="D597" s="986" t="s">
        <v>1318</v>
      </c>
      <c r="E597" s="986"/>
      <c r="F597" s="986"/>
      <c r="G597" s="844"/>
    </row>
    <row r="598" spans="1:7">
      <c r="C598" s="866"/>
      <c r="D598" s="986"/>
      <c r="E598" s="986"/>
      <c r="F598" s="986"/>
      <c r="G598" s="844"/>
    </row>
    <row r="599" spans="1:7">
      <c r="C599" s="866"/>
      <c r="G599" s="844"/>
    </row>
    <row r="600" spans="1:7">
      <c r="B600" s="823" t="s">
        <v>328</v>
      </c>
      <c r="C600" s="866"/>
      <c r="D600" s="986" t="s">
        <v>1319</v>
      </c>
      <c r="E600" s="986"/>
      <c r="F600" s="986"/>
      <c r="G600" s="844"/>
    </row>
    <row r="601" spans="1:7">
      <c r="C601" s="866"/>
      <c r="D601" s="986"/>
      <c r="E601" s="986"/>
      <c r="F601" s="986"/>
      <c r="G601" s="844"/>
    </row>
    <row r="602" spans="1:7">
      <c r="C602" s="866"/>
      <c r="G602" s="844"/>
    </row>
    <row r="603" spans="1:7">
      <c r="A603" s="992" t="s">
        <v>1214</v>
      </c>
      <c r="B603" s="992"/>
      <c r="C603" s="992"/>
      <c r="D603" s="992"/>
      <c r="E603" s="992"/>
      <c r="F603" s="992"/>
      <c r="G603" s="992"/>
    </row>
    <row r="604" spans="1:7">
      <c r="A604" s="867"/>
      <c r="B604" s="867"/>
      <c r="C604" s="867"/>
      <c r="G604" s="844"/>
    </row>
    <row r="605" spans="1:7">
      <c r="C605" s="841"/>
      <c r="D605" s="982" t="s">
        <v>1320</v>
      </c>
      <c r="E605" s="982"/>
      <c r="F605" s="982"/>
      <c r="G605" s="844"/>
    </row>
    <row r="606" spans="1:7">
      <c r="A606" s="841"/>
      <c r="B606" s="841"/>
      <c r="C606" s="843"/>
      <c r="D606" s="819"/>
      <c r="G606" s="844"/>
    </row>
    <row r="607" spans="1:7" ht="14.25">
      <c r="A607" s="822"/>
      <c r="B607" s="823" t="s">
        <v>328</v>
      </c>
      <c r="C607" s="843"/>
      <c r="D607" s="1027" t="s">
        <v>1565</v>
      </c>
      <c r="E607" s="1027"/>
      <c r="F607" s="1027"/>
      <c r="G607" s="844"/>
    </row>
    <row r="608" spans="1:7">
      <c r="C608" s="843"/>
      <c r="D608" s="1027"/>
      <c r="E608" s="1027"/>
      <c r="F608" s="1027"/>
      <c r="G608" s="844"/>
    </row>
    <row r="609" spans="1:7">
      <c r="C609" s="843"/>
      <c r="D609" s="1027"/>
      <c r="E609" s="1027"/>
      <c r="F609" s="1027"/>
      <c r="G609" s="844"/>
    </row>
    <row r="610" spans="1:7">
      <c r="C610" s="843"/>
      <c r="D610" s="1027"/>
      <c r="E610" s="1027"/>
      <c r="F610" s="1027"/>
      <c r="G610" s="844"/>
    </row>
    <row r="611" spans="1:7">
      <c r="C611" s="843"/>
      <c r="D611" s="1027"/>
      <c r="E611" s="1027"/>
      <c r="F611" s="1027"/>
      <c r="G611" s="844"/>
    </row>
    <row r="612" spans="1:7">
      <c r="C612" s="843"/>
      <c r="D612" s="1027"/>
      <c r="E612" s="1027"/>
      <c r="F612" s="1027"/>
      <c r="G612" s="844"/>
    </row>
    <row r="613" spans="1:7">
      <c r="C613" s="843"/>
      <c r="D613" s="809"/>
      <c r="E613" s="809"/>
      <c r="F613" s="809"/>
      <c r="G613" s="844"/>
    </row>
    <row r="614" spans="1:7" ht="14.25">
      <c r="A614" s="822"/>
      <c r="B614" s="823" t="s">
        <v>328</v>
      </c>
      <c r="C614" s="843"/>
      <c r="D614" s="1027" t="s">
        <v>1322</v>
      </c>
      <c r="E614" s="1027"/>
      <c r="F614" s="1027"/>
      <c r="G614" s="844"/>
    </row>
    <row r="615" spans="1:7">
      <c r="A615" s="854"/>
      <c r="B615" s="854"/>
      <c r="C615" s="854"/>
      <c r="D615" s="1027"/>
      <c r="E615" s="1027"/>
      <c r="F615" s="1027"/>
      <c r="G615" s="844"/>
    </row>
    <row r="616" spans="1:7">
      <c r="A616" s="854"/>
      <c r="B616" s="854"/>
      <c r="C616" s="854"/>
      <c r="D616" s="810"/>
      <c r="E616" s="868"/>
      <c r="F616" s="868"/>
      <c r="G616" s="844"/>
    </row>
    <row r="617" spans="1:7" ht="14.25">
      <c r="A617" s="822"/>
      <c r="B617" s="823" t="s">
        <v>328</v>
      </c>
      <c r="C617" s="854"/>
      <c r="D617" s="984" t="s">
        <v>1492</v>
      </c>
      <c r="E617" s="984"/>
      <c r="F617" s="984"/>
      <c r="G617" s="844"/>
    </row>
    <row r="618" spans="1:7" ht="14.25">
      <c r="A618" s="822"/>
      <c r="B618" s="822"/>
      <c r="C618" s="854"/>
      <c r="D618" s="984"/>
      <c r="E618" s="984"/>
      <c r="F618" s="984"/>
      <c r="G618" s="844"/>
    </row>
    <row r="619" spans="1:7" ht="14.25">
      <c r="A619" s="822"/>
      <c r="B619" s="822"/>
      <c r="C619" s="854"/>
      <c r="D619" s="984"/>
      <c r="E619" s="984"/>
      <c r="F619" s="984"/>
      <c r="G619" s="844"/>
    </row>
    <row r="620" spans="1:7">
      <c r="A620" s="854"/>
      <c r="B620" s="823" t="s">
        <v>328</v>
      </c>
      <c r="C620" s="854"/>
      <c r="D620" s="1032" t="s">
        <v>1324</v>
      </c>
      <c r="E620" s="1032"/>
      <c r="F620" s="1032"/>
      <c r="G620" s="844"/>
    </row>
    <row r="621" spans="1:7">
      <c r="A621" s="854"/>
      <c r="B621" s="854"/>
      <c r="C621" s="854"/>
      <c r="D621" s="751"/>
      <c r="E621" s="751"/>
      <c r="F621" s="751"/>
      <c r="G621" s="844"/>
    </row>
    <row r="622" spans="1:7">
      <c r="A622" s="992" t="s">
        <v>1215</v>
      </c>
      <c r="B622" s="992"/>
      <c r="C622" s="992"/>
      <c r="D622" s="992"/>
      <c r="E622" s="992"/>
      <c r="F622" s="992"/>
      <c r="G622" s="992"/>
    </row>
    <row r="623" spans="1:7">
      <c r="A623" s="825"/>
      <c r="B623" s="825"/>
      <c r="C623" s="854"/>
      <c r="D623" s="868"/>
      <c r="E623" s="868"/>
      <c r="F623" s="868"/>
      <c r="G623" s="844"/>
    </row>
    <row r="624" spans="1:7">
      <c r="C624" s="867"/>
      <c r="D624" s="1075" t="s">
        <v>1374</v>
      </c>
      <c r="E624" s="1075"/>
      <c r="F624" s="1075"/>
      <c r="G624" s="844"/>
    </row>
    <row r="625" spans="1:7">
      <c r="A625" s="820"/>
      <c r="B625" s="820"/>
      <c r="C625" s="820"/>
      <c r="D625" s="1076" t="s">
        <v>1375</v>
      </c>
      <c r="E625" s="1076"/>
      <c r="F625" s="1076"/>
      <c r="G625" s="844"/>
    </row>
    <row r="626" spans="1:7">
      <c r="A626" s="820"/>
      <c r="B626" s="820"/>
      <c r="C626" s="820"/>
      <c r="D626" s="751"/>
      <c r="E626" s="751"/>
      <c r="F626" s="751"/>
      <c r="G626" s="844"/>
    </row>
    <row r="627" spans="1:7" ht="12.75" customHeight="1">
      <c r="B627" s="823" t="s">
        <v>328</v>
      </c>
      <c r="C627" s="854"/>
      <c r="D627" s="1061" t="s">
        <v>1599</v>
      </c>
      <c r="E627" s="1061"/>
      <c r="F627" s="1061"/>
    </row>
    <row r="628" spans="1:7">
      <c r="D628" s="1061"/>
      <c r="E628" s="1061"/>
      <c r="F628" s="1061"/>
    </row>
    <row r="629" spans="1:7">
      <c r="D629" s="1061"/>
      <c r="E629" s="1061"/>
      <c r="F629" s="1061"/>
    </row>
    <row r="630" spans="1:7">
      <c r="D630" s="1061"/>
      <c r="E630" s="1061"/>
      <c r="F630" s="1061"/>
    </row>
    <row r="631" spans="1:7" ht="14.45" customHeight="1">
      <c r="A631" s="822"/>
      <c r="B631" s="822"/>
      <c r="C631" s="854"/>
      <c r="D631" s="943"/>
      <c r="E631" s="943"/>
      <c r="F631" s="943"/>
      <c r="G631" s="844"/>
    </row>
    <row r="632" spans="1:7" ht="12.75" customHeight="1">
      <c r="A632" s="820"/>
      <c r="B632" s="823" t="s">
        <v>328</v>
      </c>
      <c r="C632" s="854"/>
      <c r="D632" s="1061" t="s">
        <v>1602</v>
      </c>
      <c r="E632" s="1061"/>
      <c r="F632" s="1061"/>
      <c r="G632" s="844"/>
    </row>
    <row r="633" spans="1:7" ht="14.25">
      <c r="A633" s="820"/>
      <c r="B633" s="822"/>
      <c r="C633" s="854"/>
      <c r="D633" s="1061"/>
      <c r="E633" s="1061"/>
      <c r="F633" s="1061"/>
      <c r="G633" s="844"/>
    </row>
    <row r="634" spans="1:7" ht="14.25">
      <c r="A634" s="820"/>
      <c r="B634" s="822"/>
      <c r="C634" s="854"/>
      <c r="D634" s="1061"/>
      <c r="E634" s="1061"/>
      <c r="F634" s="1061"/>
      <c r="G634" s="844"/>
    </row>
    <row r="635" spans="1:7" ht="14.25">
      <c r="A635" s="820"/>
      <c r="B635" s="822"/>
      <c r="C635" s="854"/>
      <c r="D635" s="1061"/>
      <c r="E635" s="1061"/>
      <c r="F635" s="1061"/>
      <c r="G635" s="844"/>
    </row>
    <row r="636" spans="1:7" ht="14.25">
      <c r="A636" s="820"/>
      <c r="B636" s="822"/>
      <c r="C636" s="854"/>
      <c r="D636" s="1061"/>
      <c r="E636" s="1061"/>
      <c r="F636" s="1061"/>
      <c r="G636" s="844"/>
    </row>
    <row r="637" spans="1:7" ht="14.25" customHeight="1">
      <c r="A637" s="820"/>
      <c r="B637" s="822"/>
      <c r="C637" s="854"/>
      <c r="F637" s="944"/>
      <c r="G637" s="844"/>
    </row>
    <row r="638" spans="1:7" ht="12.75" customHeight="1">
      <c r="A638" s="820"/>
      <c r="B638" s="823" t="s">
        <v>328</v>
      </c>
      <c r="C638" s="854"/>
      <c r="D638" s="1061" t="s">
        <v>1600</v>
      </c>
      <c r="E638" s="1061"/>
      <c r="F638" s="1061"/>
      <c r="G638" s="844"/>
    </row>
    <row r="639" spans="1:7" ht="14.25">
      <c r="A639" s="820"/>
      <c r="B639" s="822"/>
      <c r="C639" s="854"/>
      <c r="D639" s="1061"/>
      <c r="E639" s="1061"/>
      <c r="F639" s="1061"/>
      <c r="G639" s="844"/>
    </row>
    <row r="640" spans="1:7" ht="14.25">
      <c r="A640" s="822"/>
      <c r="B640" s="822"/>
      <c r="C640" s="854"/>
      <c r="D640" s="1061"/>
      <c r="E640" s="1061"/>
      <c r="F640" s="1061"/>
      <c r="G640" s="844"/>
    </row>
    <row r="641" spans="1:7" ht="14.25">
      <c r="A641" s="822"/>
      <c r="B641" s="822"/>
      <c r="C641" s="854"/>
      <c r="D641" s="1061"/>
      <c r="E641" s="1061"/>
      <c r="F641" s="1061"/>
      <c r="G641" s="844"/>
    </row>
    <row r="642" spans="1:7" ht="14.25">
      <c r="A642" s="822"/>
      <c r="B642" s="822"/>
      <c r="C642" s="854"/>
      <c r="D642" s="934"/>
      <c r="E642" s="934"/>
      <c r="F642" s="934"/>
      <c r="G642" s="844"/>
    </row>
    <row r="643" spans="1:7" ht="12.75" customHeight="1">
      <c r="A643" s="820"/>
      <c r="B643" s="823" t="s">
        <v>328</v>
      </c>
      <c r="C643" s="854"/>
      <c r="D643" s="1061" t="s">
        <v>1601</v>
      </c>
      <c r="E643" s="1061"/>
      <c r="F643" s="1061"/>
      <c r="G643" s="844"/>
    </row>
    <row r="644" spans="1:7" ht="12.75" customHeight="1">
      <c r="A644" s="820"/>
      <c r="B644" s="822"/>
      <c r="C644" s="854"/>
      <c r="D644" s="1061"/>
      <c r="E644" s="1061"/>
      <c r="F644" s="1061"/>
      <c r="G644" s="844"/>
    </row>
    <row r="645" spans="1:7" ht="12.75" customHeight="1">
      <c r="A645" s="820"/>
      <c r="B645" s="822"/>
      <c r="C645" s="854"/>
      <c r="D645" s="1061"/>
      <c r="E645" s="1061"/>
      <c r="F645" s="1061"/>
      <c r="G645" s="844"/>
    </row>
    <row r="646" spans="1:7" ht="12.75" customHeight="1">
      <c r="A646" s="820"/>
      <c r="B646" s="822"/>
      <c r="C646" s="854"/>
      <c r="D646" s="1061"/>
      <c r="E646" s="1061"/>
      <c r="F646" s="1061"/>
      <c r="G646" s="844"/>
    </row>
    <row r="647" spans="1:7" ht="12.75" customHeight="1">
      <c r="A647" s="820"/>
      <c r="B647" s="822"/>
      <c r="C647" s="854"/>
      <c r="D647" s="1061"/>
      <c r="E647" s="1061"/>
      <c r="F647" s="1061"/>
      <c r="G647" s="844"/>
    </row>
    <row r="648" spans="1:7" ht="12.75" customHeight="1">
      <c r="A648" s="820"/>
      <c r="B648" s="822"/>
      <c r="C648" s="854"/>
      <c r="D648" s="1061"/>
      <c r="E648" s="1061"/>
      <c r="F648" s="1061"/>
      <c r="G648" s="844"/>
    </row>
    <row r="649" spans="1:7" ht="12.75" customHeight="1">
      <c r="A649" s="820"/>
      <c r="B649" s="822"/>
      <c r="C649" s="854"/>
      <c r="D649" s="1061"/>
      <c r="E649" s="1061"/>
      <c r="F649" s="1061"/>
      <c r="G649" s="844"/>
    </row>
    <row r="650" spans="1:7" ht="12.75" customHeight="1">
      <c r="A650" s="820"/>
      <c r="B650" s="822"/>
      <c r="C650" s="854"/>
      <c r="D650" s="1061"/>
      <c r="E650" s="1061"/>
      <c r="F650" s="1061"/>
      <c r="G650" s="844"/>
    </row>
    <row r="651" spans="1:7" ht="12.75" customHeight="1">
      <c r="A651" s="820"/>
      <c r="B651" s="822"/>
      <c r="C651" s="854"/>
      <c r="D651" s="1061"/>
      <c r="E651" s="1061"/>
      <c r="F651" s="1061"/>
      <c r="G651" s="844"/>
    </row>
    <row r="652" spans="1:7" ht="14.25">
      <c r="A652" s="822"/>
      <c r="B652" s="822"/>
      <c r="C652" s="854"/>
      <c r="D652" s="934"/>
      <c r="E652" s="934"/>
      <c r="F652" s="934"/>
      <c r="G652" s="844"/>
    </row>
    <row r="653" spans="1:7" ht="14.25">
      <c r="A653" s="822"/>
      <c r="B653" s="823" t="s">
        <v>328</v>
      </c>
      <c r="C653" s="854"/>
      <c r="D653" s="1079" t="s">
        <v>1226</v>
      </c>
      <c r="E653" s="1079"/>
      <c r="F653" s="1079"/>
      <c r="G653" s="844"/>
    </row>
    <row r="654" spans="1:7" ht="14.25">
      <c r="A654" s="822"/>
      <c r="B654" s="822"/>
      <c r="C654" s="854"/>
      <c r="D654" s="986" t="s">
        <v>1377</v>
      </c>
      <c r="E654" s="986"/>
      <c r="F654" s="986"/>
      <c r="G654" s="844"/>
    </row>
    <row r="655" spans="1:7" ht="14.25">
      <c r="A655" s="822"/>
      <c r="B655" s="822"/>
      <c r="C655" s="854"/>
      <c r="D655" s="986"/>
      <c r="E655" s="986"/>
      <c r="F655" s="986"/>
      <c r="G655" s="844"/>
    </row>
    <row r="656" spans="1:7" ht="14.25">
      <c r="A656" s="822"/>
      <c r="B656" s="822"/>
      <c r="C656" s="854"/>
      <c r="D656" s="986"/>
      <c r="E656" s="986"/>
      <c r="F656" s="986"/>
      <c r="G656" s="844"/>
    </row>
    <row r="657" spans="1:11" ht="14.25">
      <c r="A657" s="822"/>
      <c r="B657" s="822"/>
      <c r="C657" s="854"/>
      <c r="D657" s="986"/>
      <c r="E657" s="986"/>
      <c r="F657" s="986"/>
      <c r="G657" s="844"/>
    </row>
    <row r="658" spans="1:11" ht="14.25">
      <c r="A658" s="822"/>
      <c r="B658" s="822"/>
      <c r="C658" s="854"/>
      <c r="D658" s="986"/>
      <c r="E658" s="986"/>
      <c r="F658" s="986"/>
      <c r="G658" s="844"/>
    </row>
    <row r="659" spans="1:11" ht="14.25">
      <c r="A659" s="822"/>
      <c r="B659" s="822"/>
      <c r="C659" s="854"/>
      <c r="D659" s="1012" t="s">
        <v>1564</v>
      </c>
      <c r="E659" s="1012"/>
      <c r="F659" s="1012"/>
      <c r="G659" s="844"/>
    </row>
    <row r="660" spans="1:11">
      <c r="A660" s="854"/>
      <c r="B660" s="854"/>
      <c r="C660" s="854"/>
      <c r="D660" s="868"/>
      <c r="E660" s="868"/>
      <c r="F660" s="868"/>
      <c r="G660" s="844"/>
    </row>
    <row r="661" spans="1:11">
      <c r="A661" s="992" t="s">
        <v>1216</v>
      </c>
      <c r="B661" s="992"/>
      <c r="C661" s="992"/>
      <c r="D661" s="992"/>
      <c r="E661" s="992"/>
      <c r="F661" s="992"/>
      <c r="G661" s="992"/>
      <c r="H661" s="869"/>
      <c r="I661" s="869"/>
      <c r="J661" s="869"/>
      <c r="K661" s="869"/>
    </row>
    <row r="662" spans="1:11">
      <c r="A662" s="759"/>
      <c r="B662" s="759"/>
      <c r="C662" s="759"/>
      <c r="D662" s="759"/>
      <c r="E662" s="759"/>
      <c r="F662" s="759"/>
      <c r="G662" s="759"/>
      <c r="H662" s="869"/>
      <c r="I662" s="869"/>
      <c r="J662" s="869"/>
      <c r="K662" s="869"/>
    </row>
    <row r="663" spans="1:11">
      <c r="C663" s="867"/>
      <c r="D663" s="982" t="s">
        <v>106</v>
      </c>
      <c r="E663" s="982"/>
      <c r="F663" s="982"/>
      <c r="G663" s="844"/>
      <c r="H663" s="869"/>
      <c r="I663" s="869"/>
      <c r="J663" s="869"/>
      <c r="K663" s="869"/>
    </row>
    <row r="664" spans="1:11">
      <c r="A664" s="867"/>
      <c r="B664" s="867"/>
      <c r="C664" s="867"/>
      <c r="D664" s="982" t="s">
        <v>130</v>
      </c>
      <c r="E664" s="982"/>
      <c r="F664" s="982"/>
      <c r="G664" s="844"/>
      <c r="H664" s="869"/>
      <c r="I664" s="869"/>
      <c r="J664" s="869"/>
      <c r="K664" s="869"/>
    </row>
    <row r="665" spans="1:11">
      <c r="A665" s="820"/>
      <c r="B665" s="820"/>
      <c r="C665" s="820"/>
      <c r="D665" s="1032" t="s">
        <v>1252</v>
      </c>
      <c r="E665" s="1032"/>
      <c r="F665" s="1032"/>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32" t="s">
        <v>980</v>
      </c>
      <c r="E667" s="1032"/>
      <c r="F667" s="1032"/>
      <c r="G667" s="844"/>
      <c r="H667" s="869"/>
      <c r="I667" s="869"/>
      <c r="J667" s="869"/>
      <c r="K667" s="869"/>
    </row>
    <row r="668" spans="1:11">
      <c r="A668" s="820"/>
      <c r="B668" s="820"/>
      <c r="C668" s="820"/>
      <c r="D668" s="1032" t="s">
        <v>991</v>
      </c>
      <c r="E668" s="1032"/>
      <c r="F668" s="1032"/>
      <c r="G668" s="844"/>
      <c r="H668" s="869"/>
      <c r="I668" s="869"/>
      <c r="J668" s="869"/>
      <c r="K668" s="869"/>
    </row>
    <row r="669" spans="1:11">
      <c r="A669" s="820"/>
      <c r="B669" s="820"/>
      <c r="C669" s="820"/>
      <c r="D669" s="696"/>
      <c r="E669" s="1094" t="s">
        <v>1253</v>
      </c>
      <c r="F669" s="1094"/>
      <c r="G669" s="844"/>
      <c r="H669" s="869"/>
      <c r="I669" s="869"/>
      <c r="J669" s="869"/>
      <c r="K669" s="869"/>
    </row>
    <row r="670" spans="1:11">
      <c r="A670" s="820"/>
      <c r="B670" s="820"/>
      <c r="C670" s="820"/>
      <c r="D670" s="696"/>
      <c r="E670" s="1094"/>
      <c r="F670" s="109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27" t="s">
        <v>1454</v>
      </c>
      <c r="E672" s="1027"/>
      <c r="F672" s="1027"/>
      <c r="G672" s="844"/>
      <c r="H672" s="869"/>
      <c r="I672" s="869"/>
      <c r="J672" s="869"/>
      <c r="K672" s="869"/>
    </row>
    <row r="673" spans="1:11">
      <c r="A673" s="841"/>
      <c r="B673" s="841"/>
      <c r="C673" s="820"/>
      <c r="D673" s="1027"/>
      <c r="E673" s="1027"/>
      <c r="F673" s="1027"/>
      <c r="G673" s="844"/>
      <c r="H673" s="869"/>
      <c r="I673" s="869"/>
      <c r="J673" s="869"/>
      <c r="K673" s="869"/>
    </row>
    <row r="674" spans="1:11">
      <c r="A674" s="820"/>
      <c r="B674" s="820"/>
      <c r="C674" s="820"/>
      <c r="D674" s="1027"/>
      <c r="E674" s="1027"/>
      <c r="F674" s="1027"/>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32" t="s">
        <v>1021</v>
      </c>
      <c r="E676" s="1032"/>
      <c r="F676" s="1032"/>
      <c r="G676" s="844"/>
      <c r="H676" s="869"/>
      <c r="I676" s="869"/>
      <c r="J676" s="869"/>
      <c r="K676" s="869"/>
    </row>
    <row r="677" spans="1:11" ht="14.25">
      <c r="A677" s="822"/>
      <c r="B677" s="822"/>
      <c r="C677" s="820"/>
      <c r="D677" s="1032" t="s">
        <v>991</v>
      </c>
      <c r="E677" s="1032"/>
      <c r="F677" s="1032"/>
      <c r="G677" s="844"/>
      <c r="H677" s="869"/>
      <c r="I677" s="869"/>
      <c r="J677" s="869"/>
      <c r="K677" s="869"/>
    </row>
    <row r="678" spans="1:11">
      <c r="A678" s="820"/>
      <c r="B678" s="820"/>
      <c r="C678" s="820"/>
      <c r="D678" s="696"/>
      <c r="E678" s="1067" t="s">
        <v>1255</v>
      </c>
      <c r="F678" s="1067"/>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62" t="s">
        <v>1265</v>
      </c>
      <c r="E680" s="1062"/>
      <c r="F680" s="1062"/>
      <c r="G680" s="844"/>
      <c r="H680" s="869"/>
      <c r="I680" s="869"/>
      <c r="J680" s="869"/>
      <c r="K680" s="869"/>
    </row>
    <row r="681" spans="1:11">
      <c r="A681" s="820"/>
      <c r="B681" s="820"/>
      <c r="C681" s="820"/>
      <c r="D681" s="1062"/>
      <c r="E681" s="1062"/>
      <c r="F681" s="1062"/>
      <c r="G681" s="844"/>
      <c r="H681" s="869"/>
      <c r="I681" s="869"/>
      <c r="J681" s="869"/>
      <c r="K681" s="869"/>
    </row>
    <row r="682" spans="1:11">
      <c r="A682" s="820"/>
      <c r="B682" s="820"/>
      <c r="C682" s="820"/>
      <c r="D682" s="1062"/>
      <c r="E682" s="1062"/>
      <c r="F682" s="1062"/>
      <c r="G682" s="844"/>
      <c r="H682" s="869"/>
      <c r="I682" s="869"/>
      <c r="J682" s="869"/>
      <c r="K682" s="869"/>
    </row>
    <row r="683" spans="1:11">
      <c r="A683" s="820"/>
      <c r="B683" s="820"/>
      <c r="C683" s="820"/>
      <c r="D683" s="1062"/>
      <c r="E683" s="1062"/>
      <c r="F683" s="1062"/>
      <c r="G683" s="844"/>
      <c r="H683" s="869"/>
      <c r="I683" s="869"/>
      <c r="J683" s="869"/>
      <c r="K683" s="869"/>
    </row>
    <row r="684" spans="1:11">
      <c r="A684" s="820"/>
      <c r="B684" s="820"/>
      <c r="C684" s="820"/>
      <c r="D684" s="1062"/>
      <c r="E684" s="1062"/>
      <c r="F684" s="1062"/>
      <c r="G684" s="844"/>
      <c r="H684" s="869"/>
      <c r="I684" s="869"/>
      <c r="J684" s="869"/>
      <c r="K684" s="869"/>
    </row>
    <row r="685" spans="1:11" s="816" customFormat="1">
      <c r="A685" s="860"/>
      <c r="B685" s="860"/>
      <c r="C685" s="860"/>
      <c r="D685" s="1062"/>
      <c r="E685" s="1062"/>
      <c r="F685" s="106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62" t="s">
        <v>1456</v>
      </c>
      <c r="E687" s="1062"/>
      <c r="F687" s="1062"/>
      <c r="G687" s="871"/>
      <c r="H687" s="872"/>
      <c r="I687" s="872"/>
      <c r="J687" s="872"/>
      <c r="K687" s="872"/>
    </row>
    <row r="688" spans="1:11" s="816" customFormat="1">
      <c r="A688" s="860"/>
      <c r="B688" s="860"/>
      <c r="C688" s="860"/>
      <c r="D688" s="1062"/>
      <c r="E688" s="1062"/>
      <c r="F688" s="106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62" t="s">
        <v>1256</v>
      </c>
      <c r="E690" s="1062"/>
      <c r="F690" s="1062"/>
      <c r="G690" s="844"/>
      <c r="H690" s="869"/>
      <c r="I690" s="869"/>
      <c r="J690" s="869"/>
      <c r="K690" s="869"/>
    </row>
    <row r="691" spans="1:11">
      <c r="A691" s="820"/>
      <c r="B691" s="820"/>
      <c r="C691" s="820"/>
      <c r="D691" s="1062"/>
      <c r="E691" s="1062"/>
      <c r="F691" s="1062"/>
      <c r="G691" s="844"/>
      <c r="H691" s="869"/>
      <c r="I691" s="869"/>
      <c r="J691" s="869"/>
      <c r="K691" s="869"/>
    </row>
    <row r="692" spans="1:11">
      <c r="A692" s="820"/>
      <c r="B692" s="820"/>
      <c r="C692" s="820"/>
      <c r="D692" s="1062"/>
      <c r="E692" s="1062"/>
      <c r="F692" s="1062"/>
      <c r="G692" s="844"/>
      <c r="H692" s="869"/>
      <c r="I692" s="869"/>
      <c r="J692" s="869"/>
      <c r="K692" s="869"/>
    </row>
    <row r="693" spans="1:11" ht="15" customHeight="1">
      <c r="A693" s="820"/>
      <c r="B693" s="820"/>
      <c r="C693" s="820"/>
      <c r="D693" s="1062"/>
      <c r="E693" s="1062"/>
      <c r="F693" s="1062"/>
      <c r="G693" s="844"/>
      <c r="H693" s="869"/>
      <c r="I693" s="869"/>
      <c r="J693" s="869"/>
      <c r="K693" s="869"/>
    </row>
    <row r="694" spans="1:11" ht="15" customHeight="1">
      <c r="A694" s="820"/>
      <c r="B694" s="820"/>
      <c r="C694" s="820"/>
      <c r="D694" s="1062"/>
      <c r="E694" s="1062"/>
      <c r="F694" s="1062"/>
      <c r="G694" s="844"/>
      <c r="H694" s="869"/>
      <c r="I694" s="869"/>
      <c r="J694" s="869"/>
      <c r="K694" s="869"/>
    </row>
    <row r="695" spans="1:11">
      <c r="A695" s="820"/>
      <c r="B695" s="820"/>
      <c r="C695" s="820"/>
      <c r="D695" s="1062"/>
      <c r="E695" s="1062"/>
      <c r="F695" s="1062"/>
      <c r="G695" s="844"/>
      <c r="H695" s="869"/>
      <c r="I695" s="869"/>
      <c r="J695" s="869"/>
      <c r="K695" s="869"/>
    </row>
    <row r="696" spans="1:11">
      <c r="A696" s="820"/>
      <c r="B696" s="820"/>
      <c r="C696" s="820"/>
      <c r="D696" s="1062"/>
      <c r="E696" s="1062"/>
      <c r="F696" s="1062"/>
      <c r="G696" s="844"/>
      <c r="H696" s="869"/>
      <c r="I696" s="869"/>
      <c r="J696" s="869"/>
      <c r="K696" s="869"/>
    </row>
    <row r="697" spans="1:11">
      <c r="A697" s="820"/>
      <c r="B697" s="820"/>
      <c r="C697" s="820"/>
      <c r="D697" s="1062"/>
      <c r="E697" s="1062"/>
      <c r="F697" s="1062"/>
      <c r="G697" s="844"/>
      <c r="H697" s="869"/>
      <c r="I697" s="869"/>
      <c r="J697" s="869"/>
      <c r="K697" s="869"/>
    </row>
    <row r="698" spans="1:11" ht="15" customHeight="1">
      <c r="A698" s="820"/>
      <c r="B698" s="820"/>
      <c r="C698" s="820"/>
      <c r="D698" s="1062"/>
      <c r="E698" s="1062"/>
      <c r="F698" s="1062"/>
      <c r="G698" s="844"/>
      <c r="H698" s="869"/>
      <c r="I698" s="869"/>
      <c r="J698" s="869"/>
      <c r="K698" s="869"/>
    </row>
    <row r="699" spans="1:11">
      <c r="A699" s="820"/>
      <c r="B699" s="820"/>
      <c r="C699" s="820"/>
      <c r="D699" s="1062"/>
      <c r="E699" s="1062"/>
      <c r="F699" s="1062"/>
      <c r="G699" s="844"/>
      <c r="H699" s="869"/>
      <c r="I699" s="869"/>
      <c r="J699" s="869"/>
      <c r="K699" s="869"/>
    </row>
    <row r="700" spans="1:11">
      <c r="A700" s="820"/>
      <c r="B700" s="820"/>
      <c r="C700" s="820"/>
      <c r="D700" s="1062"/>
      <c r="E700" s="1062"/>
      <c r="F700" s="1062"/>
      <c r="G700" s="844"/>
      <c r="H700" s="869"/>
      <c r="I700" s="869"/>
      <c r="J700" s="869"/>
      <c r="K700" s="869"/>
    </row>
    <row r="701" spans="1:11">
      <c r="A701" s="820"/>
      <c r="B701" s="820"/>
      <c r="C701" s="820"/>
      <c r="D701" s="1062"/>
      <c r="E701" s="1062"/>
      <c r="F701" s="1062"/>
      <c r="G701" s="844"/>
      <c r="H701" s="869"/>
      <c r="I701" s="869"/>
      <c r="J701" s="869"/>
      <c r="K701" s="869"/>
    </row>
    <row r="702" spans="1:11">
      <c r="A702" s="820"/>
      <c r="B702" s="820"/>
      <c r="C702" s="820"/>
      <c r="D702" s="1062"/>
      <c r="E702" s="1062"/>
      <c r="F702" s="1062"/>
      <c r="G702" s="844"/>
      <c r="H702" s="869"/>
      <c r="I702" s="869"/>
      <c r="J702" s="869"/>
      <c r="K702" s="869"/>
    </row>
    <row r="703" spans="1:11">
      <c r="A703" s="820"/>
      <c r="B703" s="823" t="s">
        <v>328</v>
      </c>
      <c r="C703" s="820"/>
      <c r="D703" s="1062" t="s">
        <v>1263</v>
      </c>
      <c r="E703" s="1062"/>
      <c r="F703" s="1062"/>
      <c r="G703" s="844"/>
      <c r="H703" s="869"/>
      <c r="I703" s="869"/>
      <c r="J703" s="869"/>
      <c r="K703" s="869"/>
    </row>
    <row r="704" spans="1:11">
      <c r="A704" s="820"/>
      <c r="B704" s="820"/>
      <c r="C704" s="820"/>
      <c r="D704" s="1062"/>
      <c r="E704" s="1062"/>
      <c r="F704" s="106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62" t="s">
        <v>1264</v>
      </c>
      <c r="E706" s="1062"/>
      <c r="F706" s="1062"/>
      <c r="G706" s="844"/>
      <c r="H706" s="869"/>
      <c r="I706" s="869"/>
      <c r="J706" s="869"/>
      <c r="K706" s="869"/>
    </row>
    <row r="707" spans="1:11">
      <c r="A707" s="820"/>
      <c r="B707" s="820"/>
      <c r="C707" s="820"/>
      <c r="D707" s="1062"/>
      <c r="E707" s="1062"/>
      <c r="F707" s="1062"/>
      <c r="G707" s="844"/>
      <c r="H707" s="869"/>
      <c r="I707" s="869"/>
      <c r="J707" s="869"/>
      <c r="K707" s="869"/>
    </row>
    <row r="708" spans="1:11">
      <c r="A708" s="820"/>
      <c r="B708" s="820"/>
      <c r="C708" s="820"/>
      <c r="D708" s="1062"/>
      <c r="E708" s="1062"/>
      <c r="F708" s="106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62" t="s">
        <v>1257</v>
      </c>
      <c r="E710" s="1062"/>
      <c r="F710" s="1062"/>
      <c r="G710" s="844"/>
      <c r="H710" s="869"/>
      <c r="I710" s="869"/>
      <c r="J710" s="869"/>
      <c r="K710" s="869"/>
    </row>
    <row r="711" spans="1:11">
      <c r="A711" s="820"/>
      <c r="B711" s="820"/>
      <c r="C711" s="820"/>
      <c r="D711" s="1062"/>
      <c r="E711" s="1062"/>
      <c r="F711" s="1062"/>
      <c r="G711" s="844"/>
      <c r="H711" s="869"/>
      <c r="I711" s="869"/>
      <c r="J711" s="869"/>
      <c r="K711" s="869"/>
    </row>
    <row r="712" spans="1:11">
      <c r="A712" s="820"/>
      <c r="B712" s="820"/>
      <c r="C712" s="820"/>
      <c r="D712" s="1062"/>
      <c r="E712" s="1062"/>
      <c r="F712" s="1062"/>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62" t="s">
        <v>1258</v>
      </c>
      <c r="E714" s="1062"/>
      <c r="F714" s="1062"/>
      <c r="G714" s="844"/>
      <c r="H714" s="869"/>
      <c r="I714" s="869"/>
      <c r="J714" s="869"/>
      <c r="K714" s="869"/>
    </row>
    <row r="715" spans="1:11">
      <c r="A715" s="820"/>
      <c r="B715" s="820"/>
      <c r="C715" s="820"/>
      <c r="D715" s="1062"/>
      <c r="E715" s="1062"/>
      <c r="F715" s="1062"/>
      <c r="G715" s="844"/>
      <c r="H715" s="869"/>
      <c r="I715" s="869"/>
      <c r="J715" s="869"/>
      <c r="K715" s="869"/>
    </row>
    <row r="716" spans="1:11">
      <c r="A716" s="820"/>
      <c r="B716" s="820"/>
      <c r="C716" s="820"/>
      <c r="D716" s="1062"/>
      <c r="E716" s="1062"/>
      <c r="F716" s="1062"/>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27" t="s">
        <v>1259</v>
      </c>
      <c r="E718" s="1027"/>
      <c r="F718" s="1027"/>
      <c r="G718" s="844"/>
      <c r="H718" s="869"/>
      <c r="I718" s="869"/>
      <c r="J718" s="869"/>
      <c r="K718" s="869"/>
    </row>
    <row r="719" spans="1:11">
      <c r="A719" s="820"/>
      <c r="B719" s="820"/>
      <c r="C719" s="820"/>
      <c r="D719" s="1027"/>
      <c r="E719" s="1027"/>
      <c r="F719" s="1027"/>
      <c r="G719" s="844"/>
      <c r="H719" s="869"/>
      <c r="I719" s="869"/>
      <c r="J719" s="869"/>
      <c r="K719" s="869"/>
    </row>
    <row r="720" spans="1:11">
      <c r="A720" s="820"/>
      <c r="B720" s="820"/>
      <c r="C720" s="820"/>
      <c r="D720" s="1027"/>
      <c r="E720" s="1027"/>
      <c r="F720" s="1027"/>
      <c r="G720" s="844"/>
      <c r="H720" s="869"/>
      <c r="I720" s="869"/>
      <c r="J720" s="869"/>
      <c r="K720" s="869"/>
    </row>
    <row r="721" spans="1:11">
      <c r="A721" s="820"/>
      <c r="B721" s="820"/>
      <c r="C721" s="820"/>
      <c r="D721" s="1027"/>
      <c r="E721" s="1027"/>
      <c r="F721" s="1027"/>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62" t="s">
        <v>1392</v>
      </c>
      <c r="E723" s="1062"/>
      <c r="F723" s="1062"/>
      <c r="G723" s="844"/>
      <c r="H723" s="869"/>
      <c r="I723" s="869"/>
      <c r="J723" s="869"/>
      <c r="K723" s="869"/>
    </row>
    <row r="724" spans="1:11">
      <c r="A724" s="820"/>
      <c r="B724" s="820"/>
      <c r="C724" s="820"/>
      <c r="D724" s="1062"/>
      <c r="E724" s="1062"/>
      <c r="F724" s="1062"/>
      <c r="G724" s="844"/>
      <c r="H724" s="869"/>
      <c r="I724" s="869"/>
      <c r="J724" s="869"/>
      <c r="K724" s="869"/>
    </row>
    <row r="725" spans="1:11">
      <c r="A725" s="820"/>
      <c r="B725" s="820"/>
      <c r="C725" s="820"/>
      <c r="D725" s="1062"/>
      <c r="E725" s="1062"/>
      <c r="F725" s="1062"/>
      <c r="G725" s="844"/>
      <c r="H725" s="869"/>
      <c r="I725" s="869"/>
      <c r="J725" s="869"/>
      <c r="K725" s="869"/>
    </row>
    <row r="726" spans="1:11">
      <c r="A726" s="820"/>
      <c r="B726" s="820"/>
      <c r="C726" s="820"/>
      <c r="D726" s="1062"/>
      <c r="E726" s="1062"/>
      <c r="F726" s="1062"/>
      <c r="G726" s="844"/>
      <c r="H726" s="869"/>
      <c r="I726" s="869"/>
      <c r="J726" s="869"/>
      <c r="K726" s="869"/>
    </row>
    <row r="727" spans="1:11">
      <c r="A727" s="820"/>
      <c r="B727" s="820"/>
      <c r="C727" s="820"/>
      <c r="D727" s="1062"/>
      <c r="E727" s="1062"/>
      <c r="F727" s="1062"/>
      <c r="G727" s="844"/>
      <c r="H727" s="869"/>
      <c r="I727" s="869"/>
      <c r="J727" s="869"/>
      <c r="K727" s="869"/>
    </row>
    <row r="728" spans="1:11">
      <c r="A728" s="820"/>
      <c r="B728" s="820"/>
      <c r="C728" s="820"/>
      <c r="D728" s="1062"/>
      <c r="E728" s="1062"/>
      <c r="F728" s="1062"/>
      <c r="G728" s="844"/>
      <c r="H728" s="869"/>
      <c r="I728" s="869"/>
      <c r="J728" s="869"/>
      <c r="K728" s="869"/>
    </row>
    <row r="729" spans="1:11">
      <c r="A729" s="820"/>
      <c r="B729" s="820"/>
      <c r="C729" s="820"/>
      <c r="D729" s="1062"/>
      <c r="E729" s="1062"/>
      <c r="F729" s="1062"/>
      <c r="G729" s="844"/>
      <c r="H729" s="869"/>
      <c r="I729" s="869"/>
      <c r="J729" s="869"/>
      <c r="K729" s="869"/>
    </row>
    <row r="730" spans="1:11">
      <c r="A730" s="820"/>
      <c r="B730" s="820"/>
      <c r="C730" s="820"/>
      <c r="D730" s="1000" t="s">
        <v>1260</v>
      </c>
      <c r="E730" s="1000"/>
      <c r="F730" s="1000"/>
      <c r="G730" s="844"/>
      <c r="H730" s="869"/>
      <c r="I730" s="869"/>
      <c r="J730" s="869"/>
      <c r="K730" s="869"/>
    </row>
    <row r="731" spans="1:11">
      <c r="A731" s="820"/>
      <c r="B731" s="820"/>
      <c r="C731" s="820"/>
      <c r="D731" s="806"/>
      <c r="G731" s="844"/>
      <c r="H731" s="869"/>
      <c r="I731" s="869"/>
      <c r="J731" s="869"/>
      <c r="K731" s="869"/>
    </row>
    <row r="732" spans="1:11">
      <c r="A732" s="993" t="s">
        <v>1217</v>
      </c>
      <c r="B732" s="993"/>
      <c r="C732" s="993"/>
      <c r="D732" s="993"/>
      <c r="E732" s="993"/>
      <c r="F732" s="993"/>
      <c r="G732" s="993"/>
      <c r="H732" s="869"/>
      <c r="I732" s="869"/>
      <c r="J732" s="869"/>
      <c r="K732" s="869"/>
    </row>
    <row r="733" spans="1:11">
      <c r="A733" s="820"/>
      <c r="B733" s="820"/>
      <c r="C733" s="820"/>
      <c r="D733" s="847"/>
      <c r="G733" s="874"/>
      <c r="H733" s="869"/>
      <c r="I733" s="869"/>
      <c r="J733" s="869"/>
      <c r="K733" s="869"/>
    </row>
    <row r="734" spans="1:11" ht="13.7" customHeight="1">
      <c r="C734" s="820"/>
      <c r="D734" s="1069" t="s">
        <v>1233</v>
      </c>
      <c r="E734" s="1069"/>
      <c r="F734" s="1069"/>
      <c r="G734" s="874"/>
      <c r="H734" s="869"/>
      <c r="I734" s="869"/>
      <c r="J734" s="869"/>
      <c r="K734" s="869"/>
    </row>
    <row r="735" spans="1:11">
      <c r="A735" s="820"/>
      <c r="B735" s="820"/>
      <c r="C735" s="820"/>
      <c r="D735" s="1006" t="s">
        <v>1234</v>
      </c>
      <c r="E735" s="1006"/>
      <c r="F735" s="1006"/>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27" t="s">
        <v>1235</v>
      </c>
      <c r="E737" s="1027"/>
      <c r="F737" s="1027"/>
      <c r="G737" s="874"/>
      <c r="H737" s="872"/>
      <c r="I737" s="872"/>
      <c r="J737" s="872"/>
      <c r="K737" s="872"/>
    </row>
    <row r="738" spans="1:11" s="816" customFormat="1" ht="10.5" customHeight="1">
      <c r="A738" s="813"/>
      <c r="B738" s="813"/>
      <c r="C738" s="813"/>
      <c r="D738" s="1027"/>
      <c r="E738" s="1027"/>
      <c r="F738" s="1027"/>
      <c r="G738" s="874"/>
      <c r="H738" s="872"/>
      <c r="I738" s="872"/>
      <c r="J738" s="872"/>
      <c r="K738" s="872"/>
    </row>
    <row r="739" spans="1:11" s="816" customFormat="1">
      <c r="A739" s="813"/>
      <c r="B739" s="813"/>
      <c r="C739" s="813"/>
      <c r="D739" s="1027"/>
      <c r="E739" s="1027"/>
      <c r="F739" s="1027"/>
      <c r="G739" s="874"/>
      <c r="H739" s="872"/>
      <c r="I739" s="872"/>
      <c r="J739" s="872"/>
      <c r="K739" s="872"/>
    </row>
    <row r="740" spans="1:11">
      <c r="D740" s="1027"/>
      <c r="E740" s="1027"/>
      <c r="F740" s="1027"/>
      <c r="G740" s="874"/>
      <c r="H740" s="869"/>
      <c r="I740" s="869"/>
      <c r="J740" s="869"/>
      <c r="K740" s="869"/>
    </row>
    <row r="741" spans="1:11">
      <c r="A741" s="826"/>
      <c r="B741" s="826"/>
      <c r="C741" s="826"/>
      <c r="D741" s="1027"/>
      <c r="E741" s="1027"/>
      <c r="F741" s="1027"/>
      <c r="G741" s="875"/>
      <c r="H741" s="869"/>
      <c r="I741" s="869"/>
      <c r="J741" s="869"/>
      <c r="K741" s="869"/>
    </row>
    <row r="742" spans="1:11" ht="15.6" customHeight="1">
      <c r="A742" s="826"/>
      <c r="B742" s="826"/>
      <c r="C742" s="826"/>
      <c r="D742" s="1027"/>
      <c r="E742" s="1027"/>
      <c r="F742" s="102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84" t="s">
        <v>1512</v>
      </c>
      <c r="E744" s="984"/>
      <c r="F744" s="984"/>
      <c r="G744" s="879"/>
    </row>
    <row r="745" spans="1:11" s="880" customFormat="1">
      <c r="A745" s="878"/>
      <c r="B745" s="878"/>
      <c r="C745" s="878"/>
      <c r="D745" s="984"/>
      <c r="E745" s="984"/>
      <c r="F745" s="984"/>
      <c r="G745" s="879"/>
    </row>
    <row r="746" spans="1:11" s="880" customFormat="1">
      <c r="A746" s="878"/>
      <c r="B746" s="878"/>
      <c r="C746" s="878"/>
      <c r="D746" s="984"/>
      <c r="E746" s="984"/>
      <c r="F746" s="984"/>
      <c r="G746" s="879"/>
    </row>
    <row r="747" spans="1:11" s="880" customFormat="1">
      <c r="A747" s="878"/>
      <c r="B747" s="878"/>
      <c r="C747" s="878"/>
      <c r="D747" s="984"/>
      <c r="E747" s="984"/>
      <c r="F747" s="984"/>
      <c r="G747" s="879"/>
    </row>
    <row r="748" spans="1:11" s="880" customFormat="1">
      <c r="A748" s="878"/>
      <c r="B748" s="878"/>
      <c r="C748" s="878"/>
      <c r="D748" s="864"/>
      <c r="E748" s="879"/>
      <c r="F748" s="879"/>
      <c r="G748" s="879"/>
    </row>
    <row r="749" spans="1:11" s="880" customFormat="1" ht="14.25">
      <c r="A749" s="822"/>
      <c r="B749" s="823" t="s">
        <v>328</v>
      </c>
      <c r="C749" s="878"/>
      <c r="D749" s="1074" t="s">
        <v>1513</v>
      </c>
      <c r="E749" s="1074"/>
      <c r="F749" s="1074"/>
      <c r="G749" s="879"/>
    </row>
    <row r="750" spans="1:11" s="880" customFormat="1">
      <c r="A750" s="878"/>
      <c r="B750" s="878"/>
      <c r="C750" s="878"/>
      <c r="D750" s="1074"/>
      <c r="E750" s="1074"/>
      <c r="F750" s="1074"/>
      <c r="G750" s="879"/>
    </row>
    <row r="751" spans="1:11" s="880" customFormat="1">
      <c r="A751" s="878"/>
      <c r="B751" s="878"/>
      <c r="C751" s="878"/>
      <c r="D751" s="1074"/>
      <c r="E751" s="1074"/>
      <c r="F751" s="1074"/>
      <c r="G751" s="879"/>
    </row>
    <row r="752" spans="1:11">
      <c r="A752" s="826"/>
      <c r="B752" s="826"/>
      <c r="C752" s="826"/>
      <c r="D752" s="864"/>
      <c r="E752" s="876"/>
      <c r="F752" s="876"/>
      <c r="G752" s="875"/>
      <c r="H752" s="869"/>
      <c r="I752" s="869"/>
      <c r="J752" s="869"/>
      <c r="K752" s="869"/>
    </row>
    <row r="753" spans="1:11" ht="14.25">
      <c r="A753" s="822"/>
      <c r="B753" s="823" t="s">
        <v>328</v>
      </c>
      <c r="C753" s="826"/>
      <c r="D753" s="984" t="s">
        <v>1450</v>
      </c>
      <c r="E753" s="984"/>
      <c r="F753" s="984"/>
      <c r="G753" s="875"/>
      <c r="H753" s="869"/>
      <c r="I753" s="869"/>
      <c r="J753" s="869"/>
      <c r="K753" s="869"/>
    </row>
    <row r="754" spans="1:11">
      <c r="A754" s="826"/>
      <c r="B754" s="826"/>
      <c r="C754" s="826"/>
      <c r="D754" s="984"/>
      <c r="E754" s="984"/>
      <c r="F754" s="98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84" t="s">
        <v>1474</v>
      </c>
      <c r="E756" s="984"/>
      <c r="F756" s="984"/>
      <c r="G756" s="875"/>
      <c r="H756" s="869"/>
      <c r="I756" s="869"/>
      <c r="J756" s="869"/>
      <c r="K756" s="869"/>
    </row>
    <row r="757" spans="1:11">
      <c r="A757" s="826"/>
      <c r="B757" s="826"/>
      <c r="C757" s="826"/>
      <c r="D757" s="984"/>
      <c r="E757" s="984"/>
      <c r="F757" s="984"/>
      <c r="G757" s="875"/>
      <c r="H757" s="869"/>
      <c r="I757" s="869"/>
      <c r="J757" s="869"/>
      <c r="K757" s="869"/>
    </row>
    <row r="758" spans="1:11">
      <c r="A758" s="826"/>
      <c r="B758" s="826"/>
      <c r="C758" s="826"/>
      <c r="D758" s="984"/>
      <c r="E758" s="984"/>
      <c r="F758" s="984"/>
      <c r="G758" s="875"/>
      <c r="H758" s="869"/>
      <c r="I758" s="869"/>
      <c r="J758" s="869"/>
      <c r="K758" s="869"/>
    </row>
    <row r="759" spans="1:11">
      <c r="A759" s="826"/>
      <c r="B759" s="826"/>
      <c r="C759" s="826"/>
      <c r="D759" s="805"/>
      <c r="E759" s="805"/>
      <c r="F759" s="805"/>
      <c r="G759" s="875"/>
      <c r="H759" s="869"/>
      <c r="I759" s="869"/>
      <c r="J759" s="869"/>
      <c r="K759" s="869"/>
    </row>
    <row r="760" spans="1:11">
      <c r="A760" s="1003" t="s">
        <v>1570</v>
      </c>
      <c r="B760" s="1003"/>
      <c r="C760" s="1003"/>
      <c r="D760" s="1003"/>
      <c r="E760" s="1003"/>
      <c r="F760" s="1003"/>
      <c r="G760" s="1003"/>
    </row>
    <row r="761" spans="1:11">
      <c r="A761" s="820"/>
      <c r="B761" s="820"/>
      <c r="C761" s="820"/>
      <c r="D761" s="881"/>
      <c r="F761" s="868"/>
      <c r="G761" s="874"/>
    </row>
    <row r="762" spans="1:11">
      <c r="A762" s="826"/>
      <c r="B762" s="826"/>
      <c r="C762" s="831"/>
      <c r="D762" s="1004" t="s">
        <v>1578</v>
      </c>
      <c r="E762" s="1004"/>
      <c r="F762" s="1004"/>
      <c r="G762" s="874"/>
    </row>
    <row r="763" spans="1:11">
      <c r="A763" s="882"/>
      <c r="B763" s="882"/>
      <c r="C763" s="883"/>
      <c r="D763" s="1005" t="s">
        <v>1566</v>
      </c>
      <c r="E763" s="1005"/>
      <c r="F763" s="1005"/>
      <c r="G763" s="874"/>
    </row>
    <row r="764" spans="1:11">
      <c r="A764" s="882"/>
      <c r="B764" s="882"/>
      <c r="C764" s="883"/>
      <c r="D764" s="920"/>
      <c r="E764" s="920"/>
      <c r="F764" s="920"/>
      <c r="G764" s="874"/>
    </row>
    <row r="765" spans="1:11">
      <c r="A765" s="826"/>
      <c r="C765" s="831"/>
      <c r="D765" s="1004" t="s">
        <v>1563</v>
      </c>
      <c r="E765" s="1004"/>
      <c r="F765" s="1004"/>
      <c r="G765" s="874"/>
    </row>
    <row r="766" spans="1:11" ht="14.25">
      <c r="A766" s="822"/>
      <c r="B766" s="823" t="s">
        <v>328</v>
      </c>
      <c r="C766" s="831"/>
      <c r="D766" s="1006" t="s">
        <v>1102</v>
      </c>
      <c r="E766" s="1006"/>
      <c r="F766" s="1006"/>
      <c r="G766" s="874"/>
    </row>
    <row r="767" spans="1:11" ht="14.25">
      <c r="A767" s="822"/>
      <c r="B767" s="815"/>
      <c r="C767" s="831"/>
      <c r="D767" s="921"/>
      <c r="E767" s="1007" t="s">
        <v>1225</v>
      </c>
      <c r="F767" s="100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4" t="s">
        <v>1579</v>
      </c>
      <c r="E770" s="1004"/>
      <c r="F770" s="1004"/>
      <c r="G770" s="874"/>
    </row>
    <row r="771" spans="1:7" ht="14.25">
      <c r="A771" s="822"/>
      <c r="B771" s="823" t="s">
        <v>328</v>
      </c>
      <c r="C771" s="831"/>
      <c r="D771" s="1093" t="s">
        <v>1575</v>
      </c>
      <c r="E771" s="1093"/>
      <c r="F771" s="1093"/>
      <c r="G771" s="815"/>
    </row>
    <row r="772" spans="1:7" ht="14.25">
      <c r="A772" s="822"/>
      <c r="B772" s="815"/>
      <c r="C772" s="831"/>
      <c r="D772" s="1093" t="s">
        <v>1576</v>
      </c>
      <c r="E772" s="1093"/>
      <c r="F772" s="1093"/>
      <c r="G772" s="815"/>
    </row>
    <row r="773" spans="1:7" ht="14.25">
      <c r="A773" s="822"/>
      <c r="C773" s="831"/>
      <c r="D773" s="935"/>
      <c r="E773" s="928"/>
      <c r="F773" s="928"/>
      <c r="G773" s="874"/>
    </row>
    <row r="774" spans="1:7" ht="14.25">
      <c r="A774" s="822"/>
      <c r="B774" s="823" t="s">
        <v>328</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2" t="s">
        <v>484</v>
      </c>
      <c r="B780" s="992"/>
      <c r="C780" s="992"/>
      <c r="D780" s="992"/>
      <c r="E780" s="992"/>
      <c r="F780" s="992"/>
      <c r="G780" s="992"/>
    </row>
    <row r="781" spans="1:7">
      <c r="A781" s="818"/>
      <c r="B781" s="818"/>
      <c r="C781" s="854"/>
      <c r="D781" s="874"/>
      <c r="E781" s="874"/>
      <c r="F781" s="874"/>
      <c r="G781" s="874"/>
    </row>
    <row r="782" spans="1:7">
      <c r="A782" s="825"/>
      <c r="B782" s="1068" t="s">
        <v>1101</v>
      </c>
      <c r="C782" s="1068"/>
      <c r="D782" s="1068"/>
      <c r="E782" s="1068"/>
      <c r="F782" s="1068"/>
      <c r="G782" s="874"/>
    </row>
    <row r="783" spans="1:7">
      <c r="A783" s="841"/>
      <c r="B783" s="841"/>
      <c r="G783" s="874"/>
    </row>
    <row r="784" spans="1:7">
      <c r="A784" s="992" t="s">
        <v>485</v>
      </c>
      <c r="B784" s="992"/>
      <c r="C784" s="992"/>
      <c r="D784" s="992"/>
      <c r="E784" s="992"/>
      <c r="F784" s="992"/>
      <c r="G784" s="992"/>
    </row>
    <row r="785" spans="1:7">
      <c r="A785" s="818"/>
      <c r="B785" s="818"/>
      <c r="C785" s="818"/>
      <c r="D785" s="847"/>
      <c r="G785" s="874"/>
    </row>
    <row r="786" spans="1:7">
      <c r="A786" s="825"/>
      <c r="B786" s="1065" t="s">
        <v>483</v>
      </c>
      <c r="C786" s="1065"/>
      <c r="D786" s="1065"/>
      <c r="E786" s="1065"/>
      <c r="F786" s="1065"/>
      <c r="G786" s="874"/>
    </row>
    <row r="787" spans="1:7" ht="14.25">
      <c r="A787" s="822"/>
      <c r="B787" s="822"/>
      <c r="D787" s="825"/>
      <c r="E787" s="825"/>
      <c r="F787" s="874"/>
      <c r="G787" s="874"/>
    </row>
    <row r="788" spans="1:7">
      <c r="A788" s="992" t="s">
        <v>486</v>
      </c>
      <c r="B788" s="992"/>
      <c r="C788" s="992"/>
      <c r="D788" s="992"/>
      <c r="E788" s="992"/>
      <c r="F788" s="992"/>
      <c r="G788" s="992"/>
    </row>
    <row r="789" spans="1:7">
      <c r="C789" s="820"/>
      <c r="D789" s="848"/>
      <c r="E789" s="825"/>
      <c r="F789" s="874"/>
      <c r="G789" s="874"/>
    </row>
    <row r="790" spans="1:7">
      <c r="A790" s="825"/>
      <c r="B790" s="1065" t="s">
        <v>483</v>
      </c>
      <c r="C790" s="1065"/>
      <c r="D790" s="1065"/>
      <c r="E790" s="1065"/>
      <c r="F790" s="1065"/>
      <c r="G790" s="874"/>
    </row>
    <row r="791" spans="1:7">
      <c r="A791" s="825"/>
      <c r="B791" s="825"/>
      <c r="C791" s="854"/>
      <c r="D791" s="874"/>
      <c r="E791" s="874"/>
      <c r="F791" s="874"/>
      <c r="G791" s="874"/>
    </row>
    <row r="792" spans="1:7">
      <c r="A792" s="992" t="s">
        <v>487</v>
      </c>
      <c r="B792" s="992"/>
      <c r="C792" s="992"/>
      <c r="D792" s="992"/>
      <c r="E792" s="992"/>
      <c r="F792" s="992"/>
      <c r="G792" s="992"/>
    </row>
    <row r="793" spans="1:7">
      <c r="A793" s="825"/>
      <c r="B793" s="825"/>
    </row>
    <row r="794" spans="1:7">
      <c r="A794" s="825"/>
      <c r="B794" s="1065" t="s">
        <v>483</v>
      </c>
      <c r="C794" s="1065"/>
      <c r="D794" s="1065"/>
      <c r="E794" s="1065"/>
      <c r="F794" s="1065"/>
    </row>
    <row r="795" spans="1:7">
      <c r="A795" s="854"/>
      <c r="B795" s="854"/>
      <c r="C795" s="854"/>
      <c r="D795" s="817"/>
      <c r="F795" s="874"/>
    </row>
    <row r="796" spans="1:7">
      <c r="A796" s="992" t="s">
        <v>488</v>
      </c>
      <c r="B796" s="992"/>
      <c r="C796" s="992"/>
      <c r="D796" s="992"/>
      <c r="E796" s="992"/>
      <c r="F796" s="992"/>
      <c r="G796" s="992"/>
    </row>
    <row r="797" spans="1:7">
      <c r="A797" s="825"/>
      <c r="B797" s="825"/>
    </row>
    <row r="798" spans="1:7">
      <c r="A798" s="825"/>
      <c r="B798" s="1065" t="s">
        <v>483</v>
      </c>
      <c r="C798" s="1065"/>
      <c r="D798" s="1065"/>
      <c r="E798" s="1065"/>
      <c r="F798" s="1065"/>
    </row>
    <row r="799" spans="1:7">
      <c r="A799" s="854"/>
      <c r="B799" s="854"/>
      <c r="C799" s="854"/>
      <c r="D799" s="817"/>
      <c r="F799" s="874"/>
    </row>
    <row r="800" spans="1:7">
      <c r="A800" s="992" t="s">
        <v>489</v>
      </c>
      <c r="B800" s="992"/>
      <c r="C800" s="992"/>
      <c r="D800" s="992"/>
      <c r="E800" s="992"/>
      <c r="F800" s="992"/>
      <c r="G800" s="992"/>
    </row>
    <row r="801" spans="1:7">
      <c r="A801" s="825"/>
      <c r="B801" s="825"/>
    </row>
    <row r="802" spans="1:7">
      <c r="A802" s="825"/>
      <c r="B802" s="1065" t="s">
        <v>483</v>
      </c>
      <c r="C802" s="1065"/>
      <c r="D802" s="1065"/>
      <c r="E802" s="1065"/>
      <c r="F802" s="1065"/>
    </row>
    <row r="803" spans="1:7">
      <c r="A803" s="843"/>
      <c r="B803" s="843"/>
      <c r="C803" s="843"/>
      <c r="D803" s="884"/>
      <c r="E803" s="844"/>
      <c r="F803" s="844"/>
      <c r="G803" s="844"/>
    </row>
    <row r="804" spans="1:7">
      <c r="A804" s="992" t="s">
        <v>199</v>
      </c>
      <c r="B804" s="992"/>
      <c r="C804" s="992"/>
      <c r="D804" s="992"/>
      <c r="E804" s="992"/>
      <c r="F804" s="992"/>
      <c r="G804" s="992"/>
    </row>
    <row r="805" spans="1:7">
      <c r="A805" s="825"/>
      <c r="B805" s="825"/>
    </row>
    <row r="806" spans="1:7">
      <c r="A806" s="825"/>
      <c r="B806" s="1065" t="s">
        <v>483</v>
      </c>
      <c r="C806" s="1065"/>
      <c r="D806" s="1065"/>
      <c r="E806" s="1065"/>
      <c r="F806" s="1065"/>
    </row>
    <row r="807" spans="1:7">
      <c r="A807" s="825"/>
      <c r="B807" s="825"/>
      <c r="D807" s="817"/>
    </row>
    <row r="808" spans="1:7">
      <c r="A808" s="992" t="s">
        <v>967</v>
      </c>
      <c r="B808" s="992"/>
      <c r="C808" s="992"/>
      <c r="D808" s="992"/>
      <c r="E808" s="992"/>
      <c r="F808" s="992"/>
      <c r="G808" s="992"/>
    </row>
    <row r="809" spans="1:7">
      <c r="A809" s="825"/>
      <c r="B809" s="825"/>
    </row>
    <row r="810" spans="1:7">
      <c r="A810" s="825"/>
      <c r="B810" s="1065" t="s">
        <v>483</v>
      </c>
      <c r="C810" s="1065"/>
      <c r="D810" s="1065"/>
      <c r="E810" s="1065"/>
      <c r="F810" s="106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82"/>
      <c r="H1747" s="982"/>
      <c r="I1747" s="98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cellWatches>
    <cellWatch r="M35"/>
    <cellWatch r="M27"/>
    <cellWatch r="L44"/>
    <cellWatch r="M45"/>
    <cellWatch r="M37"/>
    <cellWatch r="L62"/>
    <cellWatch r="M46"/>
    <cellWatch r="K44"/>
    <cellWatch r="K62"/>
    <cellWatch r="L45"/>
    <cellWatch r="L37"/>
    <cellWatch r="L63"/>
    <cellWatch r="L46"/>
    <cellWatch r="L64"/>
    <cellWatch r="L42"/>
    <cellWatch r="M47"/>
    <cellWatch r="M39"/>
    <cellWatch r="M38"/>
    <cellWatch r="M30"/>
    <cellWatch r="L55"/>
    <cellWatch r="M56"/>
    <cellWatch r="M48"/>
    <cellWatch r="L40"/>
    <cellWatch r="M41"/>
    <cellWatch r="M33"/>
    <cellWatch r="L41"/>
    <cellWatch r="L53"/>
    <cellWatch r="M54"/>
    <cellWatch r="M51"/>
    <cellWatch r="M44"/>
    <cellWatch r="M36"/>
    <cellWatch r="L51"/>
    <cellWatch r="L69"/>
    <cellWatch r="M52"/>
    <cellWatch r="K45"/>
    <cellWatch r="K37"/>
    <cellWatch r="K47"/>
    <cellWatch r="K39"/>
    <cellWatch r="L33"/>
    <cellWatch r="M19"/>
    <cellWatch r="L56"/>
    <cellWatch r="M57"/>
    <cellWatch r="M49"/>
    <cellWatch r="L47"/>
    <cellWatch r="M40"/>
    <cellWatch r="L36"/>
    <cellWatch r="L43"/>
    <cellWatch r="L65"/>
    <cellWatch r="N44"/>
    <cellWatch r="O45"/>
    <cellWatch r="O37"/>
    <cellWatch r="L32"/>
    <cellWatch r="L50"/>
    <cellWatch r="M25"/>
    <cellWatch r="M28"/>
    <cellWatch r="O86"/>
    <cellWatch r="N73"/>
    <cellWatch r="N91"/>
    <cellWatch r="O74"/>
    <cellWatch r="O66"/>
    <cellWatch r="N69"/>
    <cellWatch r="O70"/>
    <cellWatch r="O62"/>
    <cellWatch r="N74"/>
    <cellWatch r="N92"/>
    <cellWatch r="N65"/>
    <cellWatch r="N70"/>
    <cellWatch r="N82"/>
    <cellWatch r="O83"/>
    <cellWatch r="O75"/>
    <cellWatch r="N84"/>
    <cellWatch r="O85"/>
    <cellWatch r="O77"/>
    <cellWatch r="O67"/>
    <cellWatch r="O38"/>
    <cellWatch r="N75"/>
    <cellWatch r="O76"/>
    <cellWatch r="O68"/>
    <cellWatch r="N80"/>
    <cellWatch r="N98"/>
    <cellWatch r="O81"/>
    <cellWatch r="O73"/>
    <cellWatch r="N93"/>
    <cellWatch r="Q91"/>
    <cellWatch r="Q109"/>
    <cellWatch r="R92"/>
    <cellWatch r="R84"/>
    <cellWatch r="Q92"/>
    <cellWatch r="Q110"/>
    <cellWatch r="Q87"/>
    <cellWatch r="R88"/>
    <cellWatch r="R80"/>
    <cellWatch r="P91"/>
    <cellWatch r="P109"/>
    <cellWatch r="Q84"/>
    <cellWatch r="Q93"/>
    <cellWatch r="R94"/>
    <cellWatch r="R86"/>
    <cellWatch r="Q111"/>
    <cellWatch r="M73"/>
    <cellWatch r="M91"/>
    <cellWatch r="N66"/>
    <cellWatch r="N71"/>
    <cellWatch r="N72"/>
    <cellWatch r="O64"/>
    <cellWatch r="N94"/>
    <cellWatch r="O33"/>
    <cellWatch r="O23"/>
    <cellWatch r="N85"/>
    <cellWatch r="O78"/>
    <cellWatch r="N76"/>
    <cellWatch r="O69"/>
    <cellWatch r="O65"/>
    <cellWatch r="M74"/>
    <cellWatch r="M66"/>
    <cellWatch r="M76"/>
    <cellWatch r="M68"/>
    <cellWatch r="O91"/>
    <cellWatch r="P74"/>
    <cellWatch r="P66"/>
    <cellWatch r="P75"/>
    <cellWatch r="O92"/>
    <cellWatch r="O93"/>
    <cellWatch r="O71"/>
    <cellWatch r="P76"/>
    <cellWatch r="P68"/>
    <cellWatch r="O72"/>
    <cellWatch r="P73"/>
    <cellWatch r="P64"/>
    <cellWatch r="O84"/>
    <cellWatch r="P85"/>
    <cellWatch r="P77"/>
    <cellWatch r="P67"/>
    <cellWatch r="P70"/>
    <cellWatch r="P62"/>
    <cellWatch r="O82"/>
    <cellWatch r="P83"/>
    <cellWatch r="O94"/>
    <cellWatch r="P33"/>
    <cellWatch r="P23"/>
    <cellWatch r="P86"/>
    <cellWatch r="P78"/>
    <cellWatch r="P69"/>
    <cellWatch r="P65"/>
    <cellWatch r="P38"/>
    <cellWatch r="O80"/>
    <cellWatch r="O98"/>
    <cellWatch r="P81"/>
    <cellWatch r="N68"/>
    <cellWatch r="R91"/>
    <cellWatch r="R109"/>
    <cellWatch r="S92"/>
    <cellWatch r="S84"/>
    <cellWatch r="R110"/>
    <cellWatch r="R87"/>
    <cellWatch r="S88"/>
    <cellWatch r="S80"/>
    <cellWatch r="R93"/>
    <cellWatch r="S94"/>
    <cellWatch r="S86"/>
    <cellWatch r="R111"/>
    <cellWatch r="M62"/>
    <cellWatch r="N45"/>
    <cellWatch r="N37"/>
    <cellWatch r="N46"/>
    <cellWatch r="M63"/>
    <cellWatch r="M64"/>
    <cellWatch r="M42"/>
    <cellWatch r="N47"/>
    <cellWatch r="N39"/>
    <cellWatch r="M43"/>
    <cellWatch r="N35"/>
    <cellWatch r="M55"/>
    <cellWatch r="N56"/>
    <cellWatch r="N48"/>
    <cellWatch r="N38"/>
    <cellWatch r="N41"/>
    <cellWatch r="N33"/>
    <cellWatch r="M53"/>
    <cellWatch r="N54"/>
    <cellWatch r="M65"/>
    <cellWatch r="N27"/>
    <cellWatch r="N19"/>
    <cellWatch r="N57"/>
    <cellWatch r="N49"/>
    <cellWatch r="N40"/>
    <cellWatch r="N36"/>
    <cellWatch r="N30"/>
    <cellWatch r="M69"/>
    <cellWatch r="N52"/>
    <cellWatch r="L39"/>
    <cellWatch r="P80"/>
    <cellWatch r="Q63"/>
    <cellWatch r="Q55"/>
    <cellWatch r="P63"/>
    <cellWatch r="P58"/>
    <cellWatch r="Q59"/>
    <cellWatch r="Q51"/>
    <cellWatch r="P55"/>
    <cellWatch r="Q65"/>
    <cellWatch r="Q57"/>
    <cellWatch r="P82"/>
    <cellWatch r="K63"/>
    <cellWatch r="K46"/>
    <cellWatch r="K48"/>
    <cellWatch r="K40"/>
    <cellWatch r="L52"/>
    <cellWatch r="L70"/>
    <cellWatch r="L54"/>
    <cellWatch r="L66"/>
    <cellWatch r="L57"/>
    <cellWatch r="M58"/>
    <cellWatch r="M50"/>
    <cellWatch r="L48"/>
    <cellWatch r="O63"/>
    <cellWatch r="P56"/>
    <cellWatch r="O59"/>
    <cellWatch r="P60"/>
    <cellWatch r="P52"/>
    <cellWatch r="N63"/>
    <cellWatch r="N81"/>
    <cellWatch r="O56"/>
    <cellWatch r="M34"/>
    <cellWatch r="O87"/>
    <cellWatch r="N83"/>
    <cellWatch r="N99"/>
    <cellWatch r="R85"/>
    <cellWatch r="Q88"/>
    <cellWatch r="R89"/>
    <cellWatch r="R81"/>
    <cellWatch r="P92"/>
    <cellWatch r="P110"/>
    <cellWatch r="Q85"/>
    <cellWatch r="Q94"/>
    <cellWatch r="R95"/>
    <cellWatch r="Q112"/>
    <cellWatch r="M92"/>
    <cellWatch r="N67"/>
    <cellWatch r="N95"/>
    <cellWatch r="N86"/>
    <cellWatch r="O79"/>
    <cellWatch r="N77"/>
    <cellWatch r="M75"/>
    <cellWatch r="M67"/>
    <cellWatch r="M77"/>
    <cellWatch r="P71"/>
    <cellWatch r="P84"/>
    <cellWatch r="O95"/>
    <cellWatch r="P87"/>
    <cellWatch r="P79"/>
    <cellWatch r="O99"/>
    <cellWatch r="S93"/>
    <cellWatch r="S85"/>
    <cellWatch r="S89"/>
    <cellWatch r="S81"/>
    <cellWatch r="S95"/>
    <cellWatch r="S87"/>
    <cellWatch r="R112"/>
    <cellWatch r="L49"/>
    <cellWatch r="L67"/>
    <cellWatch r="K66"/>
    <cellWatch r="L68"/>
    <cellWatch r="O58"/>
    <cellWatch r="P59"/>
    <cellWatch r="P51"/>
    <cellWatch r="N62"/>
    <cellWatch r="O55"/>
    <cellWatch r="P57"/>
    <cellWatch r="L38"/>
    <cellWatch r="L59"/>
    <cellWatch r="M60"/>
    <cellWatch r="M61"/>
    <cellWatch r="O46"/>
    <cellWatch r="Q107"/>
    <cellWatch r="Q108"/>
    <cellWatch r="P107"/>
    <cellWatch r="R107"/>
    <cellWatch r="R108"/>
    <cellWatch r="M59"/>
    <cellWatch r="N50"/>
    <cellWatch r="N31"/>
    <cellWatch r="N34"/>
    <cellWatch r="N53"/>
    <cellWatch r="N42"/>
    <cellWatch r="N55"/>
    <cellWatch r="N51"/>
    <cellWatch r="K38"/>
    <cellWatch r="M20"/>
    <cellWatch r="L22"/>
    <cellWatch r="M24"/>
    <cellWatch r="L24"/>
    <cellWatch r="M32"/>
    <cellWatch r="M21"/>
    <cellWatch r="M22"/>
    <cellWatch r="L25"/>
    <cellWatch r="K41"/>
    <cellWatch r="K43"/>
    <cellWatch r="L58"/>
    <cellWatch r="L60"/>
    <cellWatch r="O118"/>
    <cellWatch r="N108"/>
    <cellWatch r="N118"/>
    <cellWatch r="O109"/>
    <cellWatch r="N104"/>
    <cellWatch r="O105"/>
    <cellWatch r="O89"/>
    <cellWatch r="N109"/>
    <cellWatch r="N105"/>
    <cellWatch r="N117"/>
    <cellWatch r="O111"/>
    <cellWatch r="O113"/>
    <cellWatch r="O102"/>
    <cellWatch r="O22"/>
    <cellWatch r="N111"/>
    <cellWatch r="O112"/>
    <cellWatch r="O103"/>
    <cellWatch r="N116"/>
    <cellWatch r="O117"/>
    <cellWatch r="O108"/>
    <cellWatch r="R118"/>
    <cellWatch r="R130"/>
    <cellWatch r="S118"/>
    <cellWatch r="S117"/>
    <cellWatch r="R131"/>
    <cellWatch r="S116"/>
    <cellWatch r="Q118"/>
    <cellWatch r="Q130"/>
    <cellWatch r="R117"/>
    <cellWatch r="S91"/>
    <cellWatch r="R132"/>
    <cellWatch r="M108"/>
    <cellWatch r="M118"/>
    <cellWatch r="N106"/>
    <cellWatch r="N107"/>
    <cellWatch r="O39"/>
    <cellWatch r="O30"/>
    <cellWatch r="O114"/>
    <cellWatch r="N112"/>
    <cellWatch r="O104"/>
    <cellWatch r="M109"/>
    <cellWatch r="M112"/>
    <cellWatch r="M103"/>
    <cellWatch r="Q75"/>
    <cellWatch r="O106"/>
    <cellWatch r="Q103"/>
    <cellWatch r="O107"/>
    <cellWatch r="Q73"/>
    <cellWatch r="Q113"/>
    <cellWatch r="Q102"/>
    <cellWatch r="Q105"/>
    <cellWatch r="Q89"/>
    <cellWatch r="Q39"/>
    <cellWatch r="Q30"/>
    <cellWatch r="Q114"/>
    <cellWatch r="Q104"/>
    <cellWatch r="Q74"/>
    <cellWatch r="Q22"/>
    <cellWatch r="O116"/>
    <cellWatch r="Q117"/>
    <cellWatch r="N103"/>
    <cellWatch r="S130"/>
    <cellWatch r="T118"/>
    <cellWatch r="T117"/>
    <cellWatch r="S131"/>
    <cellWatch r="T116"/>
    <cellWatch r="T91"/>
    <cellWatch r="S132"/>
    <cellWatch r="L76"/>
    <cellWatch r="L19"/>
    <cellWatch r="L77"/>
    <cellWatch r="L20"/>
    <cellWatch r="K25"/>
    <cellWatch r="K59"/>
    <cellWatch r="K51"/>
    <cellWatch r="M29"/>
    <cellWatch r="O48"/>
    <cellWatch r="O25"/>
    <cellWatch r="K53"/>
    <cellWatch r="K76"/>
    <cellWatch r="L23"/>
    <cellWatch r="K77"/>
    <cellWatch r="L83"/>
    <cellWatch r="L75"/>
    <cellWatch r="L84"/>
    <cellWatch r="K75"/>
    <cellWatch r="K57"/>
    <cellWatch r="L78"/>
    <cellWatch r="K79"/>
    <cellWatch r="K71"/>
    <cellWatch r="L85"/>
    <cellWatch r="L73"/>
    <cellWatch r="M79"/>
    <cellWatch r="M71"/>
    <cellWatch r="M78"/>
    <cellWatch r="K20"/>
    <cellWatch r="K83"/>
    <cellWatch r="L72"/>
    <cellWatch r="M23"/>
    <cellWatch r="M70"/>
    <cellWatch r="M86"/>
    <cellWatch r="M80"/>
    <cellWatch r="L74"/>
    <cellWatch r="L79"/>
    <cellWatch r="L86"/>
    <cellWatch r="M83"/>
    <cellWatch r="L80"/>
    <cellWatch r="L21"/>
    <cellWatch r="L81"/>
    <cellWatch r="M81"/>
    <cellWatch r="M82"/>
    <cellWatch r="O142"/>
    <cellWatch r="N129"/>
    <cellWatch r="N147"/>
    <cellWatch r="O130"/>
    <cellWatch r="N125"/>
    <cellWatch r="O126"/>
    <cellWatch r="N130"/>
    <cellWatch r="N148"/>
    <cellWatch r="N87"/>
    <cellWatch r="N126"/>
    <cellWatch r="N138"/>
    <cellWatch r="O139"/>
    <cellWatch r="O131"/>
    <cellWatch r="N140"/>
    <cellWatch r="O141"/>
    <cellWatch r="O133"/>
    <cellWatch r="O123"/>
    <cellWatch r="N131"/>
    <cellWatch r="O132"/>
    <cellWatch r="O124"/>
    <cellWatch r="N136"/>
    <cellWatch r="N154"/>
    <cellWatch r="O137"/>
    <cellWatch r="O129"/>
    <cellWatch r="N149"/>
    <cellWatch r="R147"/>
    <cellWatch r="R165"/>
    <cellWatch r="S148"/>
    <cellWatch r="S140"/>
    <cellWatch r="R148"/>
    <cellWatch r="R166"/>
    <cellWatch r="R143"/>
    <cellWatch r="S144"/>
    <cellWatch r="S136"/>
    <cellWatch r="Q147"/>
    <cellWatch r="Q165"/>
    <cellWatch r="R140"/>
    <cellWatch r="R149"/>
    <cellWatch r="S150"/>
    <cellWatch r="S142"/>
    <cellWatch r="R167"/>
    <cellWatch r="M129"/>
    <cellWatch r="M147"/>
    <cellWatch r="N127"/>
    <cellWatch r="N128"/>
    <cellWatch r="N150"/>
    <cellWatch r="N141"/>
    <cellWatch r="O134"/>
    <cellWatch r="N132"/>
    <cellWatch r="O125"/>
    <cellWatch r="M130"/>
    <cellWatch r="M87"/>
    <cellWatch r="M132"/>
    <cellWatch r="M124"/>
    <cellWatch r="O147"/>
    <cellWatch r="Q131"/>
    <cellWatch r="O148"/>
    <cellWatch r="O149"/>
    <cellWatch r="O127"/>
    <cellWatch r="Q132"/>
    <cellWatch r="Q124"/>
    <cellWatch r="O128"/>
    <cellWatch r="Q129"/>
    <cellWatch r="Q86"/>
    <cellWatch r="O140"/>
    <cellWatch r="Q141"/>
    <cellWatch r="Q133"/>
    <cellWatch r="Q123"/>
    <cellWatch r="Q126"/>
    <cellWatch r="O138"/>
    <cellWatch r="Q139"/>
    <cellWatch r="O150"/>
    <cellWatch r="Q67"/>
    <cellWatch r="Q58"/>
    <cellWatch r="Q142"/>
    <cellWatch r="Q134"/>
    <cellWatch r="Q125"/>
    <cellWatch r="O136"/>
    <cellWatch r="O154"/>
    <cellWatch r="Q137"/>
    <cellWatch r="N124"/>
    <cellWatch r="S147"/>
    <cellWatch r="S165"/>
    <cellWatch r="T148"/>
    <cellWatch r="T140"/>
    <cellWatch r="S166"/>
    <cellWatch r="S143"/>
    <cellWatch r="T144"/>
    <cellWatch r="T136"/>
    <cellWatch r="S149"/>
    <cellWatch r="T150"/>
    <cellWatch r="T142"/>
    <cellWatch r="S167"/>
    <cellWatch r="N28"/>
    <cellWatch r="P111"/>
    <cellWatch r="R114"/>
    <cellWatch r="O47"/>
    <cellWatch r="K64"/>
    <cellWatch r="K67"/>
    <cellWatch r="N58"/>
    <cellWatch r="Q64"/>
    <cellWatch r="Q56"/>
    <cellWatch r="Q60"/>
    <cellWatch r="Q52"/>
    <cellWatch r="Q66"/>
    <cellWatch r="N43"/>
    <cellWatch r="K49"/>
    <cellWatch r="L71"/>
    <cellWatch r="K42"/>
    <cellWatch r="L61"/>
    <cellWatch r="O121"/>
    <cellWatch r="N121"/>
    <cellWatch r="O110"/>
    <cellWatch r="O90"/>
    <cellWatch r="N110"/>
    <cellWatch r="N120"/>
    <cellWatch r="N119"/>
    <cellWatch r="O120"/>
    <cellWatch r="R121"/>
    <cellWatch r="R133"/>
    <cellWatch r="S121"/>
    <cellWatch r="S120"/>
    <cellWatch r="R134"/>
    <cellWatch r="S119"/>
    <cellWatch r="Q121"/>
    <cellWatch r="R120"/>
    <cellWatch r="R135"/>
    <cellWatch r="M121"/>
    <cellWatch r="O40"/>
    <cellWatch r="N114"/>
    <cellWatch r="M110"/>
    <cellWatch r="M114"/>
    <cellWatch r="M104"/>
    <cellWatch r="Q76"/>
    <cellWatch r="Q116"/>
    <cellWatch r="Q106"/>
    <cellWatch r="Q90"/>
    <cellWatch r="Q40"/>
    <cellWatch r="O119"/>
    <cellWatch r="Q120"/>
    <cellWatch r="S133"/>
    <cellWatch r="T121"/>
    <cellWatch r="T120"/>
    <cellWatch r="S134"/>
    <cellWatch r="T119"/>
    <cellWatch r="T92"/>
    <cellWatch r="S135"/>
    <cellWatch r="K60"/>
    <cellWatch r="K52"/>
    <cellWatch r="O49"/>
    <cellWatch r="K54"/>
    <cellWatch r="K78"/>
    <cellWatch r="K58"/>
    <cellWatch r="K80"/>
    <cellWatch r="K72"/>
    <cellWatch r="M72"/>
    <cellWatch r="K84"/>
    <cellWatch r="L87"/>
    <cellWatch r="M84"/>
    <cellWatch r="L82"/>
    <cellWatch r="O158"/>
    <cellWatch r="N163"/>
    <cellWatch r="O88"/>
    <cellWatch r="N133"/>
    <cellWatch r="N165"/>
    <cellWatch r="N88"/>
    <cellWatch r="O155"/>
    <cellWatch r="N156"/>
    <cellWatch r="O157"/>
    <cellWatch r="N134"/>
    <cellWatch r="O135"/>
    <cellWatch r="N152"/>
    <cellWatch r="N172"/>
    <cellWatch r="O153"/>
    <cellWatch r="N167"/>
    <cellWatch r="R163"/>
    <cellWatch r="R178"/>
    <cellWatch r="S156"/>
    <cellWatch r="R179"/>
    <cellWatch r="R159"/>
    <cellWatch r="S160"/>
    <cellWatch r="S152"/>
    <cellWatch r="Q163"/>
    <cellWatch r="Q178"/>
    <cellWatch r="R156"/>
    <cellWatch r="S168"/>
    <cellWatch r="S158"/>
    <cellWatch r="R180"/>
    <cellWatch r="M163"/>
    <cellWatch r="N168"/>
    <cellWatch r="N157"/>
    <cellWatch r="N135"/>
    <cellWatch r="M133"/>
    <cellWatch r="M88"/>
    <cellWatch r="M135"/>
    <cellWatch r="M127"/>
    <cellWatch r="O163"/>
    <cellWatch r="O165"/>
    <cellWatch r="O167"/>
    <cellWatch r="Q135"/>
    <cellWatch r="Q127"/>
    <cellWatch r="O156"/>
    <cellWatch r="Q157"/>
    <cellWatch r="Q149"/>
    <cellWatch r="Q155"/>
    <cellWatch r="O168"/>
    <cellWatch r="Q68"/>
    <cellWatch r="Q158"/>
    <cellWatch r="Q150"/>
    <cellWatch r="Q128"/>
    <cellWatch r="O152"/>
    <cellWatch r="O172"/>
    <cellWatch r="Q153"/>
    <cellWatch r="S163"/>
    <cellWatch r="S178"/>
    <cellWatch r="T165"/>
    <cellWatch r="T156"/>
    <cellWatch r="S179"/>
    <cellWatch r="S159"/>
    <cellWatch r="T160"/>
    <cellWatch r="T152"/>
    <cellWatch r="T168"/>
    <cellWatch r="T158"/>
    <cellWatch r="S180"/>
    <cellWatch r="O60"/>
    <cellWatch r="P61"/>
    <cellWatch r="P53"/>
    <cellWatch r="N64"/>
    <cellWatch r="O57"/>
    <cellWatch r="N100"/>
    <cellWatch r="R90"/>
    <cellWatch r="R82"/>
    <cellWatch r="P93"/>
    <cellWatch r="Q95"/>
    <cellWatch r="R96"/>
    <cellWatch r="M93"/>
    <cellWatch r="N96"/>
    <cellWatch r="N78"/>
    <cellWatch r="P72"/>
    <cellWatch r="O96"/>
    <cellWatch r="P88"/>
    <cellWatch r="O100"/>
    <cellWatch r="S90"/>
    <cellWatch r="S82"/>
    <cellWatch r="S96"/>
    <cellWatch r="L35"/>
    <cellWatch r="L34"/>
    <cellWatch r="K68"/>
    <cellWatch r="K65"/>
    <cellWatch r="N29"/>
    <cellWatch r="N21"/>
    <cellWatch r="N59"/>
    <cellWatch r="N32"/>
    <cellWatch r="Q61"/>
    <cellWatch r="Q53"/>
    <cellWatch r="Q96"/>
    <cellWatch r="R83"/>
    <cellWatch r="P95"/>
    <cellWatch r="P105"/>
    <cellWatch r="R97"/>
    <cellWatch r="M95"/>
    <cellWatch r="N97"/>
    <cellWatch r="O35"/>
    <cellWatch r="O97"/>
    <cellWatch r="P35"/>
    <cellWatch r="P25"/>
    <cellWatch r="P90"/>
    <cellWatch r="P40"/>
    <cellWatch r="R105"/>
    <cellWatch r="R106"/>
    <cellWatch r="S83"/>
    <cellWatch r="S97"/>
    <cellWatch r="K50"/>
    <cellWatch r="O61"/>
    <cellWatch r="P54"/>
    <cellWatch r="K69"/>
    <cellWatch r="N60"/>
    <cellWatch r="Q62"/>
    <cellWatch r="Q54"/>
    <cellWatch r="P96"/>
    <cellWatch r="P106"/>
    <cellWatch r="Q97"/>
    <cellWatch r="R98"/>
    <cellWatch r="M96"/>
    <cellWatch r="N90"/>
    <cellWatch r="S98"/>
    <cellWatch r="M26"/>
    <cellWatch r="L26"/>
    <cellWatch r="L27"/>
    <cellWatch r="N102"/>
    <cellWatch r="O24"/>
    <cellWatch r="O101"/>
    <cellWatch r="S114"/>
    <cellWatch r="R116"/>
    <cellWatch r="R168"/>
    <cellWatch r="M105"/>
    <cellWatch r="M117"/>
    <cellWatch r="O42"/>
    <cellWatch r="O32"/>
    <cellWatch r="M106"/>
    <cellWatch r="M101"/>
    <cellWatch r="Q78"/>
    <cellWatch r="Q101"/>
    <cellWatch r="Q100"/>
    <cellWatch r="Q42"/>
    <cellWatch r="Q32"/>
    <cellWatch r="Q77"/>
    <cellWatch r="Q24"/>
    <cellWatch r="N101"/>
    <cellWatch r="T114"/>
    <cellWatch r="T96"/>
    <cellWatch r="K27"/>
    <cellWatch r="M31"/>
    <cellWatch r="O51"/>
    <cellWatch r="O27"/>
    <cellWatch r="K56"/>
    <cellWatch r="K81"/>
    <cellWatch r="L88"/>
    <cellWatch r="K74"/>
    <cellWatch r="L90"/>
    <cellWatch r="K22"/>
    <cellWatch r="K87"/>
    <cellWatch r="L91"/>
    <cellWatch r="M85"/>
    <cellWatch r="O178"/>
    <cellWatch r="N160"/>
    <cellWatch r="N183"/>
    <cellWatch r="N155"/>
    <cellWatch r="N184"/>
    <cellWatch r="N179"/>
    <cellWatch r="O180"/>
    <cellWatch r="N181"/>
    <cellWatch r="O177"/>
    <cellWatch r="O169"/>
    <cellWatch r="N178"/>
    <cellWatch r="N190"/>
    <cellWatch r="O179"/>
    <cellWatch r="O160"/>
    <cellWatch r="N185"/>
    <cellWatch r="R183"/>
    <cellWatch r="R201"/>
    <cellWatch r="S184"/>
    <cellWatch r="S181"/>
    <cellWatch r="R184"/>
    <cellWatch r="R202"/>
    <cellWatch r="Q183"/>
    <cellWatch r="Q201"/>
    <cellWatch r="R181"/>
    <cellWatch r="R185"/>
    <cellWatch r="S186"/>
    <cellWatch r="R203"/>
    <cellWatch r="M160"/>
    <cellWatch r="M183"/>
    <cellWatch r="N159"/>
    <cellWatch r="N186"/>
    <cellWatch r="N177"/>
    <cellWatch r="O171"/>
    <cellWatch r="M165"/>
    <cellWatch r="M168"/>
    <cellWatch r="M154"/>
    <cellWatch r="O183"/>
    <cellWatch r="Q167"/>
    <cellWatch r="O184"/>
    <cellWatch r="O185"/>
    <cellWatch r="Q168"/>
    <cellWatch r="Q154"/>
    <cellWatch r="O159"/>
    <cellWatch r="Q160"/>
    <cellWatch r="O181"/>
    <cellWatch r="Q177"/>
    <cellWatch r="Q169"/>
    <cellWatch r="Q156"/>
    <cellWatch r="Q180"/>
    <cellWatch r="O186"/>
    <cellWatch r="Q70"/>
    <cellWatch r="Q171"/>
    <cellWatch r="O190"/>
    <cellWatch r="Q179"/>
    <cellWatch r="S183"/>
    <cellWatch r="S201"/>
    <cellWatch r="T184"/>
    <cellWatch r="T181"/>
    <cellWatch r="S202"/>
    <cellWatch r="T180"/>
    <cellWatch r="T178"/>
    <cellWatch r="S185"/>
    <cellWatch r="T186"/>
    <cellWatch r="S203"/>
    <cellWatch r="Q98"/>
    <cellWatch r="R99"/>
    <cellWatch r="S99"/>
    <cellWatch r="R160"/>
    <cellWatch r="S112"/>
    <cellWatch r="M116"/>
    <cellWatch r="O41"/>
    <cellWatch r="M100"/>
    <cellWatch r="Q99"/>
    <cellWatch r="Q41"/>
    <cellWatch r="T112"/>
    <cellWatch r="T95"/>
    <cellWatch r="K61"/>
    <cellWatch r="O50"/>
    <cellWatch r="K55"/>
    <cellWatch r="K82"/>
    <cellWatch r="K73"/>
    <cellWatch r="K86"/>
    <cellWatch r="M90"/>
    <cellWatch r="N182"/>
    <cellWatch r="N180"/>
    <cellWatch r="N189"/>
    <cellWatch r="R182"/>
    <cellWatch r="R200"/>
    <cellWatch r="S177"/>
    <cellWatch r="Q182"/>
    <cellWatch r="Q200"/>
    <cellWatch r="M159"/>
    <cellWatch r="M182"/>
    <cellWatch r="M167"/>
    <cellWatch r="M153"/>
    <cellWatch r="O182"/>
    <cellWatch r="Q159"/>
    <cellWatch r="Q181"/>
    <cellWatch r="Q69"/>
    <cellWatch r="O189"/>
    <cellWatch r="N153"/>
    <cellWatch r="S182"/>
    <cellWatch r="S200"/>
    <cellWatch r="T183"/>
    <cellWatch r="T179"/>
    <cellWatch r="T177"/>
    <cellWatch r="T185"/>
    <cellWatch r="P155"/>
    <cellWatch r="O36"/>
    <cellWatch r="P36"/>
    <cellWatch r="P45"/>
    <cellWatch r="R155"/>
    <cellWatch r="L28"/>
    <cellWatch r="R186"/>
    <cellWatch r="Q185"/>
    <cellWatch r="R187"/>
    <cellWatch r="M179"/>
    <cellWatch r="N169"/>
    <cellWatch r="M155"/>
    <cellWatch r="M169"/>
    <cellWatch r="Q46"/>
    <cellWatch r="Q36"/>
    <cellWatch r="S187"/>
    <cellWatch r="K28"/>
    <cellWatch r="O28"/>
    <cellWatch r="O197"/>
    <cellWatch r="N202"/>
    <cellWatch r="N203"/>
    <cellWatch r="N193"/>
    <cellWatch r="O194"/>
    <cellWatch r="N195"/>
    <cellWatch r="O196"/>
    <cellWatch r="O188"/>
    <cellWatch r="O187"/>
    <cellWatch r="N191"/>
    <cellWatch r="N209"/>
    <cellWatch r="O192"/>
    <cellWatch r="N204"/>
    <cellWatch r="R220"/>
    <cellWatch r="S195"/>
    <cellWatch r="R221"/>
    <cellWatch r="R198"/>
    <cellWatch r="S199"/>
    <cellWatch r="S191"/>
    <cellWatch r="Q202"/>
    <cellWatch r="Q220"/>
    <cellWatch r="R195"/>
    <cellWatch r="R204"/>
    <cellWatch r="S205"/>
    <cellWatch r="S197"/>
    <cellWatch r="R222"/>
    <cellWatch r="M184"/>
    <cellWatch r="M202"/>
    <cellWatch r="N205"/>
    <cellWatch r="N196"/>
    <cellWatch r="N187"/>
    <cellWatch r="M185"/>
    <cellWatch r="M187"/>
    <cellWatch r="O202"/>
    <cellWatch r="Q186"/>
    <cellWatch r="O203"/>
    <cellWatch r="O204"/>
    <cellWatch r="Q187"/>
    <cellWatch r="Q184"/>
    <cellWatch r="O195"/>
    <cellWatch r="Q196"/>
    <cellWatch r="Q188"/>
    <cellWatch r="O193"/>
    <cellWatch r="Q194"/>
    <cellWatch r="O205"/>
    <cellWatch r="Q197"/>
    <cellWatch r="Q189"/>
    <cellWatch r="O191"/>
    <cellWatch r="O209"/>
    <cellWatch r="Q192"/>
    <cellWatch r="S220"/>
    <cellWatch r="T203"/>
    <cellWatch r="T195"/>
    <cellWatch r="S221"/>
    <cellWatch r="S198"/>
    <cellWatch r="T199"/>
    <cellWatch r="T191"/>
    <cellWatch r="S204"/>
    <cellWatch r="T205"/>
    <cellWatch r="T197"/>
    <cellWatch r="S222"/>
    <cellWatch r="N122"/>
    <cellWatch r="N123"/>
    <cellWatch r="O115"/>
    <cellWatch r="O21"/>
    <cellWatch r="R122"/>
    <cellWatch r="R141"/>
    <cellWatch r="S123"/>
    <cellWatch r="R123"/>
    <cellWatch r="R142"/>
    <cellWatch r="S110"/>
    <cellWatch r="Q122"/>
    <cellWatch r="S124"/>
    <cellWatch r="M102"/>
    <cellWatch r="M122"/>
    <cellWatch r="O29"/>
    <cellWatch r="N115"/>
    <cellWatch r="M97"/>
    <cellWatch r="O122"/>
    <cellWatch r="Q115"/>
    <cellWatch r="Q38"/>
    <cellWatch r="Q29"/>
    <cellWatch r="Q21"/>
    <cellWatch r="S122"/>
    <cellWatch r="S141"/>
    <cellWatch r="T123"/>
    <cellWatch r="T110"/>
    <cellWatch r="T124"/>
    <cellWatch r="L18"/>
    <cellWatch r="K24"/>
    <cellWatch r="K19"/>
    <cellWatch r="N158"/>
    <cellWatch r="N137"/>
    <cellWatch r="N151"/>
    <cellWatch r="O144"/>
    <cellWatch r="N142"/>
    <cellWatch r="O143"/>
    <cellWatch r="R158"/>
    <cellWatch r="R176"/>
    <cellWatch r="S151"/>
    <cellWatch r="R177"/>
    <cellWatch r="R154"/>
    <cellWatch r="S155"/>
    <cellWatch r="Q176"/>
    <cellWatch r="R151"/>
    <cellWatch r="S161"/>
    <cellWatch r="S153"/>
    <cellWatch r="M140"/>
    <cellWatch r="M158"/>
    <cellWatch r="N139"/>
    <cellWatch r="N161"/>
    <cellWatch r="O145"/>
    <cellWatch r="N143"/>
    <cellWatch r="M141"/>
    <cellWatch r="M143"/>
    <cellWatch r="Q143"/>
    <cellWatch r="Q140"/>
    <cellWatch r="O151"/>
    <cellWatch r="Q152"/>
    <cellWatch r="Q144"/>
    <cellWatch r="O161"/>
    <cellWatch r="Q145"/>
    <cellWatch r="Q136"/>
    <cellWatch r="Q148"/>
    <cellWatch r="S176"/>
    <cellWatch r="T159"/>
    <cellWatch r="T151"/>
    <cellWatch r="S154"/>
    <cellWatch r="T155"/>
    <cellWatch r="T147"/>
    <cellWatch r="T161"/>
    <cellWatch r="T153"/>
    <cellWatch r="K35"/>
    <cellWatch r="J45"/>
    <cellWatch r="J36"/>
    <cellWatch r="J47"/>
    <cellWatch r="J38"/>
    <cellWatch r="J44"/>
    <cellWatch r="J62"/>
    <cellWatch r="K36"/>
    <cellWatch r="L29"/>
    <cellWatch r="K32"/>
    <cellWatch r="M119"/>
    <cellWatch r="M120"/>
    <cellWatch r="M98"/>
    <cellWatch r="N113"/>
    <cellWatch r="M126"/>
    <cellWatch r="Q119"/>
    <cellWatch r="Q138"/>
    <cellWatch r="P119"/>
    <cellWatch r="P137"/>
    <cellWatch r="L101"/>
    <cellWatch r="L119"/>
    <cellWatch r="M99"/>
    <cellWatch r="N24"/>
    <cellWatch r="M113"/>
    <cellWatch r="L102"/>
    <cellWatch r="L104"/>
    <cellWatch r="L96"/>
    <cellWatch r="P102"/>
    <cellWatch r="P103"/>
    <cellWatch r="P104"/>
    <cellWatch r="P101"/>
    <cellWatch r="P113"/>
    <cellWatch r="P98"/>
    <cellWatch r="P34"/>
    <cellWatch r="P24"/>
    <cellWatch r="P114"/>
    <cellWatch r="P97"/>
    <cellWatch r="P39"/>
    <cellWatch r="R119"/>
    <cellWatch r="R137"/>
    <cellWatch r="R138"/>
    <cellWatch r="R115"/>
    <cellWatch r="S108"/>
    <cellWatch r="R139"/>
    <cellWatch r="L31"/>
    <cellWatch r="K16"/>
    <cellWatch r="K17"/>
    <cellWatch r="J41"/>
    <cellWatch r="J58"/>
    <cellWatch r="J50"/>
    <cellWatch r="J52"/>
    <cellWatch r="J75"/>
    <cellWatch r="J76"/>
    <cellWatch r="J74"/>
    <cellWatch r="J56"/>
    <cellWatch r="J78"/>
    <cellWatch r="J70"/>
    <cellWatch r="J17"/>
    <cellWatch r="J82"/>
    <cellWatch r="L17"/>
    <cellWatch r="K85"/>
    <cellWatch r="K18"/>
    <cellWatch r="M136"/>
    <cellWatch r="M137"/>
    <cellWatch r="M145"/>
    <cellWatch r="N146"/>
    <cellWatch r="M138"/>
    <cellWatch r="M161"/>
    <cellWatch r="N144"/>
    <cellWatch r="M156"/>
    <cellWatch r="Q172"/>
    <cellWatch r="Q173"/>
    <cellWatch r="P154"/>
    <cellWatch r="P172"/>
    <cellWatch r="R157"/>
    <cellWatch r="Q174"/>
    <cellWatch r="L136"/>
    <cellWatch r="L154"/>
    <cellWatch r="M134"/>
    <cellWatch r="M157"/>
    <cellWatch r="M148"/>
    <cellWatch r="M139"/>
    <cellWatch r="L137"/>
    <cellWatch r="L139"/>
    <cellWatch r="L131"/>
    <cellWatch r="P138"/>
    <cellWatch r="P139"/>
    <cellWatch r="P131"/>
    <cellWatch r="P136"/>
    <cellWatch r="P148"/>
    <cellWatch r="P140"/>
    <cellWatch r="P130"/>
    <cellWatch r="P133"/>
    <cellWatch r="N145"/>
    <cellWatch r="P146"/>
    <cellWatch r="P149"/>
    <cellWatch r="P141"/>
    <cellWatch r="P132"/>
    <cellWatch r="P144"/>
    <cellWatch r="M131"/>
    <cellWatch r="R172"/>
    <cellWatch r="R173"/>
    <cellWatch r="R150"/>
    <cellWatch r="S157"/>
    <cellWatch r="R174"/>
    <cellWatch r="J66"/>
    <cellWatch r="Q80"/>
    <cellWatch r="M94"/>
    <cellWatch r="N22"/>
    <cellWatch r="M18"/>
    <cellWatch r="K31"/>
    <cellWatch r="J63"/>
    <cellWatch r="J46"/>
    <cellWatch r="J48"/>
    <cellWatch r="J39"/>
    <cellWatch r="K70"/>
    <cellWatch r="O52"/>
    <cellWatch r="Q81"/>
    <cellWatch r="P94"/>
    <cellWatch r="P112"/>
    <cellWatch r="L92"/>
    <cellWatch r="N79"/>
    <cellWatch r="R113"/>
    <cellWatch r="P108"/>
  </cellWatche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970" zoomScale="110" zoomScaleNormal="110" zoomScaleSheetLayoutView="100" workbookViewId="0">
      <selection activeCell="AD955" sqref="AD955:AK957"/>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16" t="s">
        <v>107</v>
      </c>
      <c r="B8" s="1616"/>
      <c r="C8" s="1616"/>
      <c r="D8" s="1616"/>
      <c r="E8" s="1616"/>
      <c r="F8" s="1616"/>
      <c r="G8" s="1616"/>
      <c r="H8" s="1616"/>
      <c r="I8" s="1616"/>
      <c r="J8" s="1616"/>
      <c r="K8" s="1616"/>
      <c r="L8" s="1616"/>
      <c r="M8" s="1616"/>
      <c r="N8" s="1616"/>
      <c r="O8" s="1616"/>
      <c r="P8" s="1616"/>
      <c r="Q8" s="1616"/>
      <c r="R8" s="1616"/>
      <c r="S8" s="1616"/>
      <c r="T8" s="1616"/>
      <c r="U8" s="1616"/>
      <c r="V8" s="1616"/>
      <c r="W8" s="1616"/>
      <c r="X8" s="1616"/>
      <c r="Y8" s="1616"/>
      <c r="Z8" s="1616"/>
      <c r="AA8" s="1616"/>
      <c r="AB8" s="1616"/>
      <c r="AC8" s="1616"/>
      <c r="AD8" s="1616"/>
      <c r="AE8" s="1616"/>
      <c r="AF8" s="1616"/>
      <c r="AG8" s="1616"/>
      <c r="AH8" s="1616"/>
      <c r="AI8" s="1616"/>
      <c r="AJ8" s="1616"/>
      <c r="AK8" s="1616"/>
      <c r="AL8" s="1616"/>
    </row>
    <row r="9" spans="1:38" ht="15" customHeight="1">
      <c r="A9" s="1348" t="s">
        <v>1568</v>
      </c>
      <c r="B9" s="1348"/>
      <c r="C9" s="1348"/>
      <c r="D9" s="1348"/>
      <c r="E9" s="1348"/>
      <c r="F9" s="1348"/>
      <c r="G9" s="1348"/>
      <c r="H9" s="1348"/>
      <c r="I9" s="1348"/>
      <c r="J9" s="1348"/>
      <c r="K9" s="1348"/>
      <c r="L9" s="1348"/>
      <c r="M9" s="1348"/>
      <c r="N9" s="1348"/>
      <c r="O9" s="1348"/>
      <c r="P9" s="1348"/>
      <c r="Q9" s="1348"/>
      <c r="R9" s="1348"/>
      <c r="S9" s="1348"/>
      <c r="T9" s="1348"/>
      <c r="U9" s="1348"/>
      <c r="V9" s="1348"/>
      <c r="W9" s="1348"/>
      <c r="X9" s="1348"/>
      <c r="Y9" s="1348"/>
      <c r="Z9" s="1348"/>
      <c r="AA9" s="1348"/>
      <c r="AB9" s="1348"/>
      <c r="AC9" s="1348"/>
      <c r="AD9" s="1348"/>
      <c r="AE9" s="1348"/>
      <c r="AF9" s="1348"/>
      <c r="AG9" s="1348"/>
      <c r="AH9" s="1348"/>
      <c r="AI9" s="1348"/>
      <c r="AJ9" s="1348"/>
      <c r="AK9" s="1348"/>
      <c r="AL9" s="1348"/>
    </row>
    <row r="10" spans="1:38" ht="15" customHeight="1">
      <c r="A10" s="1615" t="s">
        <v>1569</v>
      </c>
      <c r="B10" s="1615"/>
      <c r="C10" s="1615"/>
      <c r="D10" s="1615"/>
      <c r="E10" s="1615"/>
      <c r="F10" s="1615"/>
      <c r="G10" s="1615"/>
      <c r="H10" s="1615"/>
      <c r="I10" s="1615"/>
      <c r="J10" s="1615"/>
      <c r="K10" s="1615"/>
      <c r="L10" s="1615"/>
      <c r="M10" s="1615"/>
      <c r="N10" s="1615"/>
      <c r="O10" s="1615"/>
      <c r="P10" s="1615"/>
      <c r="Q10" s="1615"/>
      <c r="R10" s="1615"/>
      <c r="S10" s="1615"/>
      <c r="T10" s="1615"/>
      <c r="U10" s="1615"/>
      <c r="V10" s="1615"/>
      <c r="W10" s="1615"/>
      <c r="X10" s="1615"/>
      <c r="Y10" s="1615"/>
      <c r="Z10" s="1615"/>
      <c r="AA10" s="1615"/>
      <c r="AB10" s="1615"/>
      <c r="AC10" s="1615"/>
      <c r="AD10" s="1615"/>
      <c r="AE10" s="1615"/>
      <c r="AF10" s="1615"/>
      <c r="AG10" s="1615"/>
      <c r="AH10" s="1615"/>
      <c r="AI10" s="1615"/>
      <c r="AJ10" s="1615"/>
      <c r="AK10" s="1615"/>
      <c r="AL10" s="1615"/>
    </row>
    <row r="11" spans="1:38" ht="15" customHeight="1">
      <c r="A11" s="1615" t="s">
        <v>1567</v>
      </c>
      <c r="B11" s="1615"/>
      <c r="C11" s="1615"/>
      <c r="D11" s="1615"/>
      <c r="E11" s="1615"/>
      <c r="F11" s="1615"/>
      <c r="G11" s="1615"/>
      <c r="H11" s="1615"/>
      <c r="I11" s="1615"/>
      <c r="J11" s="1615"/>
      <c r="K11" s="1615"/>
      <c r="L11" s="1615"/>
      <c r="M11" s="1615"/>
      <c r="N11" s="1615"/>
      <c r="O11" s="1615"/>
      <c r="P11" s="1615"/>
      <c r="Q11" s="1615"/>
      <c r="R11" s="1615"/>
      <c r="S11" s="1615"/>
      <c r="T11" s="1615"/>
      <c r="U11" s="1615"/>
      <c r="V11" s="1615"/>
      <c r="W11" s="1615"/>
      <c r="X11" s="1615"/>
      <c r="Y11" s="1615"/>
      <c r="Z11" s="1615"/>
      <c r="AA11" s="1615"/>
      <c r="AB11" s="1615"/>
      <c r="AC11" s="1615"/>
      <c r="AD11" s="1615"/>
      <c r="AE11" s="1615"/>
      <c r="AF11" s="1615"/>
      <c r="AG11" s="1615"/>
      <c r="AH11" s="1615"/>
      <c r="AI11" s="1615"/>
      <c r="AJ11" s="1615"/>
      <c r="AK11" s="1615"/>
      <c r="AL11" s="1615"/>
    </row>
    <row r="12" spans="1:38" ht="12.75">
      <c r="A12" s="1326" t="s">
        <v>1642</v>
      </c>
      <c r="B12" s="1327"/>
      <c r="C12" s="1327"/>
      <c r="D12" s="1327"/>
      <c r="E12" s="1327"/>
      <c r="F12" s="1327"/>
      <c r="G12" s="1327"/>
      <c r="H12" s="1327"/>
      <c r="I12" s="1327"/>
      <c r="J12" s="1327"/>
      <c r="K12" s="1327"/>
      <c r="L12" s="1327"/>
      <c r="M12" s="1327"/>
      <c r="N12" s="1327"/>
      <c r="O12" s="1327"/>
      <c r="P12" s="1327"/>
      <c r="Q12" s="1327"/>
      <c r="R12" s="1327"/>
      <c r="S12" s="1327"/>
      <c r="T12" s="1327"/>
      <c r="U12" s="1327"/>
      <c r="V12" s="1327"/>
      <c r="W12" s="1327"/>
      <c r="X12" s="1327"/>
      <c r="Y12" s="1327"/>
      <c r="Z12" s="1327"/>
      <c r="AA12" s="1327"/>
      <c r="AB12" s="1327"/>
      <c r="AC12" s="1327"/>
      <c r="AD12" s="1327"/>
      <c r="AE12" s="1327"/>
      <c r="AF12" s="1327"/>
      <c r="AG12" s="1327"/>
      <c r="AH12" s="1327"/>
      <c r="AI12" s="1327"/>
      <c r="AJ12" s="1327"/>
      <c r="AK12" s="1327"/>
      <c r="AL12" s="1327"/>
    </row>
    <row r="13" spans="1:38" ht="12.75">
      <c r="A13" s="978" t="s">
        <v>1427</v>
      </c>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row>
    <row r="14" spans="1:38" ht="12.75" customHeight="1" thickBot="1">
      <c r="A14" s="979"/>
      <c r="B14" s="979"/>
      <c r="C14" s="979"/>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79"/>
      <c r="AB14" s="979"/>
      <c r="AC14" s="979"/>
      <c r="AD14" s="979"/>
      <c r="AE14" s="979"/>
      <c r="AF14" s="979"/>
      <c r="AG14" s="979"/>
      <c r="AH14" s="979"/>
      <c r="AI14" s="979"/>
      <c r="AJ14" s="979"/>
      <c r="AK14" s="979"/>
      <c r="AL14" s="97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33" t="s">
        <v>1662</v>
      </c>
      <c r="I16" s="1332"/>
      <c r="J16" s="1332"/>
      <c r="K16" s="1332"/>
      <c r="L16" s="1332"/>
      <c r="M16" s="1332"/>
      <c r="N16" s="1332"/>
      <c r="O16" s="1332"/>
      <c r="P16" s="1332"/>
      <c r="Q16" s="1332"/>
      <c r="R16" s="1332"/>
      <c r="S16" s="1332"/>
      <c r="T16" s="1332"/>
      <c r="U16" s="1332"/>
      <c r="V16" s="1332"/>
      <c r="W16" s="1332"/>
      <c r="X16" s="1332"/>
      <c r="Y16" s="1332"/>
      <c r="Z16" s="1332"/>
      <c r="AA16" s="1332"/>
      <c r="AB16" s="1332"/>
      <c r="AC16" s="1332"/>
      <c r="AD16" s="1332"/>
      <c r="AE16" s="1332"/>
      <c r="AF16" s="1332"/>
      <c r="AG16" s="1332"/>
      <c r="AH16" s="1332"/>
      <c r="AI16" s="1332"/>
      <c r="AJ16" s="1332"/>
    </row>
    <row r="17" spans="1:39" ht="12.75" customHeight="1"/>
    <row r="18" spans="1:39" ht="12.75" customHeight="1">
      <c r="A18" s="137" t="s">
        <v>108</v>
      </c>
      <c r="C18" s="7"/>
      <c r="D18" s="7"/>
      <c r="E18" s="7"/>
      <c r="F18" s="7"/>
      <c r="G18" s="7"/>
      <c r="H18" s="1123" t="s">
        <v>1663</v>
      </c>
      <c r="I18" s="1158"/>
      <c r="J18" s="1158"/>
      <c r="K18" s="1158"/>
      <c r="L18" s="1158"/>
      <c r="M18" s="1158"/>
      <c r="N18" s="1158"/>
      <c r="O18" s="1158"/>
      <c r="P18" s="1158"/>
      <c r="Q18" s="1158"/>
      <c r="R18" s="1158"/>
      <c r="S18" s="1158"/>
      <c r="T18" s="1158"/>
      <c r="U18" s="1158"/>
      <c r="V18" s="1158"/>
      <c r="W18" s="1158"/>
      <c r="X18" s="1158"/>
      <c r="Y18" s="1158"/>
      <c r="Z18" s="1158"/>
      <c r="AA18" s="1158"/>
      <c r="AB18" s="1158"/>
      <c r="AC18" s="1158"/>
      <c r="AD18" s="1158"/>
      <c r="AE18" s="1158"/>
      <c r="AF18" s="1158"/>
      <c r="AG18" s="1158"/>
      <c r="AH18" s="1158"/>
      <c r="AI18" s="1158"/>
      <c r="AJ18" s="1158"/>
    </row>
    <row r="19" spans="1:39" ht="12.75" customHeight="1"/>
    <row r="20" spans="1:39" ht="14.25" customHeight="1">
      <c r="A20" s="1351" t="s">
        <v>965</v>
      </c>
      <c r="B20" s="1351"/>
      <c r="C20" s="1351"/>
      <c r="D20" s="1351"/>
      <c r="E20" s="1351"/>
      <c r="F20" s="1351"/>
      <c r="G20" s="1351"/>
      <c r="H20" s="1351"/>
      <c r="I20" s="1351"/>
      <c r="J20" s="1351"/>
      <c r="K20" s="1351"/>
      <c r="L20" s="1351"/>
      <c r="M20" s="1351"/>
      <c r="N20" s="1351"/>
      <c r="O20" s="1351"/>
      <c r="P20" s="1351"/>
      <c r="Q20" s="1351"/>
      <c r="R20" s="1351"/>
      <c r="S20" s="1351"/>
      <c r="T20" s="1351"/>
      <c r="U20" s="1351"/>
      <c r="V20" s="1351"/>
      <c r="W20" s="1351"/>
      <c r="X20" s="1351"/>
      <c r="Y20" s="1351"/>
      <c r="Z20" s="1351"/>
      <c r="AA20" s="1351"/>
      <c r="AB20" s="1351"/>
      <c r="AC20" s="1351"/>
      <c r="AD20" s="1351"/>
      <c r="AE20" s="1351"/>
      <c r="AF20" s="1351"/>
      <c r="AG20" s="1351"/>
      <c r="AH20" s="1351"/>
      <c r="AI20" s="1351"/>
      <c r="AJ20" s="1351"/>
      <c r="AK20" s="1351"/>
      <c r="AL20" s="1351"/>
    </row>
    <row r="21" spans="1:39" ht="12.75" customHeight="1">
      <c r="A21" s="1334" t="s">
        <v>1153</v>
      </c>
      <c r="B21" s="1334"/>
      <c r="C21" s="1334"/>
      <c r="D21" s="1334"/>
      <c r="E21" s="1334"/>
      <c r="F21" s="1334"/>
      <c r="G21" s="1334"/>
      <c r="H21" s="1334"/>
      <c r="I21" s="1334"/>
      <c r="J21" s="1334"/>
      <c r="K21" s="1334"/>
      <c r="L21" s="1334"/>
      <c r="M21" s="1334"/>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c r="AL21" s="133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31">
        <f>'Basis &amp; Credits'!AB56</f>
        <v>3576769</v>
      </c>
      <c r="N26" s="1331"/>
      <c r="O26" s="1331"/>
      <c r="P26" s="1331"/>
      <c r="Q26" s="1331"/>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7">
        <f>'Basis &amp; Credits'!AB77</f>
        <v>0</v>
      </c>
      <c r="N27" s="1397"/>
      <c r="O27" s="1397"/>
      <c r="P27" s="1397"/>
      <c r="Q27" s="1397"/>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25" t="s">
        <v>722</v>
      </c>
      <c r="P33" s="1125"/>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28"/>
      <c r="H122" s="1328"/>
      <c r="I122" s="247" t="s">
        <v>194</v>
      </c>
      <c r="L122" s="1328"/>
      <c r="M122" s="1328"/>
      <c r="N122" s="1328"/>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25"/>
      <c r="D124" s="1325"/>
      <c r="E124" s="1325"/>
      <c r="F124" s="1325"/>
      <c r="G124" s="1325"/>
      <c r="H124" s="1325"/>
      <c r="I124" s="1325"/>
      <c r="J124" s="1325"/>
      <c r="K124" s="1325"/>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28"/>
      <c r="Z126" s="1328"/>
      <c r="AA126" s="1328"/>
      <c r="AB126" s="1328"/>
      <c r="AC126" s="1328"/>
      <c r="AD126" s="1328"/>
      <c r="AE126" s="1328"/>
      <c r="AF126" s="1328"/>
      <c r="AG126" s="1328"/>
      <c r="AH126" s="1328"/>
      <c r="AI126" s="1328"/>
      <c r="AJ126" s="1328"/>
      <c r="AK126" s="1328"/>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9"/>
      <c r="Z129" s="1329"/>
      <c r="AA129" s="1329"/>
      <c r="AB129" s="1329"/>
      <c r="AC129" s="1329"/>
      <c r="AD129" s="1329"/>
      <c r="AE129" s="1329"/>
      <c r="AF129" s="1329"/>
      <c r="AG129" s="1329"/>
      <c r="AH129" s="1329"/>
      <c r="AI129" s="1329"/>
      <c r="AJ129" s="1329"/>
      <c r="AK129" s="1329"/>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9"/>
      <c r="Z132" s="1329"/>
      <c r="AA132" s="1329"/>
      <c r="AB132" s="1329"/>
      <c r="AC132" s="1329"/>
      <c r="AD132" s="1329"/>
      <c r="AE132" s="1329"/>
      <c r="AF132" s="1329"/>
      <c r="AG132" s="1329"/>
      <c r="AH132" s="1329"/>
      <c r="AI132" s="1329"/>
      <c r="AJ132" s="1329"/>
      <c r="AK132" s="132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35"/>
      <c r="G150" s="1335"/>
      <c r="H150" s="1335"/>
      <c r="I150" s="1335"/>
      <c r="J150" s="1335"/>
      <c r="K150" s="1335"/>
      <c r="L150" s="1335"/>
      <c r="M150" s="1335"/>
      <c r="N150" s="1335"/>
      <c r="O150" s="1335"/>
      <c r="P150" s="1335"/>
      <c r="Q150" s="1335"/>
      <c r="R150" s="1335"/>
      <c r="S150" s="1335"/>
      <c r="T150" s="1335"/>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23" t="s">
        <v>1664</v>
      </c>
      <c r="P153" s="1158"/>
      <c r="Q153" s="1158"/>
      <c r="R153" s="1158"/>
      <c r="S153" s="1158"/>
      <c r="T153" s="1158"/>
      <c r="U153" s="1158"/>
      <c r="V153" s="1158"/>
      <c r="W153" s="1158"/>
      <c r="X153" s="1158"/>
      <c r="Y153" s="1158"/>
      <c r="Z153" s="1158"/>
      <c r="AA153" s="1158"/>
      <c r="AB153" s="1158"/>
      <c r="AC153" s="1158"/>
      <c r="AD153" s="1158"/>
      <c r="AE153" s="1158"/>
      <c r="AF153" s="1158"/>
      <c r="AG153" s="1158"/>
      <c r="AH153" s="1158"/>
    </row>
    <row r="154" spans="1:59" ht="12.75" customHeight="1">
      <c r="D154" s="483" t="s">
        <v>475</v>
      </c>
      <c r="F154" s="32"/>
      <c r="G154" s="32"/>
      <c r="H154" s="32"/>
      <c r="I154" s="32"/>
      <c r="J154" s="32"/>
      <c r="K154" s="32"/>
      <c r="L154" s="32"/>
      <c r="M154" s="32"/>
      <c r="N154" s="32"/>
      <c r="O154" s="1110" t="s">
        <v>1728</v>
      </c>
      <c r="P154" s="1163"/>
      <c r="Q154" s="1163"/>
      <c r="R154" s="1163"/>
      <c r="S154" s="1163"/>
      <c r="T154" s="1163"/>
      <c r="U154" s="1163"/>
      <c r="V154" s="1163"/>
      <c r="W154" s="1163"/>
      <c r="X154" s="1163"/>
      <c r="Y154" s="1163"/>
      <c r="Z154" s="1163"/>
      <c r="AA154" s="1163"/>
      <c r="AB154" s="1163"/>
      <c r="AC154" s="1163"/>
      <c r="AD154" s="1163"/>
      <c r="AE154" s="1163"/>
      <c r="AF154" s="1163"/>
      <c r="AG154" s="1163"/>
      <c r="AH154" s="1163"/>
      <c r="AM154" s="25"/>
    </row>
    <row r="155" spans="1:59" ht="12.75">
      <c r="D155" s="13" t="s">
        <v>477</v>
      </c>
      <c r="F155" s="13"/>
      <c r="G155" s="13"/>
      <c r="H155" s="13"/>
      <c r="I155" s="13"/>
      <c r="J155" s="13"/>
      <c r="K155" s="13"/>
      <c r="L155" s="13"/>
      <c r="M155" s="13"/>
      <c r="N155" s="13"/>
      <c r="O155" s="1345" t="s">
        <v>476</v>
      </c>
      <c r="P155" s="1345"/>
      <c r="Q155" s="1345"/>
      <c r="R155" s="1345"/>
      <c r="S155" s="1345"/>
      <c r="T155" s="1345"/>
      <c r="U155" s="1345"/>
      <c r="V155" s="1345"/>
      <c r="W155" s="1345"/>
      <c r="X155" s="1345"/>
      <c r="Y155" s="1345"/>
      <c r="Z155" s="1345"/>
      <c r="AA155" s="1345"/>
      <c r="AB155" s="1345"/>
      <c r="AC155" s="1345"/>
      <c r="AD155" s="1345"/>
      <c r="AE155" s="1345"/>
      <c r="AF155" s="1345"/>
      <c r="AG155" s="1345"/>
      <c r="AH155" s="1345"/>
      <c r="AM155" s="25"/>
    </row>
    <row r="156" spans="1:59" ht="12.75">
      <c r="D156" s="32" t="s">
        <v>334</v>
      </c>
      <c r="F156" s="32"/>
      <c r="G156" s="32"/>
      <c r="H156" s="32"/>
      <c r="I156" s="32"/>
      <c r="J156" s="32"/>
      <c r="K156" s="32"/>
      <c r="L156" s="32"/>
      <c r="M156" s="32"/>
      <c r="N156" s="32"/>
      <c r="O156" s="1123" t="s">
        <v>1666</v>
      </c>
      <c r="P156" s="1096"/>
      <c r="Q156" s="1096"/>
      <c r="R156" s="1096"/>
      <c r="S156" s="1096"/>
      <c r="T156" s="1096"/>
      <c r="U156" s="1096"/>
      <c r="V156" s="1096"/>
      <c r="W156" s="1096"/>
      <c r="X156" s="1096"/>
      <c r="Y156" s="1096"/>
      <c r="Z156" s="1096"/>
      <c r="AA156" s="1096"/>
      <c r="AB156" s="1096"/>
      <c r="AC156" s="1096"/>
      <c r="AD156" s="1096"/>
      <c r="AE156" s="1096"/>
      <c r="AF156" s="1096"/>
      <c r="AG156" s="1096"/>
      <c r="AH156" s="1096"/>
      <c r="BG156" s="12" t="s">
        <v>328</v>
      </c>
    </row>
    <row r="157" spans="1:59" ht="12.75">
      <c r="D157" s="32" t="s">
        <v>335</v>
      </c>
      <c r="F157" s="32"/>
      <c r="G157" s="32"/>
      <c r="H157" s="32"/>
      <c r="I157" s="32"/>
      <c r="J157" s="32"/>
      <c r="K157" s="32"/>
      <c r="L157" s="32"/>
      <c r="M157" s="32"/>
      <c r="N157" s="32"/>
      <c r="O157" s="1123" t="s">
        <v>205</v>
      </c>
      <c r="P157" s="1158"/>
      <c r="Q157" s="1158"/>
      <c r="R157" s="1158"/>
      <c r="S157" s="1158"/>
      <c r="T157" s="1158"/>
      <c r="U157" s="1158"/>
      <c r="V157" s="1158"/>
      <c r="W157" s="1158"/>
      <c r="X157" s="1158"/>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569">
        <v>95050</v>
      </c>
      <c r="P158" s="1569"/>
      <c r="Q158" s="1569"/>
      <c r="R158" s="1569"/>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109" t="s">
        <v>1667</v>
      </c>
      <c r="P159" s="1342"/>
      <c r="Q159" s="1342"/>
      <c r="R159" s="1342"/>
      <c r="S159" s="1342"/>
      <c r="T159" s="1342"/>
      <c r="V159" s="149" t="s">
        <v>286</v>
      </c>
      <c r="W159" s="1570"/>
      <c r="X159" s="1570"/>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342"/>
      <c r="P160" s="1342"/>
      <c r="Q160" s="1342"/>
      <c r="R160" s="1342"/>
      <c r="S160" s="1342"/>
      <c r="T160" s="1342"/>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330" t="s">
        <v>1763</v>
      </c>
      <c r="P161" s="1330"/>
      <c r="Q161" s="1330"/>
      <c r="R161" s="1330"/>
      <c r="S161" s="1330"/>
      <c r="T161" s="1330"/>
      <c r="U161" s="1330"/>
      <c r="V161" s="1330"/>
      <c r="W161" s="1330"/>
      <c r="X161" s="1330"/>
      <c r="Y161" s="1330"/>
      <c r="Z161" s="1330"/>
      <c r="AA161" s="1330"/>
      <c r="AB161" s="1330"/>
      <c r="AC161" s="1330"/>
      <c r="AD161" s="1330"/>
      <c r="AE161" s="1330"/>
      <c r="AF161" s="1330"/>
      <c r="AG161" s="1330"/>
      <c r="AH161" s="1330"/>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55" t="s">
        <v>1509</v>
      </c>
      <c r="E164" s="1355"/>
      <c r="F164" s="1355"/>
      <c r="G164" s="1355"/>
      <c r="H164" s="1355"/>
      <c r="I164" s="1355"/>
      <c r="J164" s="1355"/>
      <c r="K164" s="1355"/>
      <c r="L164" s="1355"/>
      <c r="M164" s="1355"/>
      <c r="N164" s="1355"/>
      <c r="O164" s="1355"/>
      <c r="P164" s="1355"/>
      <c r="Q164" s="1355"/>
      <c r="R164" s="1355"/>
      <c r="S164" s="1355"/>
      <c r="T164" s="1355"/>
      <c r="U164" s="1355"/>
      <c r="V164" s="1355"/>
      <c r="W164" s="1355"/>
      <c r="X164" s="1355"/>
      <c r="Y164" s="1355"/>
      <c r="Z164" s="1355"/>
      <c r="AA164" s="1355"/>
      <c r="AB164" s="1355"/>
      <c r="AC164" s="1355"/>
      <c r="AD164" s="1355"/>
      <c r="AE164" s="1355"/>
      <c r="AF164" s="1355"/>
      <c r="AG164" s="1355"/>
      <c r="AH164" s="1355"/>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60" t="s">
        <v>585</v>
      </c>
      <c r="B169" s="1160"/>
      <c r="C169" s="1160"/>
      <c r="D169" s="1160"/>
      <c r="E169" s="1160"/>
      <c r="F169" s="1160"/>
      <c r="G169" s="1160"/>
      <c r="H169" s="1160"/>
      <c r="I169" s="1160"/>
      <c r="J169" s="1160"/>
      <c r="K169" s="1160"/>
      <c r="L169" s="1160"/>
      <c r="M169" s="1160"/>
      <c r="N169" s="1160"/>
      <c r="O169" s="1160"/>
      <c r="P169" s="1160"/>
      <c r="Q169" s="1160"/>
      <c r="R169" s="1160"/>
      <c r="S169" s="1160"/>
      <c r="T169" s="1160"/>
      <c r="U169" s="1160"/>
      <c r="V169" s="1160"/>
      <c r="W169" s="1160"/>
      <c r="X169" s="1160"/>
      <c r="Y169" s="1160"/>
      <c r="Z169" s="1160"/>
      <c r="AA169" s="1160"/>
      <c r="AB169" s="1160"/>
      <c r="AC169" s="1160"/>
      <c r="AD169" s="1160"/>
      <c r="AE169" s="1160"/>
      <c r="AF169" s="1160"/>
      <c r="AG169" s="1160"/>
      <c r="AH169" s="1160"/>
      <c r="AI169" s="1160"/>
      <c r="AJ169" s="1160"/>
      <c r="AK169" s="1160"/>
      <c r="AL169" s="1160"/>
      <c r="BA169" s="36" t="s">
        <v>726</v>
      </c>
      <c r="BG169" s="12" t="s">
        <v>534</v>
      </c>
    </row>
    <row r="170" spans="1:59" ht="13.5" thickBot="1">
      <c r="A170" s="1161"/>
      <c r="B170" s="1161"/>
      <c r="C170" s="1161"/>
      <c r="D170" s="1161"/>
      <c r="E170" s="1161"/>
      <c r="F170" s="1161"/>
      <c r="G170" s="1161"/>
      <c r="H170" s="1161"/>
      <c r="I170" s="1161"/>
      <c r="J170" s="1161"/>
      <c r="K170" s="1161"/>
      <c r="L170" s="1161"/>
      <c r="M170" s="1161"/>
      <c r="N170" s="1161"/>
      <c r="O170" s="1161"/>
      <c r="P170" s="1161"/>
      <c r="Q170" s="1161"/>
      <c r="R170" s="1161"/>
      <c r="S170" s="1161"/>
      <c r="T170" s="1161"/>
      <c r="U170" s="1161"/>
      <c r="V170" s="1161"/>
      <c r="W170" s="1161"/>
      <c r="X170" s="1161"/>
      <c r="Y170" s="1161"/>
      <c r="Z170" s="1161"/>
      <c r="AA170" s="1161"/>
      <c r="AB170" s="1161"/>
      <c r="AC170" s="1161"/>
      <c r="AD170" s="1161"/>
      <c r="AE170" s="1161"/>
      <c r="AF170" s="1161"/>
      <c r="AG170" s="1161"/>
      <c r="AH170" s="1161"/>
      <c r="AI170" s="1161"/>
      <c r="AJ170" s="1161"/>
      <c r="AK170" s="1161"/>
      <c r="AL170" s="1161"/>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354" t="s">
        <v>402</v>
      </c>
      <c r="K173" s="1354"/>
      <c r="L173" s="1354"/>
      <c r="M173" s="1354"/>
      <c r="N173" s="1354"/>
      <c r="O173" s="1354"/>
      <c r="P173" s="1354"/>
      <c r="Q173" s="1354"/>
      <c r="R173" s="1354"/>
      <c r="S173" s="1354"/>
      <c r="U173" s="40"/>
      <c r="X173" s="40"/>
      <c r="AF173" s="25"/>
      <c r="AH173" s="25"/>
      <c r="AJ173" s="3"/>
      <c r="AK173" s="3"/>
      <c r="AL173" s="3"/>
      <c r="BA173" s="36" t="s">
        <v>228</v>
      </c>
      <c r="BG173" s="12" t="s">
        <v>538</v>
      </c>
    </row>
    <row r="174" spans="1:59" ht="12.75">
      <c r="A174" s="25"/>
      <c r="C174" s="38"/>
      <c r="D174" s="58" t="s">
        <v>1457</v>
      </c>
      <c r="E174" s="25"/>
      <c r="F174" s="25"/>
      <c r="G174" s="25"/>
      <c r="H174" s="25"/>
      <c r="I174" s="25"/>
      <c r="J174" s="1096" t="s">
        <v>1644</v>
      </c>
      <c r="K174" s="1096"/>
      <c r="L174" s="1096"/>
      <c r="M174" s="1096"/>
      <c r="N174" s="1096"/>
      <c r="O174" s="1096"/>
      <c r="P174" s="1096"/>
      <c r="Q174" s="1096"/>
      <c r="R174" s="1096"/>
      <c r="S174" s="1096"/>
      <c r="T174" s="1096"/>
      <c r="U174" s="1096"/>
      <c r="V174" s="1096"/>
      <c r="W174" s="1096"/>
      <c r="X174" s="1096"/>
      <c r="Y174" s="1096"/>
      <c r="Z174" s="1096"/>
      <c r="AA174" s="3"/>
      <c r="AH174" s="25"/>
      <c r="AJ174" s="3"/>
      <c r="AK174" s="3"/>
      <c r="AL174" s="3"/>
      <c r="BA174" s="36" t="s">
        <v>230</v>
      </c>
      <c r="BG174" s="12" t="s">
        <v>539</v>
      </c>
    </row>
    <row r="175" spans="1:59" ht="12.75">
      <c r="A175" s="25"/>
      <c r="C175" s="13"/>
      <c r="D175" s="58" t="s">
        <v>343</v>
      </c>
      <c r="F175" s="743"/>
      <c r="G175" s="743"/>
      <c r="H175" s="743"/>
      <c r="I175" s="743"/>
      <c r="J175" s="743"/>
      <c r="K175" s="743"/>
      <c r="L175" s="743"/>
      <c r="M175" s="743"/>
      <c r="N175" s="743"/>
      <c r="O175" s="42"/>
      <c r="Q175" s="25"/>
      <c r="R175" s="25"/>
      <c r="T175" s="743"/>
      <c r="U175" s="1125" t="s">
        <v>722</v>
      </c>
      <c r="V175" s="1125"/>
      <c r="Z175" s="25"/>
      <c r="AC175" s="25"/>
      <c r="AD175" s="25"/>
      <c r="AE175" s="25"/>
      <c r="AF175" s="25"/>
      <c r="AH175" s="25"/>
      <c r="AJ175" s="3"/>
      <c r="AK175" s="3"/>
      <c r="AL175" s="3"/>
      <c r="BA175" s="36" t="s">
        <v>231</v>
      </c>
      <c r="BG175" s="12" t="s">
        <v>540</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52"/>
      <c r="V176" s="1352"/>
      <c r="W176" s="4" t="s">
        <v>327</v>
      </c>
      <c r="X176" s="1344"/>
      <c r="Y176" s="1344"/>
      <c r="AC176" s="25"/>
      <c r="AD176" s="25"/>
      <c r="AE176" s="25"/>
      <c r="AF176" s="25"/>
      <c r="AH176" s="25"/>
      <c r="AJ176" s="3"/>
      <c r="AK176" s="3"/>
      <c r="AL176" s="3"/>
      <c r="BA176" s="36" t="s">
        <v>233</v>
      </c>
      <c r="BG176" s="12" t="s">
        <v>541</v>
      </c>
    </row>
    <row r="177" spans="1:59" s="743" customFormat="1" ht="12.75">
      <c r="A177" s="25"/>
      <c r="B177" s="12"/>
      <c r="C177" s="43"/>
      <c r="D177" s="25" t="s">
        <v>264</v>
      </c>
      <c r="E177" s="12"/>
      <c r="F177" s="12"/>
      <c r="G177" s="12"/>
      <c r="H177" s="12"/>
      <c r="I177" s="12"/>
      <c r="J177" s="12"/>
      <c r="K177" s="12"/>
      <c r="L177" s="12"/>
      <c r="M177" s="25"/>
      <c r="N177" s="12"/>
      <c r="O177" s="12"/>
      <c r="P177" s="12"/>
      <c r="Q177" s="12"/>
      <c r="R177" s="1125" t="s">
        <v>722</v>
      </c>
      <c r="S177" s="1125"/>
      <c r="T177" s="3"/>
      <c r="V177" s="12"/>
      <c r="W177" s="3"/>
      <c r="X177" s="3"/>
      <c r="Y177" s="3"/>
      <c r="AD177" s="25"/>
      <c r="AF177" s="25"/>
      <c r="AH177" s="25"/>
      <c r="AJ177" s="705"/>
      <c r="AK177" s="705"/>
      <c r="AL177" s="705"/>
      <c r="BA177" s="36" t="s">
        <v>234</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623"/>
      <c r="AG178" s="1623"/>
      <c r="AH178" s="4" t="s">
        <v>327</v>
      </c>
      <c r="AI178" s="1574"/>
      <c r="AJ178" s="1574"/>
      <c r="AK178" s="1574"/>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478</v>
      </c>
      <c r="E180" s="25"/>
      <c r="X180" s="1125" t="s">
        <v>722</v>
      </c>
      <c r="Y180" s="1125"/>
      <c r="Z180" s="911"/>
      <c r="AK180" s="705"/>
      <c r="AL180" s="705"/>
      <c r="BA180" s="36" t="s">
        <v>238</v>
      </c>
      <c r="BG180" s="743" t="s">
        <v>60</v>
      </c>
    </row>
    <row r="181" spans="1:59" s="743" customFormat="1" ht="12.95" customHeight="1">
      <c r="A181" s="25"/>
      <c r="B181" s="12"/>
      <c r="C181" s="44"/>
      <c r="E181" s="7" t="s">
        <v>1084</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188" t="str">
        <f>H18</f>
        <v>Agrihood Senior Apts.</v>
      </c>
      <c r="J186" s="1188"/>
      <c r="K186" s="1188"/>
      <c r="L186" s="1188"/>
      <c r="M186" s="1188"/>
      <c r="N186" s="1188"/>
      <c r="O186" s="1188"/>
      <c r="P186" s="1188"/>
      <c r="Q186" s="1188"/>
      <c r="R186" s="1188"/>
      <c r="S186" s="1188"/>
      <c r="T186" s="1188"/>
      <c r="U186" s="1188"/>
      <c r="V186" s="1188"/>
      <c r="W186" s="1188"/>
      <c r="X186" s="1188"/>
      <c r="Y186" s="1188"/>
      <c r="Z186" s="1188"/>
      <c r="AA186" s="1188"/>
      <c r="AB186" s="1188"/>
      <c r="AC186" s="1188"/>
      <c r="AD186" s="1188"/>
      <c r="AE186" s="1188"/>
      <c r="AF186" s="25"/>
      <c r="AH186" s="25"/>
      <c r="AJ186" s="3"/>
      <c r="AK186" s="3"/>
      <c r="AL186" s="3"/>
      <c r="BA186" s="36" t="s">
        <v>246</v>
      </c>
      <c r="BG186" s="12" t="s">
        <v>69</v>
      </c>
    </row>
    <row r="187" spans="1:59" ht="12.75">
      <c r="A187" s="25"/>
      <c r="C187" s="45"/>
      <c r="D187" s="25" t="s">
        <v>629</v>
      </c>
      <c r="E187" s="25"/>
      <c r="F187" s="25"/>
      <c r="G187" s="25"/>
      <c r="H187" s="25"/>
      <c r="I187" s="1110" t="s">
        <v>1668</v>
      </c>
      <c r="J187" s="1095"/>
      <c r="K187" s="1095"/>
      <c r="L187" s="1095"/>
      <c r="M187" s="1095"/>
      <c r="N187" s="1095"/>
      <c r="O187" s="1095"/>
      <c r="P187" s="1095"/>
      <c r="Q187" s="1095"/>
      <c r="R187" s="1095"/>
      <c r="S187" s="1095"/>
      <c r="T187" s="1095"/>
      <c r="U187" s="1095"/>
      <c r="V187" s="1095"/>
      <c r="W187" s="1095"/>
      <c r="X187" s="1095"/>
      <c r="Y187" s="1095"/>
      <c r="Z187" s="1095"/>
      <c r="AA187" s="1095"/>
      <c r="AB187" s="1095"/>
      <c r="AC187" s="1095"/>
      <c r="AD187" s="1095"/>
      <c r="AE187" s="1095"/>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62"/>
      <c r="F189" s="1262"/>
      <c r="G189" s="1262"/>
      <c r="H189" s="1262"/>
      <c r="I189" s="1262"/>
      <c r="J189" s="1262"/>
      <c r="K189" s="1262"/>
      <c r="L189" s="1262"/>
      <c r="M189" s="1262"/>
      <c r="N189" s="1262"/>
      <c r="O189" s="1262"/>
      <c r="P189" s="1262"/>
      <c r="Q189" s="1262"/>
      <c r="R189" s="1262"/>
      <c r="S189" s="1262"/>
      <c r="T189" s="1262"/>
      <c r="U189" s="1262"/>
      <c r="V189" s="1262"/>
      <c r="W189" s="1262"/>
      <c r="X189" s="1262"/>
      <c r="Y189" s="1262"/>
      <c r="Z189" s="1262"/>
      <c r="AA189" s="1262"/>
      <c r="AB189" s="1262"/>
      <c r="AC189" s="1262"/>
      <c r="AD189" s="1262"/>
      <c r="AE189" s="1262"/>
      <c r="AF189" s="25"/>
      <c r="AH189" s="25"/>
      <c r="AJ189" s="3"/>
      <c r="AK189" s="3"/>
      <c r="AL189" s="3"/>
      <c r="AP189" s="12" t="s">
        <v>328</v>
      </c>
      <c r="BA189" s="36" t="s">
        <v>250</v>
      </c>
      <c r="BG189" s="12" t="s">
        <v>72</v>
      </c>
    </row>
    <row r="190" spans="1:59" ht="12.75">
      <c r="A190" s="25"/>
      <c r="C190" s="45"/>
      <c r="D190" s="25"/>
      <c r="E190" s="1263"/>
      <c r="F190" s="1263"/>
      <c r="G190" s="1263"/>
      <c r="H190" s="1263"/>
      <c r="I190" s="1263"/>
      <c r="J190" s="1263"/>
      <c r="K190" s="1263"/>
      <c r="L190" s="1263"/>
      <c r="M190" s="1263"/>
      <c r="N190" s="1263"/>
      <c r="O190" s="1263"/>
      <c r="P190" s="1263"/>
      <c r="Q190" s="1263"/>
      <c r="R190" s="1263"/>
      <c r="S190" s="1263"/>
      <c r="T190" s="1263"/>
      <c r="U190" s="1263"/>
      <c r="V190" s="1263"/>
      <c r="W190" s="1263"/>
      <c r="X190" s="1263"/>
      <c r="Y190" s="1263"/>
      <c r="Z190" s="1263"/>
      <c r="AA190" s="1263"/>
      <c r="AB190" s="1263"/>
      <c r="AC190" s="1263"/>
      <c r="AD190" s="1263"/>
      <c r="AE190" s="1263"/>
      <c r="AF190" s="25"/>
      <c r="AH190" s="25"/>
      <c r="AJ190" s="3"/>
      <c r="AK190" s="3"/>
      <c r="AL190" s="3"/>
      <c r="AP190" s="12" t="s">
        <v>1192</v>
      </c>
      <c r="BA190" s="36" t="s">
        <v>685</v>
      </c>
      <c r="BG190" s="12" t="s">
        <v>73</v>
      </c>
    </row>
    <row r="191" spans="1:59" ht="12.75">
      <c r="A191" s="25"/>
      <c r="C191" s="45"/>
      <c r="D191" s="25" t="s">
        <v>630</v>
      </c>
      <c r="E191" s="25"/>
      <c r="I191" s="1123" t="s">
        <v>205</v>
      </c>
      <c r="J191" s="1096"/>
      <c r="K191" s="1096"/>
      <c r="L191" s="1096"/>
      <c r="M191" s="1096"/>
      <c r="N191" s="1096"/>
      <c r="O191" s="1096"/>
      <c r="P191" s="1096"/>
      <c r="Q191" s="25" t="s">
        <v>632</v>
      </c>
      <c r="T191" s="1123" t="s">
        <v>205</v>
      </c>
      <c r="U191" s="1096"/>
      <c r="V191" s="1096"/>
      <c r="W191" s="1096"/>
      <c r="X191" s="1096"/>
      <c r="Y191" s="1096"/>
      <c r="Z191" s="1096"/>
      <c r="AA191" s="1096"/>
      <c r="AB191" s="1096"/>
      <c r="AC191" s="1096"/>
      <c r="AD191" s="1096"/>
      <c r="AE191" s="1096"/>
      <c r="AH191" s="25"/>
      <c r="AJ191" s="3"/>
      <c r="AK191" s="3"/>
      <c r="AL191" s="3"/>
      <c r="AP191" s="12" t="s">
        <v>1193</v>
      </c>
      <c r="BA191" s="36" t="s">
        <v>742</v>
      </c>
      <c r="BG191" s="12" t="s">
        <v>788</v>
      </c>
    </row>
    <row r="192" spans="1:59" ht="12.75">
      <c r="A192" s="25"/>
      <c r="C192" s="46"/>
      <c r="D192" s="25" t="s">
        <v>633</v>
      </c>
      <c r="E192" s="25"/>
      <c r="F192" s="25"/>
      <c r="G192" s="25"/>
      <c r="I192" s="1095">
        <v>95050</v>
      </c>
      <c r="J192" s="1095"/>
      <c r="K192" s="1095"/>
      <c r="L192" s="1095"/>
      <c r="M192" s="1095"/>
      <c r="N192" s="1095"/>
      <c r="O192" s="25" t="s">
        <v>635</v>
      </c>
      <c r="P192" s="25"/>
      <c r="Q192" s="25"/>
      <c r="R192" s="25"/>
      <c r="S192" s="25"/>
      <c r="T192" s="1353">
        <v>5059</v>
      </c>
      <c r="U192" s="1353"/>
      <c r="V192" s="1353"/>
      <c r="W192" s="1353"/>
      <c r="X192" s="1353"/>
      <c r="Y192" s="1353"/>
      <c r="Z192" s="1353"/>
      <c r="AA192" s="1353"/>
      <c r="AB192" s="1353"/>
      <c r="AC192" s="1353"/>
      <c r="AD192" s="1353"/>
      <c r="AE192" s="1353"/>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572" t="s">
        <v>1729</v>
      </c>
      <c r="O193" s="1262"/>
      <c r="P193" s="1262"/>
      <c r="Q193" s="1262"/>
      <c r="R193" s="1262"/>
      <c r="S193" s="1262"/>
      <c r="T193" s="1262"/>
      <c r="U193" s="1262"/>
      <c r="V193" s="1262"/>
      <c r="W193" s="1262"/>
      <c r="X193" s="1262"/>
      <c r="Y193" s="1262"/>
      <c r="Z193" s="1262"/>
      <c r="AA193" s="1262"/>
      <c r="AB193" s="1262"/>
      <c r="AC193" s="1262"/>
      <c r="AD193" s="1262"/>
      <c r="AE193" s="1262"/>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263"/>
      <c r="O194" s="1263"/>
      <c r="P194" s="1263"/>
      <c r="Q194" s="1263"/>
      <c r="R194" s="1263"/>
      <c r="S194" s="1263"/>
      <c r="T194" s="1263"/>
      <c r="U194" s="1263"/>
      <c r="V194" s="1263"/>
      <c r="W194" s="1263"/>
      <c r="X194" s="1263"/>
      <c r="Y194" s="1263"/>
      <c r="Z194" s="1263"/>
      <c r="AA194" s="1263"/>
      <c r="AB194" s="1263"/>
      <c r="AC194" s="1263"/>
      <c r="AD194" s="1263"/>
      <c r="AE194" s="1263"/>
      <c r="AF194" s="25"/>
      <c r="AH194" s="25"/>
      <c r="AJ194" s="3"/>
      <c r="AK194" s="3"/>
      <c r="AL194" s="3"/>
      <c r="AP194" s="12" t="s">
        <v>1196</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125" t="s">
        <v>591</v>
      </c>
      <c r="U195" s="1125"/>
      <c r="W195" s="25" t="s">
        <v>738</v>
      </c>
      <c r="X195" s="25"/>
      <c r="Y195" s="25"/>
      <c r="Z195" s="25"/>
      <c r="AA195" s="25"/>
      <c r="AB195" s="25"/>
      <c r="AC195" s="25"/>
      <c r="AD195" s="25"/>
      <c r="AE195" s="25"/>
      <c r="AF195" s="25"/>
      <c r="AG195" s="25"/>
      <c r="AH195" s="1125">
        <v>17</v>
      </c>
      <c r="AI195" s="1125"/>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128" t="s">
        <v>722</v>
      </c>
      <c r="U196" s="1128"/>
      <c r="W196" s="25" t="s">
        <v>739</v>
      </c>
      <c r="X196" s="25"/>
      <c r="Y196" s="25"/>
      <c r="Z196" s="25"/>
      <c r="AA196" s="25"/>
      <c r="AB196" s="25"/>
      <c r="AC196" s="25"/>
      <c r="AD196" s="25"/>
      <c r="AE196" s="25"/>
      <c r="AF196" s="25"/>
      <c r="AG196" s="25"/>
      <c r="AH196" s="1125">
        <v>25</v>
      </c>
      <c r="AI196" s="1125"/>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28" t="s">
        <v>722</v>
      </c>
      <c r="U197" s="1128"/>
      <c r="V197" s="12"/>
      <c r="W197" s="25" t="s">
        <v>740</v>
      </c>
      <c r="X197" s="25"/>
      <c r="Y197" s="25"/>
      <c r="Z197" s="25"/>
      <c r="AA197" s="25"/>
      <c r="AB197" s="25"/>
      <c r="AC197" s="25"/>
      <c r="AD197" s="25"/>
      <c r="AE197" s="25"/>
      <c r="AF197" s="25"/>
      <c r="AG197" s="25"/>
      <c r="AH197" s="1125">
        <v>10</v>
      </c>
      <c r="AI197" s="1125"/>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28" t="s">
        <v>722</v>
      </c>
      <c r="Z198" s="1128"/>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208</v>
      </c>
      <c r="BH202" s="51"/>
    </row>
    <row r="203" spans="1:66" ht="12.75" customHeight="1">
      <c r="A203" s="25"/>
      <c r="C203" s="25"/>
      <c r="D203" s="1188" t="s">
        <v>416</v>
      </c>
      <c r="E203" s="1188"/>
      <c r="F203" s="1188"/>
      <c r="G203" s="1188"/>
      <c r="H203" s="1188"/>
      <c r="I203" s="1188"/>
      <c r="J203" s="1188"/>
      <c r="K203" s="1188"/>
      <c r="L203" s="1188"/>
      <c r="M203" s="1188"/>
      <c r="P203" s="1349">
        <f>M26</f>
        <v>3576769</v>
      </c>
      <c r="Q203" s="1350"/>
      <c r="R203" s="1350"/>
      <c r="S203" s="1350"/>
      <c r="T203" s="1350"/>
      <c r="U203" s="1350"/>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2.75">
      <c r="A204" s="25"/>
      <c r="C204" s="45"/>
      <c r="D204" s="1571" t="s">
        <v>1531</v>
      </c>
      <c r="E204" s="1188"/>
      <c r="F204" s="1188"/>
      <c r="G204" s="1188"/>
      <c r="H204" s="1188"/>
      <c r="I204" s="1188"/>
      <c r="J204" s="1188"/>
      <c r="K204" s="1188"/>
      <c r="L204" s="1188"/>
      <c r="M204" s="1188"/>
      <c r="P204" s="1350">
        <f>M27</f>
        <v>0</v>
      </c>
      <c r="Q204" s="1350"/>
      <c r="R204" s="1350"/>
      <c r="S204" s="1350"/>
      <c r="T204" s="1350"/>
      <c r="U204" s="1350"/>
      <c r="V204" s="47"/>
      <c r="W204" s="25" t="s">
        <v>1532</v>
      </c>
      <c r="X204" s="25"/>
      <c r="Y204" s="25"/>
      <c r="Z204" s="25"/>
      <c r="AA204" s="25"/>
      <c r="AB204" s="25"/>
      <c r="AC204" s="25"/>
      <c r="AD204" s="25"/>
      <c r="AE204" s="25"/>
      <c r="AF204" s="1125" t="s">
        <v>722</v>
      </c>
      <c r="AG204" s="1125"/>
      <c r="AH204" s="25"/>
      <c r="AI204" s="25"/>
      <c r="AJ204" s="3"/>
      <c r="AK204" s="3"/>
      <c r="AL204" s="3"/>
      <c r="AP204" s="708" t="s">
        <v>1176</v>
      </c>
      <c r="AQ204" s="704"/>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211</v>
      </c>
    </row>
    <row r="207" spans="1:66" ht="12.75">
      <c r="A207" s="25"/>
      <c r="C207" s="45"/>
      <c r="D207" s="1158" t="s">
        <v>1645</v>
      </c>
      <c r="E207" s="1158"/>
      <c r="F207" s="1158"/>
      <c r="G207" s="1158"/>
      <c r="H207" s="1158"/>
      <c r="I207" s="1158"/>
      <c r="J207" s="1158"/>
      <c r="K207" s="1158"/>
      <c r="L207" s="1158"/>
      <c r="M207" s="115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158" t="s">
        <v>1192</v>
      </c>
      <c r="E210" s="1158"/>
      <c r="F210" s="1158"/>
      <c r="G210" s="1158"/>
      <c r="H210" s="1158"/>
      <c r="I210" s="1158"/>
      <c r="J210" s="1158"/>
      <c r="K210" s="1158"/>
      <c r="L210" s="1158"/>
      <c r="M210" s="1158"/>
      <c r="N210" s="12" t="s">
        <v>1516</v>
      </c>
      <c r="O210" s="743"/>
      <c r="P210" s="743"/>
      <c r="Q210" s="743"/>
      <c r="R210" s="743"/>
      <c r="S210" s="743"/>
      <c r="T210" s="743"/>
      <c r="U210" s="743"/>
      <c r="V210" s="743"/>
      <c r="W210" s="743"/>
      <c r="X210" s="743"/>
      <c r="Y210" s="743"/>
      <c r="Z210" s="743"/>
      <c r="AH210" s="1125"/>
      <c r="AI210" s="1125"/>
      <c r="AJ210" s="3"/>
      <c r="AK210" s="3"/>
      <c r="AL210" s="3"/>
      <c r="AP210" s="496"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5" t="s">
        <v>642</v>
      </c>
      <c r="C213" s="525" t="s">
        <v>1488</v>
      </c>
      <c r="D213" s="901"/>
      <c r="AG213" s="705"/>
      <c r="AJ213" s="705"/>
      <c r="AK213" s="705"/>
      <c r="AL213" s="705"/>
      <c r="AM213" s="247"/>
      <c r="AN213" s="247"/>
      <c r="AP213" s="39" t="s">
        <v>573</v>
      </c>
      <c r="BA213" s="36" t="s">
        <v>55</v>
      </c>
      <c r="BG213" s="55" t="s">
        <v>217</v>
      </c>
    </row>
    <row r="214" spans="1:59" ht="12.75">
      <c r="A214" s="50"/>
      <c r="C214" s="50"/>
      <c r="D214" s="7" t="s">
        <v>1123</v>
      </c>
      <c r="AG214" s="3"/>
      <c r="AJ214" s="3"/>
      <c r="AK214" s="3"/>
      <c r="AL214" s="3"/>
      <c r="AN214" s="58"/>
      <c r="AP214" s="12" t="s">
        <v>614</v>
      </c>
      <c r="BA214" s="36" t="s">
        <v>348</v>
      </c>
      <c r="BG214" s="55" t="s">
        <v>218</v>
      </c>
    </row>
    <row r="215" spans="1:59" ht="12.75">
      <c r="A215" s="50"/>
      <c r="C215" s="50"/>
      <c r="D215" s="1158" t="s">
        <v>1176</v>
      </c>
      <c r="E215" s="1158"/>
      <c r="F215" s="1158"/>
      <c r="G215" s="1158"/>
      <c r="H215" s="1158"/>
      <c r="I215" s="1158"/>
      <c r="J215" s="1158"/>
      <c r="K215" s="1158"/>
      <c r="L215" s="1158"/>
      <c r="M215" s="1158"/>
      <c r="N215" s="1158"/>
      <c r="O215" s="1158"/>
      <c r="P215" s="1158"/>
      <c r="Q215" s="1158"/>
      <c r="R215" s="1158"/>
      <c r="S215" s="1158"/>
      <c r="T215" s="1158"/>
      <c r="U215" s="1158"/>
      <c r="V215" s="1158"/>
      <c r="W215" s="1158"/>
      <c r="X215" s="1158"/>
      <c r="Y215" s="1158"/>
      <c r="Z215" s="1158"/>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60" t="s">
        <v>586</v>
      </c>
      <c r="B217" s="1160"/>
      <c r="C217" s="1160"/>
      <c r="D217" s="1160"/>
      <c r="E217" s="1160"/>
      <c r="F217" s="1160"/>
      <c r="G217" s="1160"/>
      <c r="H217" s="1160"/>
      <c r="I217" s="1160"/>
      <c r="J217" s="1160"/>
      <c r="K217" s="1160"/>
      <c r="L217" s="1160"/>
      <c r="M217" s="1160"/>
      <c r="N217" s="1160"/>
      <c r="O217" s="1160"/>
      <c r="P217" s="1160"/>
      <c r="Q217" s="1160"/>
      <c r="R217" s="1160"/>
      <c r="S217" s="1160"/>
      <c r="T217" s="1160"/>
      <c r="U217" s="1160"/>
      <c r="V217" s="1160"/>
      <c r="W217" s="1160"/>
      <c r="X217" s="1160"/>
      <c r="Y217" s="1160"/>
      <c r="Z217" s="1160"/>
      <c r="AA217" s="1160"/>
      <c r="AB217" s="1160"/>
      <c r="AC217" s="1160"/>
      <c r="AD217" s="1160"/>
      <c r="AE217" s="1160"/>
      <c r="AF217" s="1160"/>
      <c r="AG217" s="1160"/>
      <c r="AH217" s="1160"/>
      <c r="AI217" s="1160"/>
      <c r="AJ217" s="1160"/>
      <c r="AK217" s="1160"/>
      <c r="AL217" s="1160"/>
      <c r="AN217" s="58"/>
      <c r="AO217" s="58"/>
      <c r="AP217" s="12" t="s">
        <v>408</v>
      </c>
      <c r="BD217" s="61"/>
    </row>
    <row r="218" spans="1:59" ht="13.5" thickBot="1">
      <c r="A218" s="1161"/>
      <c r="B218" s="1161"/>
      <c r="C218" s="1161"/>
      <c r="D218" s="1161"/>
      <c r="E218" s="1161"/>
      <c r="F218" s="1161"/>
      <c r="G218" s="1161"/>
      <c r="H218" s="1161"/>
      <c r="I218" s="1161"/>
      <c r="J218" s="1161"/>
      <c r="K218" s="1161"/>
      <c r="L218" s="1161"/>
      <c r="M218" s="1161"/>
      <c r="N218" s="1161"/>
      <c r="O218" s="1161"/>
      <c r="P218" s="1161"/>
      <c r="Q218" s="1161"/>
      <c r="R218" s="1161"/>
      <c r="S218" s="1161"/>
      <c r="T218" s="1161"/>
      <c r="U218" s="1161"/>
      <c r="V218" s="1161"/>
      <c r="W218" s="1161"/>
      <c r="X218" s="1161"/>
      <c r="Y218" s="1161"/>
      <c r="Z218" s="1161"/>
      <c r="AA218" s="1161"/>
      <c r="AB218" s="1161"/>
      <c r="AC218" s="1161"/>
      <c r="AD218" s="1161"/>
      <c r="AE218" s="1161"/>
      <c r="AF218" s="1161"/>
      <c r="AG218" s="1161"/>
      <c r="AH218" s="1161"/>
      <c r="AI218" s="1161"/>
      <c r="AJ218" s="1161"/>
      <c r="AK218" s="1161"/>
      <c r="AL218" s="1161"/>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5" t="s">
        <v>641</v>
      </c>
      <c r="AJ221" s="1125"/>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5" t="s">
        <v>591</v>
      </c>
      <c r="AJ222" s="1125"/>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5" t="s">
        <v>591</v>
      </c>
      <c r="AJ223" s="1125"/>
      <c r="AL223" s="58"/>
      <c r="AN223" s="58"/>
      <c r="AO223" s="400" t="s">
        <v>584</v>
      </c>
      <c r="AT223" s="406">
        <f>IF(AND(AND($M$244="for profit",$M$252="nonprofit",$M$260="(select one)")),2,0)</f>
        <v>2</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5" t="s">
        <v>641</v>
      </c>
      <c r="AJ224" s="1125"/>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46" t="str">
        <f>H16</f>
        <v>CORE Winchester, LLC</v>
      </c>
      <c r="N227" s="1346"/>
      <c r="O227" s="1346"/>
      <c r="P227" s="1346"/>
      <c r="Q227" s="1346"/>
      <c r="R227" s="1346"/>
      <c r="S227" s="1346"/>
      <c r="T227" s="1346"/>
      <c r="U227" s="1346"/>
      <c r="V227" s="1346"/>
      <c r="W227" s="1346"/>
      <c r="X227" s="1346"/>
      <c r="Y227" s="1346"/>
      <c r="Z227" s="1346"/>
      <c r="AA227" s="1346"/>
      <c r="AB227" s="1346"/>
      <c r="AC227" s="1346"/>
      <c r="AD227" s="1346"/>
      <c r="AE227" s="1346"/>
      <c r="AF227" s="1346"/>
      <c r="AG227" s="1346"/>
      <c r="AH227" s="1346"/>
      <c r="AI227" s="1346"/>
      <c r="AJ227" s="1346"/>
      <c r="AK227" s="1346"/>
      <c r="AO227" s="344" t="s">
        <v>584</v>
      </c>
      <c r="AT227" s="406">
        <f>IF(AND(AND($M$244="nonprofit",$M$252="for profit",$M$260="nonprofit")),2,0)</f>
        <v>0</v>
      </c>
    </row>
    <row r="228" spans="1:59" ht="12.75">
      <c r="D228" s="57" t="s">
        <v>92</v>
      </c>
      <c r="E228" s="57"/>
      <c r="F228" s="57"/>
      <c r="G228" s="57"/>
      <c r="H228" s="57"/>
      <c r="I228" s="57"/>
      <c r="J228" s="57"/>
      <c r="K228" s="7"/>
      <c r="M228" s="1123" t="s">
        <v>1669</v>
      </c>
      <c r="N228" s="1158"/>
      <c r="O228" s="1158"/>
      <c r="P228" s="1158"/>
      <c r="Q228" s="1158"/>
      <c r="R228" s="1158"/>
      <c r="S228" s="1158"/>
      <c r="T228" s="1158"/>
      <c r="U228" s="1158"/>
      <c r="V228" s="1158"/>
      <c r="W228" s="1158"/>
      <c r="X228" s="1158"/>
      <c r="Y228" s="1158"/>
      <c r="Z228" s="1158"/>
      <c r="AA228" s="1158"/>
      <c r="AB228" s="1158"/>
      <c r="AC228" s="1158"/>
      <c r="AD228" s="1158"/>
      <c r="AE228" s="1158"/>
      <c r="AM228" s="7"/>
      <c r="AO228" s="344" t="s">
        <v>584</v>
      </c>
      <c r="AT228" s="405">
        <f>IF(AND(AND($M$244="for profit",$M$252="nonprofit",$M$260="nonprofit")),2,0)</f>
        <v>0</v>
      </c>
      <c r="BB228" s="61"/>
    </row>
    <row r="229" spans="1:59" ht="12.75">
      <c r="D229" s="57" t="s">
        <v>630</v>
      </c>
      <c r="E229" s="57"/>
      <c r="M229" s="1123" t="s">
        <v>1670</v>
      </c>
      <c r="N229" s="1158"/>
      <c r="O229" s="1158"/>
      <c r="P229" s="1158"/>
      <c r="Q229" s="1158"/>
      <c r="R229" s="1158"/>
      <c r="S229" s="1158"/>
      <c r="T229" s="1158"/>
      <c r="V229" s="59" t="s">
        <v>93</v>
      </c>
      <c r="W229" s="1110" t="s">
        <v>1646</v>
      </c>
      <c r="X229" s="1163"/>
      <c r="Y229" s="57" t="s">
        <v>633</v>
      </c>
      <c r="AC229" s="1158">
        <v>95113</v>
      </c>
      <c r="AD229" s="1158"/>
      <c r="AE229" s="1158"/>
      <c r="AO229" s="402"/>
      <c r="AT229" s="403"/>
    </row>
    <row r="230" spans="1:59" ht="12.75">
      <c r="D230" s="60" t="s">
        <v>94</v>
      </c>
      <c r="E230" s="7"/>
      <c r="F230" s="7"/>
      <c r="G230" s="7"/>
      <c r="H230" s="7"/>
      <c r="I230" s="7"/>
      <c r="J230" s="7"/>
      <c r="K230" s="29"/>
      <c r="M230" s="1123" t="s">
        <v>1671</v>
      </c>
      <c r="N230" s="1158"/>
      <c r="O230" s="1158"/>
      <c r="P230" s="1158"/>
      <c r="Q230" s="1158"/>
      <c r="R230" s="1158"/>
      <c r="S230" s="1158"/>
      <c r="T230" s="1158"/>
      <c r="U230" s="1158"/>
      <c r="V230" s="1158"/>
      <c r="W230" s="1158"/>
      <c r="X230" s="1158"/>
      <c r="Y230" s="1158"/>
      <c r="Z230" s="1158"/>
      <c r="AA230" s="1158"/>
      <c r="AB230" s="1158"/>
      <c r="AC230" s="1158"/>
      <c r="AD230" s="1158"/>
      <c r="AE230" s="1158"/>
      <c r="AI230" s="7"/>
      <c r="AJ230" s="7"/>
      <c r="AK230" s="7"/>
      <c r="AL230" s="7"/>
      <c r="AM230" s="7"/>
      <c r="AO230" s="400" t="s">
        <v>583</v>
      </c>
      <c r="AT230" s="406">
        <f>IF(AND(AND($M$244="nonprofit",$M$252="nonprofit",$M$260="(select one)")),1,0)</f>
        <v>0</v>
      </c>
    </row>
    <row r="231" spans="1:59" ht="12.75">
      <c r="D231" s="60" t="s">
        <v>95</v>
      </c>
      <c r="E231" s="7"/>
      <c r="F231" s="7"/>
      <c r="M231" s="1168" t="s">
        <v>1672</v>
      </c>
      <c r="N231" s="1131"/>
      <c r="O231" s="1131"/>
      <c r="P231" s="1131"/>
      <c r="Q231" s="1131"/>
      <c r="R231" s="1131"/>
      <c r="S231" s="7" t="s">
        <v>219</v>
      </c>
      <c r="T231" s="7"/>
      <c r="U231" s="1163"/>
      <c r="V231" s="1163"/>
      <c r="W231" s="1163"/>
      <c r="X231" s="7" t="s">
        <v>96</v>
      </c>
      <c r="Z231" s="1131"/>
      <c r="AA231" s="1131"/>
      <c r="AB231" s="1131"/>
      <c r="AC231" s="1131"/>
      <c r="AD231" s="1131"/>
      <c r="AE231" s="1131"/>
      <c r="AO231" s="400" t="s">
        <v>583</v>
      </c>
      <c r="AT231" s="406">
        <f>IF(AND(AND($M$244="nonprofit",$M$252="nonprofit",$M$260="nonprofit")),1,0)</f>
        <v>0</v>
      </c>
    </row>
    <row r="232" spans="1:59" ht="12.75">
      <c r="D232" s="60" t="s">
        <v>97</v>
      </c>
      <c r="E232" s="7"/>
      <c r="F232" s="7"/>
      <c r="M232" s="1330" t="s">
        <v>1673</v>
      </c>
      <c r="N232" s="1330"/>
      <c r="O232" s="1330"/>
      <c r="P232" s="1330"/>
      <c r="Q232" s="1330"/>
      <c r="R232" s="1330"/>
      <c r="S232" s="1330"/>
      <c r="T232" s="1330"/>
      <c r="U232" s="1330"/>
      <c r="V232" s="1330"/>
      <c r="W232" s="1330"/>
      <c r="X232" s="1330"/>
      <c r="Y232" s="1330"/>
      <c r="Z232" s="1330"/>
      <c r="AA232" s="1330"/>
      <c r="AB232" s="1330"/>
      <c r="AC232" s="1330"/>
      <c r="AD232" s="1330"/>
      <c r="AE232" s="1330"/>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95" t="s">
        <v>574</v>
      </c>
      <c r="N233" s="1095"/>
      <c r="O233" s="1095"/>
      <c r="P233" s="1095"/>
      <c r="Q233" s="1095"/>
      <c r="R233" s="1095"/>
      <c r="S233" s="1095"/>
      <c r="T233" s="1095"/>
      <c r="U233" s="404" t="s">
        <v>1004</v>
      </c>
      <c r="V233" s="335"/>
      <c r="W233" s="335"/>
      <c r="X233" s="335"/>
      <c r="Y233" s="335"/>
      <c r="Z233" s="335"/>
      <c r="AA233" s="1573" t="s">
        <v>1674</v>
      </c>
      <c r="AB233" s="1338"/>
      <c r="AC233" s="1338"/>
      <c r="AD233" s="1338"/>
      <c r="AE233" s="1338"/>
      <c r="AF233" s="1338"/>
      <c r="AG233" s="1338"/>
      <c r="AH233" s="1338"/>
      <c r="AI233" s="1338"/>
      <c r="AJ233" s="1338"/>
      <c r="AK233" s="1338"/>
      <c r="AL233" s="58"/>
      <c r="AO233" s="400" t="s">
        <v>971</v>
      </c>
      <c r="AT233" s="406">
        <f>IF(AND(AND($M$244="for profit",$M$252="for profit",$M$260="(select one)")),3,0)</f>
        <v>0</v>
      </c>
    </row>
    <row r="234" spans="1:59" ht="12.75">
      <c r="D234" s="12" t="s">
        <v>577</v>
      </c>
      <c r="M234" s="1096"/>
      <c r="N234" s="1096"/>
      <c r="O234" s="1096"/>
      <c r="P234" s="1096"/>
      <c r="Q234" s="1096"/>
      <c r="R234" s="1096"/>
      <c r="S234" s="1096"/>
      <c r="T234" s="1096"/>
      <c r="U234" s="1096"/>
      <c r="V234" s="1096"/>
      <c r="W234" s="1096"/>
      <c r="X234" s="1096"/>
      <c r="Y234" s="1096"/>
      <c r="Z234" s="1096"/>
      <c r="AA234" s="1096"/>
      <c r="AB234" s="1096"/>
      <c r="AC234" s="1096"/>
      <c r="AD234" s="1096"/>
      <c r="AE234" s="1096"/>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33" t="str">
        <f t="shared" ref="M238:M243" si="0">M227</f>
        <v>CORE Winchester, LLC</v>
      </c>
      <c r="N238" s="1332"/>
      <c r="O238" s="1332"/>
      <c r="P238" s="1332"/>
      <c r="Q238" s="1332"/>
      <c r="R238" s="1332"/>
      <c r="S238" s="1332"/>
      <c r="T238" s="1332"/>
      <c r="U238" s="1332"/>
      <c r="V238" s="1332"/>
      <c r="W238" s="1332"/>
      <c r="X238" s="1332"/>
      <c r="Y238" s="1332"/>
      <c r="Z238" s="1332"/>
      <c r="AA238" s="1332"/>
      <c r="AB238" s="1332"/>
      <c r="AC238" s="1332"/>
      <c r="AD238" s="1332"/>
      <c r="AE238" s="1332"/>
      <c r="AF238" s="1332" t="s">
        <v>1675</v>
      </c>
      <c r="AG238" s="1332"/>
      <c r="AH238" s="1332"/>
      <c r="AI238" s="1332"/>
      <c r="AJ238" s="1332"/>
      <c r="AK238" s="1332"/>
      <c r="AT238" s="12">
        <v>1</v>
      </c>
      <c r="AU238" s="12" t="s">
        <v>580</v>
      </c>
      <c r="AZ238" s="25"/>
      <c r="BA238" s="3"/>
      <c r="BB238" s="3"/>
    </row>
    <row r="239" spans="1:59" ht="12.75">
      <c r="A239" s="29"/>
      <c r="B239" s="7"/>
      <c r="C239" s="7"/>
      <c r="D239" s="57" t="s">
        <v>92</v>
      </c>
      <c r="E239" s="57"/>
      <c r="F239" s="57"/>
      <c r="G239" s="57"/>
      <c r="H239" s="57"/>
      <c r="I239" s="57"/>
      <c r="J239" s="57"/>
      <c r="K239" s="57"/>
      <c r="L239" s="7"/>
      <c r="M239" s="1123" t="str">
        <f t="shared" si="0"/>
        <v>470 S. Market St.</v>
      </c>
      <c r="N239" s="1158"/>
      <c r="O239" s="1158"/>
      <c r="P239" s="1158"/>
      <c r="Q239" s="1158"/>
      <c r="R239" s="1158"/>
      <c r="S239" s="1158"/>
      <c r="T239" s="1158"/>
      <c r="U239" s="1158"/>
      <c r="V239" s="1158"/>
      <c r="W239" s="1158"/>
      <c r="X239" s="1158"/>
      <c r="Y239" s="1158"/>
      <c r="Z239" s="1158"/>
      <c r="AA239" s="1158"/>
      <c r="AB239" s="1158"/>
      <c r="AC239" s="1158"/>
      <c r="AD239" s="1158"/>
      <c r="AE239" s="1158"/>
      <c r="AF239" s="58" t="s">
        <v>1418</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123" t="str">
        <f t="shared" si="0"/>
        <v>San Jose</v>
      </c>
      <c r="N240" s="1158"/>
      <c r="O240" s="1158"/>
      <c r="P240" s="1158"/>
      <c r="Q240" s="1158"/>
      <c r="R240" s="1158"/>
      <c r="S240" s="1158"/>
      <c r="T240" s="1158"/>
      <c r="V240" s="59" t="s">
        <v>93</v>
      </c>
      <c r="W240" s="1110" t="s">
        <v>1646</v>
      </c>
      <c r="X240" s="1163"/>
      <c r="Y240" s="57" t="s">
        <v>633</v>
      </c>
      <c r="AC240" s="1158">
        <f>AC229</f>
        <v>95113</v>
      </c>
      <c r="AD240" s="1158"/>
      <c r="AE240" s="1158"/>
      <c r="AF240" s="58" t="s">
        <v>1419</v>
      </c>
      <c r="AG240" s="743"/>
      <c r="AH240" s="743"/>
      <c r="AI240" s="743"/>
      <c r="AJ240" s="743"/>
      <c r="AK240" s="743"/>
      <c r="AN240" s="12" t="s">
        <v>328</v>
      </c>
      <c r="AT240" s="12">
        <v>3</v>
      </c>
      <c r="AU240" s="12" t="s">
        <v>582</v>
      </c>
      <c r="BA240" s="407"/>
      <c r="BB240" s="39"/>
    </row>
    <row r="241" spans="1:53" ht="12.75">
      <c r="A241" s="29"/>
      <c r="B241" s="7"/>
      <c r="C241" s="7"/>
      <c r="D241" s="60" t="s">
        <v>94</v>
      </c>
      <c r="E241" s="7"/>
      <c r="F241" s="7"/>
      <c r="G241" s="7"/>
      <c r="H241" s="7"/>
      <c r="I241" s="7"/>
      <c r="J241" s="7"/>
      <c r="K241" s="7"/>
      <c r="L241" s="29"/>
      <c r="M241" s="1123" t="str">
        <f t="shared" si="0"/>
        <v>Chris Neale</v>
      </c>
      <c r="N241" s="1158"/>
      <c r="O241" s="1158"/>
      <c r="P241" s="1158"/>
      <c r="Q241" s="1158"/>
      <c r="R241" s="1158"/>
      <c r="S241" s="1158"/>
      <c r="T241" s="1158"/>
      <c r="U241" s="1158"/>
      <c r="V241" s="1158"/>
      <c r="W241" s="1158"/>
      <c r="X241" s="1158"/>
      <c r="Y241" s="1158"/>
      <c r="Z241" s="1158"/>
      <c r="AA241" s="1158"/>
      <c r="AB241" s="1158"/>
      <c r="AC241" s="1158"/>
      <c r="AD241" s="1158"/>
      <c r="AE241" s="1158"/>
      <c r="AH241" s="1135">
        <v>5.1000000000000004E-3</v>
      </c>
      <c r="AI241" s="1135"/>
      <c r="AJ241" s="1135"/>
      <c r="AK241" s="1135"/>
      <c r="AL241" s="7"/>
      <c r="AN241" s="7" t="s">
        <v>295</v>
      </c>
      <c r="BA241" s="61"/>
    </row>
    <row r="242" spans="1:53" ht="12.75">
      <c r="A242" s="29"/>
      <c r="B242" s="7"/>
      <c r="C242" s="7"/>
      <c r="D242" s="60" t="s">
        <v>95</v>
      </c>
      <c r="E242" s="7"/>
      <c r="F242" s="7"/>
      <c r="M242" s="1131" t="str">
        <f t="shared" si="0"/>
        <v>408-292-7841</v>
      </c>
      <c r="N242" s="1131"/>
      <c r="O242" s="1131"/>
      <c r="P242" s="1131"/>
      <c r="Q242" s="1131"/>
      <c r="R242" s="1131"/>
      <c r="S242" s="7" t="s">
        <v>219</v>
      </c>
      <c r="T242" s="7"/>
      <c r="U242" s="1163"/>
      <c r="V242" s="1163"/>
      <c r="W242" s="1163"/>
      <c r="X242" s="7" t="s">
        <v>96</v>
      </c>
      <c r="Z242" s="1131"/>
      <c r="AA242" s="1131"/>
      <c r="AB242" s="1131"/>
      <c r="AC242" s="1131"/>
      <c r="AD242" s="1131"/>
      <c r="AE242" s="1131"/>
      <c r="AN242" s="7" t="s">
        <v>185</v>
      </c>
      <c r="BA242" s="61"/>
    </row>
    <row r="243" spans="1:53" ht="12.75">
      <c r="A243" s="29"/>
      <c r="B243" s="7"/>
      <c r="C243" s="7"/>
      <c r="D243" s="60" t="s">
        <v>97</v>
      </c>
      <c r="E243" s="7"/>
      <c r="F243" s="7"/>
      <c r="M243" s="1330" t="str">
        <f t="shared" si="0"/>
        <v>chris@thecorecompanies.com</v>
      </c>
      <c r="N243" s="1330"/>
      <c r="O243" s="1330"/>
      <c r="P243" s="1330"/>
      <c r="Q243" s="1330"/>
      <c r="R243" s="1330"/>
      <c r="S243" s="1330"/>
      <c r="T243" s="1330"/>
      <c r="U243" s="1330"/>
      <c r="V243" s="1330"/>
      <c r="W243" s="1330"/>
      <c r="X243" s="1330"/>
      <c r="Y243" s="1330"/>
      <c r="Z243" s="1330"/>
      <c r="AA243" s="1330"/>
      <c r="AB243" s="1330"/>
      <c r="AC243" s="1330"/>
      <c r="AD243" s="1330"/>
      <c r="AE243" s="1330"/>
      <c r="AG243" s="7"/>
      <c r="AH243" s="7"/>
      <c r="AI243" s="7"/>
      <c r="AJ243" s="7"/>
      <c r="AK243" s="7"/>
      <c r="AL243" s="7"/>
      <c r="BA243" s="61"/>
    </row>
    <row r="244" spans="1:53" ht="12.75">
      <c r="A244" s="23"/>
      <c r="B244" s="7"/>
      <c r="C244" s="139"/>
      <c r="D244" s="60" t="s">
        <v>581</v>
      </c>
      <c r="E244" s="7"/>
      <c r="F244" s="7"/>
      <c r="G244" s="7"/>
      <c r="H244" s="7"/>
      <c r="I244" s="7"/>
      <c r="J244" s="7"/>
      <c r="K244" s="7"/>
      <c r="L244" s="7"/>
      <c r="M244" s="1095" t="s">
        <v>582</v>
      </c>
      <c r="N244" s="1095"/>
      <c r="O244" s="1095"/>
      <c r="P244" s="1095"/>
      <c r="Q244" s="1095"/>
      <c r="R244" s="1095"/>
      <c r="S244" s="1095"/>
      <c r="T244" s="1095"/>
      <c r="U244" s="404" t="s">
        <v>1004</v>
      </c>
      <c r="V244" s="335"/>
      <c r="W244" s="335"/>
      <c r="X244" s="335"/>
      <c r="Y244" s="335"/>
      <c r="Z244" s="335"/>
      <c r="AA244" s="1338" t="str">
        <f>AA233</f>
        <v>CORE Affordable Housing LLC</v>
      </c>
      <c r="AB244" s="1338"/>
      <c r="AC244" s="1338"/>
      <c r="AD244" s="1338"/>
      <c r="AE244" s="1338"/>
      <c r="AF244" s="1338"/>
      <c r="AG244" s="1338"/>
      <c r="AH244" s="1338"/>
      <c r="AI244" s="1338"/>
      <c r="AJ244" s="1338"/>
      <c r="AK244" s="1338"/>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33" t="s">
        <v>1676</v>
      </c>
      <c r="N246" s="1332"/>
      <c r="O246" s="1332"/>
      <c r="P246" s="1332"/>
      <c r="Q246" s="1332"/>
      <c r="R246" s="1332"/>
      <c r="S246" s="1332"/>
      <c r="T246" s="1332"/>
      <c r="U246" s="1332"/>
      <c r="V246" s="1332"/>
      <c r="W246" s="1332"/>
      <c r="X246" s="1332"/>
      <c r="Y246" s="1332"/>
      <c r="Z246" s="1332"/>
      <c r="AA246" s="1332"/>
      <c r="AB246" s="1332"/>
      <c r="AC246" s="1332"/>
      <c r="AD246" s="1332"/>
      <c r="AE246" s="1332"/>
      <c r="AF246" s="1332" t="s">
        <v>1647</v>
      </c>
      <c r="AG246" s="1332"/>
      <c r="AH246" s="1332"/>
      <c r="AI246" s="1332"/>
      <c r="AJ246" s="1332"/>
      <c r="AK246" s="1332"/>
      <c r="BA246" s="61"/>
    </row>
    <row r="247" spans="1:53" ht="12.75">
      <c r="A247" s="29"/>
      <c r="B247" s="7"/>
      <c r="C247" s="7"/>
      <c r="D247" s="57" t="s">
        <v>92</v>
      </c>
      <c r="E247" s="57"/>
      <c r="F247" s="57"/>
      <c r="G247" s="57"/>
      <c r="H247" s="57"/>
      <c r="I247" s="57"/>
      <c r="J247" s="57"/>
      <c r="K247" s="57"/>
      <c r="L247" s="7"/>
      <c r="M247" s="1123" t="s">
        <v>1677</v>
      </c>
      <c r="N247" s="1158"/>
      <c r="O247" s="1158"/>
      <c r="P247" s="1158"/>
      <c r="Q247" s="1158"/>
      <c r="R247" s="1158"/>
      <c r="S247" s="1158"/>
      <c r="T247" s="1158"/>
      <c r="U247" s="1158"/>
      <c r="V247" s="1158"/>
      <c r="W247" s="1158"/>
      <c r="X247" s="1158"/>
      <c r="Y247" s="1158"/>
      <c r="Z247" s="1158"/>
      <c r="AA247" s="1158"/>
      <c r="AB247" s="1158"/>
      <c r="AC247" s="1158"/>
      <c r="AD247" s="1158"/>
      <c r="AE247" s="1158"/>
      <c r="AF247" s="58" t="s">
        <v>1418</v>
      </c>
      <c r="AG247" s="743"/>
      <c r="AH247" s="743"/>
      <c r="AI247" s="743"/>
      <c r="AJ247" s="743"/>
      <c r="AK247" s="743"/>
      <c r="AL247" s="7"/>
      <c r="BA247" s="61"/>
    </row>
    <row r="248" spans="1:53" ht="12.75">
      <c r="A248" s="29"/>
      <c r="B248" s="7"/>
      <c r="C248" s="7"/>
      <c r="D248" s="57" t="s">
        <v>630</v>
      </c>
      <c r="E248" s="57"/>
      <c r="M248" s="1123" t="s">
        <v>60</v>
      </c>
      <c r="N248" s="1158"/>
      <c r="O248" s="1158"/>
      <c r="P248" s="1158"/>
      <c r="Q248" s="1158"/>
      <c r="R248" s="1158"/>
      <c r="S248" s="1158"/>
      <c r="T248" s="1158"/>
      <c r="V248" s="59" t="s">
        <v>93</v>
      </c>
      <c r="W248" s="1110" t="s">
        <v>1646</v>
      </c>
      <c r="X248" s="1163"/>
      <c r="Y248" s="57" t="s">
        <v>633</v>
      </c>
      <c r="AC248" s="1158">
        <v>95348</v>
      </c>
      <c r="AD248" s="1158"/>
      <c r="AE248" s="1158"/>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23" t="s">
        <v>1764</v>
      </c>
      <c r="N249" s="1158"/>
      <c r="O249" s="1158"/>
      <c r="P249" s="1158"/>
      <c r="Q249" s="1158"/>
      <c r="R249" s="1158"/>
      <c r="S249" s="1158"/>
      <c r="T249" s="1158"/>
      <c r="U249" s="1158"/>
      <c r="V249" s="1158"/>
      <c r="W249" s="1158"/>
      <c r="X249" s="1158"/>
      <c r="Y249" s="1158"/>
      <c r="Z249" s="1158"/>
      <c r="AA249" s="1158"/>
      <c r="AB249" s="1158"/>
      <c r="AC249" s="1158"/>
      <c r="AD249" s="1158"/>
      <c r="AE249" s="1158"/>
      <c r="AF249" s="743"/>
      <c r="AG249" s="743"/>
      <c r="AH249" s="1135">
        <v>4.8999999999999998E-3</v>
      </c>
      <c r="AI249" s="1135"/>
      <c r="AJ249" s="1135"/>
      <c r="AK249" s="1135"/>
      <c r="AL249" s="7"/>
      <c r="BA249" s="61"/>
    </row>
    <row r="250" spans="1:53" ht="12.75">
      <c r="A250" s="29"/>
      <c r="B250" s="7"/>
      <c r="C250" s="7"/>
      <c r="D250" s="60" t="s">
        <v>95</v>
      </c>
      <c r="E250" s="7"/>
      <c r="F250" s="7"/>
      <c r="M250" s="1168" t="s">
        <v>1765</v>
      </c>
      <c r="N250" s="1131"/>
      <c r="O250" s="1131"/>
      <c r="P250" s="1131"/>
      <c r="Q250" s="1131"/>
      <c r="R250" s="1131"/>
      <c r="S250" s="7" t="s">
        <v>219</v>
      </c>
      <c r="T250" s="7"/>
      <c r="U250" s="1163">
        <v>302</v>
      </c>
      <c r="V250" s="1163"/>
      <c r="W250" s="1163"/>
      <c r="X250" s="7" t="s">
        <v>96</v>
      </c>
      <c r="Z250" s="1168" t="s">
        <v>1766</v>
      </c>
      <c r="AA250" s="1131"/>
      <c r="AB250" s="1131"/>
      <c r="AC250" s="1131"/>
      <c r="AD250" s="1131"/>
      <c r="AE250" s="1131"/>
      <c r="BA250" s="61"/>
    </row>
    <row r="251" spans="1:53" ht="12.75" customHeight="1">
      <c r="A251" s="29"/>
      <c r="B251" s="7"/>
      <c r="C251" s="7"/>
      <c r="D251" s="60" t="s">
        <v>97</v>
      </c>
      <c r="E251" s="7"/>
      <c r="F251" s="7"/>
      <c r="M251" s="1330" t="s">
        <v>1678</v>
      </c>
      <c r="N251" s="1330"/>
      <c r="O251" s="1330"/>
      <c r="P251" s="1330"/>
      <c r="Q251" s="1330"/>
      <c r="R251" s="1330"/>
      <c r="S251" s="1330"/>
      <c r="T251" s="1330"/>
      <c r="U251" s="1330"/>
      <c r="V251" s="1330"/>
      <c r="W251" s="1330"/>
      <c r="X251" s="1330"/>
      <c r="Y251" s="1330"/>
      <c r="Z251" s="1330"/>
      <c r="AA251" s="1330"/>
      <c r="AB251" s="1330"/>
      <c r="AC251" s="1330"/>
      <c r="AD251" s="1330"/>
      <c r="AE251" s="1330"/>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95" t="s">
        <v>580</v>
      </c>
      <c r="N252" s="1095"/>
      <c r="O252" s="1095"/>
      <c r="P252" s="1095"/>
      <c r="Q252" s="1095"/>
      <c r="R252" s="1095"/>
      <c r="S252" s="1095"/>
      <c r="T252" s="1095"/>
      <c r="U252" s="404" t="s">
        <v>1004</v>
      </c>
      <c r="V252" s="335"/>
      <c r="W252" s="335"/>
      <c r="X252" s="335"/>
      <c r="Y252" s="335"/>
      <c r="Z252" s="335"/>
      <c r="AA252" s="1338" t="str">
        <f>M246</f>
        <v>Central Valley Coalition for Affordable Housing</v>
      </c>
      <c r="AB252" s="1338"/>
      <c r="AC252" s="1338"/>
      <c r="AD252" s="1338"/>
      <c r="AE252" s="1338"/>
      <c r="AF252" s="1338"/>
      <c r="AG252" s="1338"/>
      <c r="AH252" s="1338"/>
      <c r="AI252" s="1338"/>
      <c r="AJ252" s="1338"/>
      <c r="AK252" s="133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32"/>
      <c r="N254" s="1332"/>
      <c r="O254" s="1332"/>
      <c r="P254" s="1332"/>
      <c r="Q254" s="1332"/>
      <c r="R254" s="1332"/>
      <c r="S254" s="1332"/>
      <c r="T254" s="1332"/>
      <c r="U254" s="1332"/>
      <c r="V254" s="1332"/>
      <c r="W254" s="1332"/>
      <c r="X254" s="1332"/>
      <c r="Y254" s="1332"/>
      <c r="Z254" s="1332"/>
      <c r="AA254" s="1332"/>
      <c r="AB254" s="1332"/>
      <c r="AC254" s="1332"/>
      <c r="AD254" s="1332"/>
      <c r="AE254" s="1332"/>
      <c r="AF254" s="1332" t="s">
        <v>328</v>
      </c>
      <c r="AG254" s="1332"/>
      <c r="AH254" s="1332"/>
      <c r="AI254" s="1332"/>
      <c r="AJ254" s="1332"/>
      <c r="AK254" s="1332"/>
      <c r="AL254" s="58"/>
      <c r="BA254" s="61"/>
    </row>
    <row r="255" spans="1:53" ht="12.75">
      <c r="A255" s="23"/>
      <c r="B255" s="7"/>
      <c r="C255" s="7"/>
      <c r="D255" s="57" t="s">
        <v>92</v>
      </c>
      <c r="E255" s="57"/>
      <c r="F255" s="57"/>
      <c r="G255" s="57"/>
      <c r="H255" s="57"/>
      <c r="I255" s="57"/>
      <c r="J255" s="57"/>
      <c r="K255" s="57"/>
      <c r="L255" s="7"/>
      <c r="M255" s="1158"/>
      <c r="N255" s="1158"/>
      <c r="O255" s="1158"/>
      <c r="P255" s="1158"/>
      <c r="Q255" s="1158"/>
      <c r="R255" s="1158"/>
      <c r="S255" s="1158"/>
      <c r="T255" s="1158"/>
      <c r="U255" s="1158"/>
      <c r="V255" s="1158"/>
      <c r="W255" s="1158"/>
      <c r="X255" s="1158"/>
      <c r="Y255" s="1158"/>
      <c r="Z255" s="1158"/>
      <c r="AA255" s="1158"/>
      <c r="AB255" s="1158"/>
      <c r="AC255" s="1158"/>
      <c r="AD255" s="1158"/>
      <c r="AE255" s="1158"/>
      <c r="AF255" s="58" t="s">
        <v>1418</v>
      </c>
      <c r="AG255" s="743"/>
      <c r="AH255" s="743"/>
      <c r="AI255" s="743"/>
      <c r="AJ255" s="743"/>
      <c r="AK255" s="743"/>
      <c r="AL255" s="58"/>
      <c r="BA255" s="61"/>
    </row>
    <row r="256" spans="1:53" ht="12.75">
      <c r="A256" s="23"/>
      <c r="B256" s="7"/>
      <c r="C256" s="7"/>
      <c r="D256" s="57" t="s">
        <v>630</v>
      </c>
      <c r="E256" s="57"/>
      <c r="M256" s="1158"/>
      <c r="N256" s="1158"/>
      <c r="O256" s="1158"/>
      <c r="P256" s="1158"/>
      <c r="Q256" s="1158"/>
      <c r="R256" s="1158"/>
      <c r="S256" s="1158"/>
      <c r="T256" s="1158"/>
      <c r="V256" s="59" t="s">
        <v>93</v>
      </c>
      <c r="W256" s="1163"/>
      <c r="X256" s="1163"/>
      <c r="Y256" s="57" t="s">
        <v>633</v>
      </c>
      <c r="AC256" s="1158"/>
      <c r="AD256" s="1158"/>
      <c r="AE256" s="1158"/>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8"/>
      <c r="N257" s="1158"/>
      <c r="O257" s="1158"/>
      <c r="P257" s="1158"/>
      <c r="Q257" s="1158"/>
      <c r="R257" s="1158"/>
      <c r="S257" s="1158"/>
      <c r="T257" s="1158"/>
      <c r="U257" s="1158"/>
      <c r="V257" s="1158"/>
      <c r="W257" s="1158"/>
      <c r="X257" s="1158"/>
      <c r="Y257" s="1158"/>
      <c r="Z257" s="1158"/>
      <c r="AA257" s="1158"/>
      <c r="AB257" s="1158"/>
      <c r="AC257" s="1158"/>
      <c r="AD257" s="1158"/>
      <c r="AE257" s="1158"/>
      <c r="AF257" s="743"/>
      <c r="AG257" s="743"/>
      <c r="AH257" s="1135"/>
      <c r="AI257" s="1135"/>
      <c r="AJ257" s="1135"/>
      <c r="AK257" s="1135"/>
      <c r="AL257" s="58"/>
      <c r="BA257" s="61"/>
    </row>
    <row r="258" spans="1:53" ht="12.75">
      <c r="A258" s="23"/>
      <c r="B258" s="7"/>
      <c r="C258" s="7"/>
      <c r="D258" s="60" t="s">
        <v>95</v>
      </c>
      <c r="E258" s="7"/>
      <c r="F258" s="7"/>
      <c r="M258" s="1131"/>
      <c r="N258" s="1131"/>
      <c r="O258" s="1131"/>
      <c r="P258" s="1131"/>
      <c r="Q258" s="1131"/>
      <c r="R258" s="1131"/>
      <c r="S258" s="7" t="s">
        <v>219</v>
      </c>
      <c r="T258" s="7"/>
      <c r="U258" s="1163"/>
      <c r="V258" s="1163"/>
      <c r="W258" s="1163"/>
      <c r="X258" s="7" t="s">
        <v>96</v>
      </c>
      <c r="Z258" s="1131"/>
      <c r="AA258" s="1131"/>
      <c r="AB258" s="1131"/>
      <c r="AC258" s="1131"/>
      <c r="AD258" s="1131"/>
      <c r="AE258" s="1131"/>
      <c r="AL258" s="58"/>
      <c r="BA258" s="61"/>
    </row>
    <row r="259" spans="1:53" ht="12.75">
      <c r="A259" s="23"/>
      <c r="B259" s="7"/>
      <c r="C259" s="7"/>
      <c r="D259" s="60" t="s">
        <v>97</v>
      </c>
      <c r="E259" s="7"/>
      <c r="F259" s="7"/>
      <c r="M259" s="1330"/>
      <c r="N259" s="1330"/>
      <c r="O259" s="1330"/>
      <c r="P259" s="1330"/>
      <c r="Q259" s="1330"/>
      <c r="R259" s="1330"/>
      <c r="S259" s="1330"/>
      <c r="T259" s="1330"/>
      <c r="U259" s="1330"/>
      <c r="V259" s="1330"/>
      <c r="W259" s="1330"/>
      <c r="X259" s="1330"/>
      <c r="Y259" s="1330"/>
      <c r="Z259" s="1330"/>
      <c r="AA259" s="1347"/>
      <c r="AB259" s="1347"/>
      <c r="AC259" s="1347"/>
      <c r="AD259" s="1347"/>
      <c r="AE259" s="1347"/>
      <c r="AG259" s="7"/>
      <c r="AH259" s="7"/>
      <c r="AI259" s="7"/>
      <c r="AJ259" s="7"/>
      <c r="AK259" s="7"/>
      <c r="AL259" s="58"/>
      <c r="BA259" s="61"/>
    </row>
    <row r="260" spans="1:53" ht="12.75">
      <c r="A260" s="23"/>
      <c r="B260" s="7"/>
      <c r="C260" s="139"/>
      <c r="D260" s="60" t="s">
        <v>581</v>
      </c>
      <c r="E260" s="7"/>
      <c r="F260" s="7"/>
      <c r="G260" s="7"/>
      <c r="H260" s="7"/>
      <c r="I260" s="7"/>
      <c r="J260" s="7"/>
      <c r="K260" s="7"/>
      <c r="L260" s="7"/>
      <c r="M260" s="1095" t="s">
        <v>328</v>
      </c>
      <c r="N260" s="1095"/>
      <c r="O260" s="1095"/>
      <c r="P260" s="1095"/>
      <c r="Q260" s="1095"/>
      <c r="R260" s="1095"/>
      <c r="S260" s="1095"/>
      <c r="T260" s="1095"/>
      <c r="U260" s="404" t="s">
        <v>1004</v>
      </c>
      <c r="V260" s="335"/>
      <c r="W260" s="335"/>
      <c r="X260" s="335"/>
      <c r="Y260" s="335"/>
      <c r="Z260" s="335"/>
      <c r="AA260" s="1339"/>
      <c r="AB260" s="1339"/>
      <c r="AC260" s="1339"/>
      <c r="AD260" s="1339"/>
      <c r="AE260" s="1339"/>
      <c r="AF260" s="1339"/>
      <c r="AG260" s="1339"/>
      <c r="AH260" s="1339"/>
      <c r="AI260" s="1339"/>
      <c r="AJ260" s="1339"/>
      <c r="AK260" s="133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343" t="str">
        <f>BB239</f>
        <v>Joint Venture</v>
      </c>
      <c r="U262" s="1343"/>
      <c r="V262" s="1343"/>
      <c r="W262" s="1343"/>
      <c r="X262" s="1343"/>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58" t="s">
        <v>295</v>
      </c>
      <c r="E265" s="1158"/>
      <c r="F265" s="1158"/>
      <c r="G265" s="1158"/>
      <c r="H265" s="1158"/>
      <c r="J265" s="12" t="s">
        <v>294</v>
      </c>
      <c r="X265" s="1341"/>
      <c r="Y265" s="1341"/>
      <c r="Z265" s="1341"/>
      <c r="AA265" s="1341"/>
      <c r="AB265" s="1341"/>
      <c r="AC265" s="1341"/>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40" t="str">
        <f t="shared" ref="L269:L274" si="1">M227</f>
        <v>CORE Winchester, LLC</v>
      </c>
      <c r="M269" s="1332"/>
      <c r="N269" s="1332"/>
      <c r="O269" s="1332"/>
      <c r="P269" s="1332"/>
      <c r="Q269" s="1332"/>
      <c r="R269" s="1332"/>
      <c r="S269" s="1332"/>
      <c r="T269" s="1332"/>
      <c r="U269" s="1332"/>
      <c r="V269" s="1332"/>
      <c r="W269" s="1332"/>
      <c r="X269" s="1332"/>
      <c r="Y269" s="1332"/>
      <c r="Z269" s="1332"/>
      <c r="AA269" s="1332"/>
      <c r="AB269" s="1332"/>
      <c r="AC269" s="1332"/>
      <c r="AD269" s="1332"/>
      <c r="AE269" s="1332"/>
      <c r="AF269" s="1332"/>
      <c r="AG269" s="1332"/>
      <c r="AH269" s="1332"/>
      <c r="AI269" s="1332"/>
      <c r="AJ269" s="1332"/>
      <c r="AK269" s="58"/>
      <c r="AL269" s="58"/>
      <c r="BA269" s="61"/>
    </row>
    <row r="270" spans="1:53" ht="12.75" customHeight="1">
      <c r="D270" s="57" t="s">
        <v>92</v>
      </c>
      <c r="E270" s="57"/>
      <c r="F270" s="57"/>
      <c r="G270" s="57"/>
      <c r="H270" s="57"/>
      <c r="I270" s="57"/>
      <c r="J270" s="57"/>
      <c r="K270" s="7"/>
      <c r="L270" s="1158" t="str">
        <f t="shared" si="1"/>
        <v>470 S. Market St.</v>
      </c>
      <c r="M270" s="1158"/>
      <c r="N270" s="1158"/>
      <c r="O270" s="1158"/>
      <c r="P270" s="1158"/>
      <c r="Q270" s="1158"/>
      <c r="R270" s="1158"/>
      <c r="S270" s="1158"/>
      <c r="T270" s="1158"/>
      <c r="U270" s="1158"/>
      <c r="V270" s="1158"/>
      <c r="W270" s="1158"/>
      <c r="X270" s="1158"/>
      <c r="Y270" s="1158"/>
      <c r="Z270" s="1158"/>
      <c r="AA270" s="1158"/>
      <c r="AB270" s="1158"/>
      <c r="AC270" s="1158"/>
      <c r="AD270" s="1158"/>
      <c r="AK270" s="58"/>
      <c r="AL270" s="58"/>
      <c r="BA270" s="61"/>
    </row>
    <row r="271" spans="1:53" ht="12.75">
      <c r="D271" s="57" t="s">
        <v>630</v>
      </c>
      <c r="E271" s="57"/>
      <c r="L271" s="1158" t="str">
        <f t="shared" si="1"/>
        <v>San Jose</v>
      </c>
      <c r="M271" s="1158"/>
      <c r="N271" s="1158"/>
      <c r="O271" s="1158"/>
      <c r="P271" s="1158"/>
      <c r="Q271" s="1158"/>
      <c r="R271" s="1158"/>
      <c r="S271" s="1158"/>
      <c r="U271" s="59" t="s">
        <v>93</v>
      </c>
      <c r="V271" s="1163" t="str">
        <f>W229</f>
        <v>CA</v>
      </c>
      <c r="W271" s="1163"/>
      <c r="X271" s="57" t="s">
        <v>633</v>
      </c>
      <c r="AB271" s="1158">
        <f>AC229</f>
        <v>95113</v>
      </c>
      <c r="AC271" s="1158"/>
      <c r="AD271" s="1158"/>
      <c r="AK271" s="58"/>
      <c r="AL271" s="58"/>
      <c r="BA271" s="61"/>
    </row>
    <row r="272" spans="1:53" ht="12.75">
      <c r="D272" s="60" t="s">
        <v>94</v>
      </c>
      <c r="E272" s="7"/>
      <c r="F272" s="7"/>
      <c r="G272" s="7"/>
      <c r="H272" s="7"/>
      <c r="I272" s="7"/>
      <c r="J272" s="7"/>
      <c r="K272" s="29"/>
      <c r="L272" s="1158" t="str">
        <f t="shared" si="1"/>
        <v>Chris Neale</v>
      </c>
      <c r="M272" s="1158"/>
      <c r="N272" s="1158"/>
      <c r="O272" s="1158"/>
      <c r="P272" s="1158"/>
      <c r="Q272" s="1158"/>
      <c r="R272" s="1158"/>
      <c r="S272" s="1158"/>
      <c r="T272" s="1158"/>
      <c r="U272" s="1158"/>
      <c r="V272" s="1158"/>
      <c r="W272" s="1158"/>
      <c r="X272" s="1158"/>
      <c r="Y272" s="1158"/>
      <c r="Z272" s="1158"/>
      <c r="AA272" s="1158"/>
      <c r="AB272" s="1158"/>
      <c r="AC272" s="1158"/>
      <c r="AD272" s="1158"/>
      <c r="AI272" s="7"/>
      <c r="AJ272" s="7"/>
      <c r="AK272" s="58"/>
      <c r="AL272" s="58"/>
      <c r="BA272" s="61"/>
    </row>
    <row r="273" spans="1:53" ht="12.75">
      <c r="D273" s="60" t="s">
        <v>95</v>
      </c>
      <c r="E273" s="7"/>
      <c r="F273" s="7"/>
      <c r="L273" s="1131" t="str">
        <f t="shared" si="1"/>
        <v>408-292-7841</v>
      </c>
      <c r="M273" s="1131"/>
      <c r="N273" s="1131"/>
      <c r="O273" s="1131"/>
      <c r="P273" s="1131"/>
      <c r="Q273" s="1131"/>
      <c r="R273" s="7" t="s">
        <v>219</v>
      </c>
      <c r="S273" s="7"/>
      <c r="T273" s="1163"/>
      <c r="U273" s="1163"/>
      <c r="V273" s="1163"/>
      <c r="W273" s="7" t="s">
        <v>96</v>
      </c>
      <c r="Y273" s="1131"/>
      <c r="Z273" s="1131"/>
      <c r="AA273" s="1131"/>
      <c r="AB273" s="1131"/>
      <c r="AC273" s="1131"/>
      <c r="AD273" s="1131"/>
      <c r="BA273" s="61"/>
    </row>
    <row r="274" spans="1:53" ht="12.75">
      <c r="D274" s="60" t="s">
        <v>97</v>
      </c>
      <c r="E274" s="7"/>
      <c r="F274" s="7"/>
      <c r="L274" s="1330" t="str">
        <f t="shared" si="1"/>
        <v>chris@thecorecompanies.com</v>
      </c>
      <c r="M274" s="1330"/>
      <c r="N274" s="1330"/>
      <c r="O274" s="1330"/>
      <c r="P274" s="1330"/>
      <c r="Q274" s="1330"/>
      <c r="R274" s="1330"/>
      <c r="S274" s="1330"/>
      <c r="T274" s="1330"/>
      <c r="U274" s="1330"/>
      <c r="V274" s="1330"/>
      <c r="W274" s="1330"/>
      <c r="X274" s="1330"/>
      <c r="Y274" s="1330"/>
      <c r="Z274" s="1330"/>
      <c r="AA274" s="1330"/>
      <c r="AB274" s="1330"/>
      <c r="AC274" s="1330"/>
      <c r="AD274" s="1330"/>
      <c r="AF274" s="7"/>
      <c r="AG274" s="7"/>
      <c r="AH274" s="7"/>
      <c r="AI274" s="7"/>
      <c r="AJ274" s="7"/>
      <c r="BA274" s="61"/>
    </row>
    <row r="275" spans="1:53" ht="12.75">
      <c r="D275" s="58" t="s">
        <v>673</v>
      </c>
      <c r="E275" s="58"/>
      <c r="F275" s="58"/>
      <c r="G275" s="58"/>
      <c r="H275" s="58"/>
      <c r="I275" s="58"/>
      <c r="L275" s="1110" t="s">
        <v>1648</v>
      </c>
      <c r="M275" s="1110"/>
      <c r="N275" s="1110"/>
      <c r="O275" s="1110"/>
      <c r="P275" s="1110"/>
      <c r="Q275" s="1110"/>
      <c r="R275" s="1110"/>
      <c r="S275" s="1110"/>
      <c r="T275" s="1110"/>
      <c r="U275" s="1110"/>
      <c r="V275" s="1110"/>
      <c r="W275" s="1110"/>
      <c r="X275" s="1110"/>
      <c r="Y275" s="1110"/>
      <c r="Z275" s="1110"/>
      <c r="AA275" s="1110"/>
      <c r="AB275" s="1110"/>
      <c r="AC275" s="1110"/>
      <c r="AD275" s="1110"/>
      <c r="AK275" s="58"/>
      <c r="AL275" s="58"/>
      <c r="BA275" s="61"/>
    </row>
    <row r="276" spans="1:53" ht="12.75">
      <c r="L276" s="35" t="s">
        <v>674</v>
      </c>
      <c r="BA276" s="61"/>
    </row>
    <row r="277" spans="1:53" ht="12.75">
      <c r="A277" s="1160" t="s">
        <v>587</v>
      </c>
      <c r="B277" s="1160"/>
      <c r="C277" s="1160"/>
      <c r="D277" s="1160"/>
      <c r="E277" s="1160"/>
      <c r="F277" s="1160"/>
      <c r="G277" s="1160"/>
      <c r="H277" s="1160"/>
      <c r="I277" s="1160"/>
      <c r="J277" s="1160"/>
      <c r="K277" s="1160"/>
      <c r="L277" s="1160"/>
      <c r="M277" s="1160"/>
      <c r="N277" s="1160"/>
      <c r="O277" s="1160"/>
      <c r="P277" s="1160"/>
      <c r="Q277" s="1160"/>
      <c r="R277" s="1160"/>
      <c r="S277" s="1160"/>
      <c r="T277" s="1160"/>
      <c r="U277" s="1160"/>
      <c r="V277" s="1160"/>
      <c r="W277" s="1160"/>
      <c r="X277" s="1160"/>
      <c r="Y277" s="1160"/>
      <c r="Z277" s="1160"/>
      <c r="AA277" s="1160"/>
      <c r="AB277" s="1160"/>
      <c r="AC277" s="1160"/>
      <c r="AD277" s="1160"/>
      <c r="AE277" s="1160"/>
      <c r="AF277" s="1160"/>
      <c r="AG277" s="1160"/>
      <c r="AH277" s="1160"/>
      <c r="AI277" s="1160"/>
      <c r="AJ277" s="1160"/>
      <c r="AK277" s="1160"/>
      <c r="AL277" s="1160"/>
      <c r="BA277" s="61"/>
    </row>
    <row r="278" spans="1:53" ht="13.5" thickBot="1">
      <c r="A278" s="1161"/>
      <c r="B278" s="1161"/>
      <c r="C278" s="1161"/>
      <c r="D278" s="1161"/>
      <c r="E278" s="1161"/>
      <c r="F278" s="1161"/>
      <c r="G278" s="1161"/>
      <c r="H278" s="1161"/>
      <c r="I278" s="1161"/>
      <c r="J278" s="1161"/>
      <c r="K278" s="1161"/>
      <c r="L278" s="1161"/>
      <c r="M278" s="1161"/>
      <c r="N278" s="1161"/>
      <c r="O278" s="1161"/>
      <c r="P278" s="1161"/>
      <c r="Q278" s="1161"/>
      <c r="R278" s="1161"/>
      <c r="S278" s="1161"/>
      <c r="T278" s="1161"/>
      <c r="U278" s="1161"/>
      <c r="V278" s="1161"/>
      <c r="W278" s="1161"/>
      <c r="X278" s="1161"/>
      <c r="Y278" s="1161"/>
      <c r="Z278" s="1161"/>
      <c r="AA278" s="1161"/>
      <c r="AB278" s="1161"/>
      <c r="AC278" s="1161"/>
      <c r="AD278" s="1161"/>
      <c r="AE278" s="1161"/>
      <c r="AF278" s="1161"/>
      <c r="AG278" s="1161"/>
      <c r="AH278" s="1161"/>
      <c r="AI278" s="1161"/>
      <c r="AJ278" s="1161"/>
      <c r="AK278" s="1161"/>
      <c r="AL278" s="116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342" t="str">
        <f>L269</f>
        <v>CORE Winchester, LLC</v>
      </c>
      <c r="I282" s="1096"/>
      <c r="J282" s="1096"/>
      <c r="K282" s="1096"/>
      <c r="L282" s="1096"/>
      <c r="M282" s="1096"/>
      <c r="N282" s="1096"/>
      <c r="O282" s="1096"/>
      <c r="P282" s="1096"/>
      <c r="Q282" s="1096"/>
      <c r="R282" s="1096"/>
      <c r="T282" s="58" t="s">
        <v>615</v>
      </c>
      <c r="V282" s="58"/>
      <c r="W282" s="58"/>
      <c r="X282" s="58"/>
      <c r="Y282" s="58"/>
      <c r="AA282" s="1265" t="s">
        <v>1680</v>
      </c>
      <c r="AB282" s="1265"/>
      <c r="AC282" s="1265"/>
      <c r="AD282" s="1265"/>
      <c r="AE282" s="1265"/>
      <c r="AF282" s="1265"/>
      <c r="AG282" s="1265"/>
      <c r="AH282" s="1265"/>
      <c r="AI282" s="1265"/>
      <c r="AJ282" s="1265"/>
      <c r="AK282" s="1265"/>
      <c r="BA282" s="61"/>
    </row>
    <row r="283" spans="1:53" ht="12.75" customHeight="1">
      <c r="B283" s="58" t="s">
        <v>517</v>
      </c>
      <c r="C283" s="58"/>
      <c r="D283" s="58"/>
      <c r="E283" s="58"/>
      <c r="F283" s="58"/>
      <c r="H283" s="1095" t="str">
        <f>L270</f>
        <v>470 S. Market St.</v>
      </c>
      <c r="I283" s="1095"/>
      <c r="J283" s="1095"/>
      <c r="K283" s="1095"/>
      <c r="L283" s="1095"/>
      <c r="M283" s="1095"/>
      <c r="N283" s="1095"/>
      <c r="O283" s="1095"/>
      <c r="P283" s="1095"/>
      <c r="Q283" s="1095"/>
      <c r="R283" s="1095"/>
      <c r="T283" s="58" t="s">
        <v>517</v>
      </c>
      <c r="V283" s="58"/>
      <c r="W283" s="58"/>
      <c r="X283" s="58"/>
      <c r="Y283" s="58"/>
      <c r="AA283" s="1336" t="s">
        <v>1681</v>
      </c>
      <c r="AB283" s="1336"/>
      <c r="AC283" s="1336"/>
      <c r="AD283" s="1336"/>
      <c r="AE283" s="1336"/>
      <c r="AF283" s="1336"/>
      <c r="AG283" s="1336"/>
      <c r="AH283" s="1336"/>
      <c r="AI283" s="1336"/>
      <c r="AJ283" s="1336"/>
      <c r="AK283" s="1336"/>
      <c r="BA283" s="61"/>
    </row>
    <row r="284" spans="1:53" ht="12.75" customHeight="1">
      <c r="B284" s="58" t="s">
        <v>518</v>
      </c>
      <c r="C284" s="58"/>
      <c r="D284" s="58"/>
      <c r="E284" s="58"/>
      <c r="F284" s="58"/>
      <c r="H284" s="1110" t="s">
        <v>1679</v>
      </c>
      <c r="I284" s="1095"/>
      <c r="J284" s="1095"/>
      <c r="K284" s="1095"/>
      <c r="L284" s="1095"/>
      <c r="M284" s="1095"/>
      <c r="N284" s="1095"/>
      <c r="O284" s="1095"/>
      <c r="P284" s="1095"/>
      <c r="Q284" s="1095"/>
      <c r="R284" s="1095"/>
      <c r="T284" s="58" t="s">
        <v>81</v>
      </c>
      <c r="V284" s="58"/>
      <c r="W284" s="58"/>
      <c r="X284" s="58"/>
      <c r="Y284" s="58"/>
      <c r="AA284" s="1336" t="s">
        <v>1679</v>
      </c>
      <c r="AB284" s="1336"/>
      <c r="AC284" s="1336"/>
      <c r="AD284" s="1336"/>
      <c r="AE284" s="1336"/>
      <c r="AF284" s="1336"/>
      <c r="AG284" s="1336"/>
      <c r="AH284" s="1336"/>
      <c r="AI284" s="1336"/>
      <c r="AJ284" s="1336"/>
      <c r="AK284" s="1336"/>
      <c r="BA284" s="61"/>
    </row>
    <row r="285" spans="1:53" ht="12.75" customHeight="1">
      <c r="B285" s="58" t="s">
        <v>94</v>
      </c>
      <c r="C285" s="58"/>
      <c r="D285" s="58"/>
      <c r="E285" s="58"/>
      <c r="F285" s="58"/>
      <c r="H285" s="1095" t="str">
        <f>L272</f>
        <v>Chris Neale</v>
      </c>
      <c r="I285" s="1095"/>
      <c r="J285" s="1095"/>
      <c r="K285" s="1095"/>
      <c r="L285" s="1095"/>
      <c r="M285" s="1095"/>
      <c r="N285" s="1095"/>
      <c r="O285" s="1095"/>
      <c r="P285" s="1095"/>
      <c r="Q285" s="1095"/>
      <c r="R285" s="1095"/>
      <c r="T285" s="58" t="s">
        <v>94</v>
      </c>
      <c r="V285" s="58"/>
      <c r="W285" s="58"/>
      <c r="X285" s="58"/>
      <c r="Y285" s="58"/>
      <c r="AA285" s="1336" t="s">
        <v>1682</v>
      </c>
      <c r="AB285" s="1336"/>
      <c r="AC285" s="1336"/>
      <c r="AD285" s="1336"/>
      <c r="AE285" s="1336"/>
      <c r="AF285" s="1336"/>
      <c r="AG285" s="1336"/>
      <c r="AH285" s="1336"/>
      <c r="AI285" s="1336"/>
      <c r="AJ285" s="1336"/>
      <c r="AK285" s="1336"/>
      <c r="BA285" s="61"/>
    </row>
    <row r="286" spans="1:53" ht="12.75" customHeight="1">
      <c r="B286" s="58" t="s">
        <v>95</v>
      </c>
      <c r="C286" s="58"/>
      <c r="D286" s="58"/>
      <c r="E286" s="58"/>
      <c r="F286" s="58"/>
      <c r="G286" s="58"/>
      <c r="H286" s="1109" t="str">
        <f>L273</f>
        <v>408-292-7841</v>
      </c>
      <c r="I286" s="1109"/>
      <c r="J286" s="1109"/>
      <c r="K286" s="1109"/>
      <c r="L286" s="1109"/>
      <c r="M286" s="1109"/>
      <c r="N286" s="7" t="s">
        <v>219</v>
      </c>
      <c r="O286" s="7"/>
      <c r="P286" s="1158"/>
      <c r="Q286" s="1158"/>
      <c r="R286" s="1158"/>
      <c r="S286" s="58"/>
      <c r="T286" s="58" t="s">
        <v>95</v>
      </c>
      <c r="V286" s="58"/>
      <c r="W286" s="58"/>
      <c r="X286" s="58"/>
      <c r="Y286" s="58"/>
      <c r="AA286" s="1109" t="s">
        <v>1767</v>
      </c>
      <c r="AB286" s="1109"/>
      <c r="AC286" s="1109"/>
      <c r="AD286" s="1109"/>
      <c r="AE286" s="1109"/>
      <c r="AF286" s="1109"/>
      <c r="AG286" s="7" t="s">
        <v>219</v>
      </c>
      <c r="AH286" s="7"/>
      <c r="AI286" s="1158"/>
      <c r="AJ286" s="1158"/>
      <c r="AK286" s="1158"/>
      <c r="BA286" s="61"/>
    </row>
    <row r="287" spans="1:53" ht="12.75">
      <c r="B287" s="58" t="s">
        <v>96</v>
      </c>
      <c r="C287" s="58"/>
      <c r="D287" s="58"/>
      <c r="E287" s="58"/>
      <c r="F287" s="58"/>
      <c r="G287" s="58"/>
      <c r="H287" s="1131"/>
      <c r="I287" s="1131"/>
      <c r="J287" s="1131"/>
      <c r="K287" s="1131"/>
      <c r="L287" s="1131"/>
      <c r="M287" s="1131"/>
      <c r="N287" s="60"/>
      <c r="O287" s="60"/>
      <c r="P287" s="62"/>
      <c r="Q287" s="62"/>
      <c r="R287" s="62"/>
      <c r="S287" s="58"/>
      <c r="T287" s="58" t="s">
        <v>96</v>
      </c>
      <c r="V287" s="58"/>
      <c r="W287" s="58"/>
      <c r="X287" s="58"/>
      <c r="Y287" s="58"/>
      <c r="AA287" s="1131"/>
      <c r="AB287" s="1131"/>
      <c r="AC287" s="1131"/>
      <c r="AD287" s="1131"/>
      <c r="AE287" s="1131"/>
      <c r="AF287" s="1131"/>
      <c r="AG287" s="60"/>
      <c r="AH287" s="60"/>
      <c r="AI287" s="62"/>
      <c r="AJ287" s="62"/>
      <c r="AK287" s="62"/>
      <c r="BA287" s="61"/>
    </row>
    <row r="288" spans="1:53" ht="12.75">
      <c r="B288" s="58" t="s">
        <v>82</v>
      </c>
      <c r="C288" s="58"/>
      <c r="D288" s="58"/>
      <c r="E288" s="58"/>
      <c r="F288" s="58"/>
      <c r="G288" s="58"/>
      <c r="H288" s="1095" t="str">
        <f>L274</f>
        <v>chris@thecorecompanies.com</v>
      </c>
      <c r="I288" s="1095"/>
      <c r="J288" s="1095"/>
      <c r="K288" s="1095"/>
      <c r="L288" s="1095"/>
      <c r="M288" s="1095"/>
      <c r="N288" s="1096"/>
      <c r="O288" s="1096"/>
      <c r="P288" s="1096"/>
      <c r="Q288" s="1096"/>
      <c r="R288" s="1096"/>
      <c r="S288" s="58"/>
      <c r="T288" s="58" t="s">
        <v>82</v>
      </c>
      <c r="V288" s="58"/>
      <c r="W288" s="58"/>
      <c r="X288" s="58"/>
      <c r="Y288" s="58"/>
      <c r="AA288" s="1110" t="s">
        <v>1683</v>
      </c>
      <c r="AB288" s="1095"/>
      <c r="AC288" s="1095"/>
      <c r="AD288" s="1095"/>
      <c r="AE288" s="1095"/>
      <c r="AF288" s="1095"/>
      <c r="AG288" s="1096"/>
      <c r="AH288" s="1096"/>
      <c r="AI288" s="1096"/>
      <c r="AJ288" s="1096"/>
      <c r="AK288" s="109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23" t="s">
        <v>1685</v>
      </c>
      <c r="I290" s="1096"/>
      <c r="J290" s="1096"/>
      <c r="K290" s="1096"/>
      <c r="L290" s="1096"/>
      <c r="M290" s="1096"/>
      <c r="N290" s="1096"/>
      <c r="O290" s="1096"/>
      <c r="P290" s="1096"/>
      <c r="Q290" s="1096"/>
      <c r="R290" s="1096"/>
      <c r="T290" s="58" t="s">
        <v>387</v>
      </c>
      <c r="V290" s="58"/>
      <c r="W290" s="58"/>
      <c r="X290" s="58"/>
      <c r="Y290" s="58"/>
      <c r="AA290" s="1123" t="s">
        <v>1684</v>
      </c>
      <c r="AB290" s="1096"/>
      <c r="AC290" s="1096"/>
      <c r="AD290" s="1096"/>
      <c r="AE290" s="1096"/>
      <c r="AF290" s="1096"/>
      <c r="AG290" s="1096"/>
      <c r="AH290" s="1096"/>
      <c r="AI290" s="1096"/>
      <c r="AJ290" s="1096"/>
      <c r="AK290" s="1096"/>
      <c r="BA290" s="61"/>
    </row>
    <row r="291" spans="2:53" ht="12.75">
      <c r="B291" s="58" t="s">
        <v>517</v>
      </c>
      <c r="C291" s="58"/>
      <c r="D291" s="58"/>
      <c r="E291" s="58"/>
      <c r="F291" s="58"/>
      <c r="H291" s="1110" t="s">
        <v>1686</v>
      </c>
      <c r="I291" s="1095"/>
      <c r="J291" s="1095"/>
      <c r="K291" s="1095"/>
      <c r="L291" s="1095"/>
      <c r="M291" s="1095"/>
      <c r="N291" s="1095"/>
      <c r="O291" s="1095"/>
      <c r="P291" s="1095"/>
      <c r="Q291" s="1095"/>
      <c r="R291" s="1095"/>
      <c r="T291" s="58" t="s">
        <v>517</v>
      </c>
      <c r="V291" s="58"/>
      <c r="W291" s="58"/>
      <c r="X291" s="58"/>
      <c r="Y291" s="58"/>
      <c r="AA291" s="1095" t="str">
        <f>L270</f>
        <v>470 S. Market St.</v>
      </c>
      <c r="AB291" s="1095"/>
      <c r="AC291" s="1095"/>
      <c r="AD291" s="1095"/>
      <c r="AE291" s="1095"/>
      <c r="AF291" s="1095"/>
      <c r="AG291" s="1095"/>
      <c r="AH291" s="1095"/>
      <c r="AI291" s="1095"/>
      <c r="AJ291" s="1095"/>
      <c r="AK291" s="1095"/>
      <c r="BA291" s="61"/>
    </row>
    <row r="292" spans="2:53" ht="12.75">
      <c r="B292" s="58" t="s">
        <v>518</v>
      </c>
      <c r="C292" s="58"/>
      <c r="D292" s="58"/>
      <c r="E292" s="58"/>
      <c r="F292" s="58"/>
      <c r="H292" s="1110" t="s">
        <v>1687</v>
      </c>
      <c r="I292" s="1095"/>
      <c r="J292" s="1095"/>
      <c r="K292" s="1095"/>
      <c r="L292" s="1095"/>
      <c r="M292" s="1095"/>
      <c r="N292" s="1095"/>
      <c r="O292" s="1095"/>
      <c r="P292" s="1095"/>
      <c r="Q292" s="1095"/>
      <c r="R292" s="1095"/>
      <c r="T292" s="58" t="s">
        <v>81</v>
      </c>
      <c r="V292" s="58"/>
      <c r="W292" s="58"/>
      <c r="X292" s="58"/>
      <c r="Y292" s="58"/>
      <c r="AA292" s="1095" t="str">
        <f>H284</f>
        <v>San Jose, CA 95113</v>
      </c>
      <c r="AB292" s="1095"/>
      <c r="AC292" s="1095"/>
      <c r="AD292" s="1095"/>
      <c r="AE292" s="1095"/>
      <c r="AF292" s="1095"/>
      <c r="AG292" s="1095"/>
      <c r="AH292" s="1095"/>
      <c r="AI292" s="1095"/>
      <c r="AJ292" s="1095"/>
      <c r="AK292" s="1095"/>
      <c r="BA292" s="61"/>
    </row>
    <row r="293" spans="2:53" ht="12.75" customHeight="1">
      <c r="B293" s="58" t="s">
        <v>94</v>
      </c>
      <c r="C293" s="58"/>
      <c r="D293" s="58"/>
      <c r="E293" s="58"/>
      <c r="F293" s="58"/>
      <c r="H293" s="1110" t="s">
        <v>1688</v>
      </c>
      <c r="I293" s="1095"/>
      <c r="J293" s="1095"/>
      <c r="K293" s="1095"/>
      <c r="L293" s="1095"/>
      <c r="M293" s="1095"/>
      <c r="N293" s="1095"/>
      <c r="O293" s="1095"/>
      <c r="P293" s="1095"/>
      <c r="Q293" s="1095"/>
      <c r="R293" s="1095"/>
      <c r="T293" s="58" t="s">
        <v>94</v>
      </c>
      <c r="V293" s="58"/>
      <c r="W293" s="58"/>
      <c r="X293" s="58"/>
      <c r="Y293" s="58"/>
      <c r="AA293" s="1095" t="str">
        <f>H285</f>
        <v>Chris Neale</v>
      </c>
      <c r="AB293" s="1095"/>
      <c r="AC293" s="1095"/>
      <c r="AD293" s="1095"/>
      <c r="AE293" s="1095"/>
      <c r="AF293" s="1095"/>
      <c r="AG293" s="1095"/>
      <c r="AH293" s="1095"/>
      <c r="AI293" s="1095"/>
      <c r="AJ293" s="1095"/>
      <c r="AK293" s="1095"/>
      <c r="BA293" s="61"/>
    </row>
    <row r="294" spans="2:53" ht="12.75" customHeight="1">
      <c r="B294" s="58" t="s">
        <v>95</v>
      </c>
      <c r="C294" s="58"/>
      <c r="D294" s="58"/>
      <c r="E294" s="58"/>
      <c r="F294" s="58"/>
      <c r="G294" s="58"/>
      <c r="H294" s="1337" t="s">
        <v>1689</v>
      </c>
      <c r="I294" s="1337"/>
      <c r="J294" s="1337"/>
      <c r="K294" s="1337"/>
      <c r="L294" s="1337"/>
      <c r="M294" s="1337"/>
      <c r="N294" s="7" t="s">
        <v>219</v>
      </c>
      <c r="O294" s="7"/>
      <c r="P294" s="1123"/>
      <c r="Q294" s="1123"/>
      <c r="R294" s="1123"/>
      <c r="S294" s="58"/>
      <c r="T294" s="58" t="s">
        <v>95</v>
      </c>
      <c r="V294" s="58"/>
      <c r="W294" s="58"/>
      <c r="X294" s="58"/>
      <c r="Y294" s="58"/>
      <c r="AA294" s="1109" t="str">
        <f>L273</f>
        <v>408-292-7841</v>
      </c>
      <c r="AB294" s="1109"/>
      <c r="AC294" s="1109"/>
      <c r="AD294" s="1109"/>
      <c r="AE294" s="1109"/>
      <c r="AF294" s="1109"/>
      <c r="AG294" s="7" t="s">
        <v>219</v>
      </c>
      <c r="AH294" s="7"/>
      <c r="AI294" s="1158"/>
      <c r="AJ294" s="1158"/>
      <c r="AK294" s="1158"/>
      <c r="BA294" s="61"/>
    </row>
    <row r="295" spans="2:53" ht="12.75" customHeight="1">
      <c r="B295" s="58" t="s">
        <v>96</v>
      </c>
      <c r="C295" s="58"/>
      <c r="D295" s="58"/>
      <c r="E295" s="58"/>
      <c r="F295" s="58"/>
      <c r="G295" s="58"/>
      <c r="H295" s="1131"/>
      <c r="I295" s="1131"/>
      <c r="J295" s="1131"/>
      <c r="K295" s="1131"/>
      <c r="L295" s="1131"/>
      <c r="M295" s="1131"/>
      <c r="N295" s="60"/>
      <c r="O295" s="60"/>
      <c r="P295" s="62"/>
      <c r="Q295" s="62"/>
      <c r="R295" s="62"/>
      <c r="S295" s="58"/>
      <c r="T295" s="58" t="s">
        <v>96</v>
      </c>
      <c r="V295" s="58"/>
      <c r="W295" s="58"/>
      <c r="X295" s="58"/>
      <c r="Y295" s="58"/>
      <c r="AA295" s="1131"/>
      <c r="AB295" s="1131"/>
      <c r="AC295" s="1131"/>
      <c r="AD295" s="1131"/>
      <c r="AE295" s="1131"/>
      <c r="AF295" s="1131"/>
      <c r="AG295" s="60"/>
      <c r="AH295" s="60"/>
      <c r="AI295" s="62"/>
      <c r="AJ295" s="62"/>
      <c r="AK295" s="62"/>
      <c r="BA295" s="61"/>
    </row>
    <row r="296" spans="2:53" ht="12.75" customHeight="1">
      <c r="B296" s="58" t="s">
        <v>82</v>
      </c>
      <c r="C296" s="58"/>
      <c r="D296" s="58"/>
      <c r="E296" s="58"/>
      <c r="F296" s="58"/>
      <c r="G296" s="58"/>
      <c r="H296" s="1110" t="s">
        <v>1690</v>
      </c>
      <c r="I296" s="1095"/>
      <c r="J296" s="1095"/>
      <c r="K296" s="1095"/>
      <c r="L296" s="1095"/>
      <c r="M296" s="1095"/>
      <c r="N296" s="1096"/>
      <c r="O296" s="1096"/>
      <c r="P296" s="1096"/>
      <c r="Q296" s="1096"/>
      <c r="R296" s="1096"/>
      <c r="S296" s="58"/>
      <c r="T296" s="58" t="s">
        <v>82</v>
      </c>
      <c r="V296" s="58"/>
      <c r="W296" s="58"/>
      <c r="X296" s="58"/>
      <c r="Y296" s="58"/>
      <c r="AA296" s="1110" t="s">
        <v>1673</v>
      </c>
      <c r="AB296" s="1095"/>
      <c r="AC296" s="1095"/>
      <c r="AD296" s="1095"/>
      <c r="AE296" s="1095"/>
      <c r="AF296" s="1095"/>
      <c r="AG296" s="1096"/>
      <c r="AH296" s="1096"/>
      <c r="AI296" s="1096"/>
      <c r="AJ296" s="1096"/>
      <c r="AK296" s="1096"/>
      <c r="BA296" s="61"/>
    </row>
    <row r="297" spans="2:53" ht="12.75">
      <c r="BA297" s="61"/>
    </row>
    <row r="298" spans="2:53" ht="12.75">
      <c r="B298" s="58" t="s">
        <v>83</v>
      </c>
      <c r="C298" s="58"/>
      <c r="D298" s="58"/>
      <c r="E298" s="58"/>
      <c r="F298" s="58"/>
      <c r="H298" s="1123" t="s">
        <v>1691</v>
      </c>
      <c r="I298" s="1096"/>
      <c r="J298" s="1096"/>
      <c r="K298" s="1096"/>
      <c r="L298" s="1096"/>
      <c r="M298" s="1096"/>
      <c r="N298" s="1096"/>
      <c r="O298" s="1096"/>
      <c r="P298" s="1096"/>
      <c r="Q298" s="1096"/>
      <c r="R298" s="1096"/>
      <c r="T298" s="7" t="s">
        <v>972</v>
      </c>
      <c r="V298" s="58"/>
      <c r="W298" s="58"/>
      <c r="X298" s="58"/>
      <c r="Y298" s="58"/>
      <c r="AA298" s="1123" t="s">
        <v>1697</v>
      </c>
      <c r="AB298" s="1096"/>
      <c r="AC298" s="1096"/>
      <c r="AD298" s="1096"/>
      <c r="AE298" s="1096"/>
      <c r="AF298" s="1096"/>
      <c r="AG298" s="1096"/>
      <c r="AH298" s="1096"/>
      <c r="AI298" s="1096"/>
      <c r="AJ298" s="1096"/>
      <c r="AK298" s="1096"/>
      <c r="BA298" s="61"/>
    </row>
    <row r="299" spans="2:53" ht="12.75">
      <c r="B299" s="58" t="s">
        <v>517</v>
      </c>
      <c r="C299" s="58"/>
      <c r="D299" s="58"/>
      <c r="E299" s="58"/>
      <c r="F299" s="58"/>
      <c r="H299" s="1110" t="s">
        <v>1692</v>
      </c>
      <c r="I299" s="1095"/>
      <c r="J299" s="1095"/>
      <c r="K299" s="1095"/>
      <c r="L299" s="1095"/>
      <c r="M299" s="1095"/>
      <c r="N299" s="1095"/>
      <c r="O299" s="1095"/>
      <c r="P299" s="1095"/>
      <c r="Q299" s="1095"/>
      <c r="R299" s="1095"/>
      <c r="T299" s="58" t="s">
        <v>517</v>
      </c>
      <c r="V299" s="58"/>
      <c r="W299" s="58"/>
      <c r="X299" s="58"/>
      <c r="Y299" s="58"/>
      <c r="AA299" s="1110" t="s">
        <v>1760</v>
      </c>
      <c r="AB299" s="1095"/>
      <c r="AC299" s="1095"/>
      <c r="AD299" s="1095"/>
      <c r="AE299" s="1095"/>
      <c r="AF299" s="1095"/>
      <c r="AG299" s="1095"/>
      <c r="AH299" s="1095"/>
      <c r="AI299" s="1095"/>
      <c r="AJ299" s="1095"/>
      <c r="AK299" s="1095"/>
      <c r="BA299" s="61"/>
    </row>
    <row r="300" spans="2:53" ht="12.75">
      <c r="B300" s="58" t="s">
        <v>518</v>
      </c>
      <c r="C300" s="58"/>
      <c r="D300" s="58"/>
      <c r="E300" s="58"/>
      <c r="F300" s="58"/>
      <c r="H300" s="1110" t="s">
        <v>1687</v>
      </c>
      <c r="I300" s="1095"/>
      <c r="J300" s="1095"/>
      <c r="K300" s="1095"/>
      <c r="L300" s="1095"/>
      <c r="M300" s="1095"/>
      <c r="N300" s="1095"/>
      <c r="O300" s="1095"/>
      <c r="P300" s="1095"/>
      <c r="Q300" s="1095"/>
      <c r="R300" s="1095"/>
      <c r="T300" s="58" t="s">
        <v>81</v>
      </c>
      <c r="V300" s="58"/>
      <c r="W300" s="58"/>
      <c r="X300" s="58"/>
      <c r="Y300" s="58"/>
      <c r="AA300" s="1110" t="s">
        <v>1761</v>
      </c>
      <c r="AB300" s="1095"/>
      <c r="AC300" s="1095"/>
      <c r="AD300" s="1095"/>
      <c r="AE300" s="1095"/>
      <c r="AF300" s="1095"/>
      <c r="AG300" s="1095"/>
      <c r="AH300" s="1095"/>
      <c r="AI300" s="1095"/>
      <c r="AJ300" s="1095"/>
      <c r="AK300" s="1095"/>
      <c r="BA300" s="61"/>
    </row>
    <row r="301" spans="2:53" ht="12.75">
      <c r="B301" s="58" t="s">
        <v>94</v>
      </c>
      <c r="C301" s="58"/>
      <c r="D301" s="58"/>
      <c r="E301" s="58"/>
      <c r="F301" s="58"/>
      <c r="H301" s="1110" t="s">
        <v>1693</v>
      </c>
      <c r="I301" s="1095"/>
      <c r="J301" s="1095"/>
      <c r="K301" s="1095"/>
      <c r="L301" s="1095"/>
      <c r="M301" s="1095"/>
      <c r="N301" s="1095"/>
      <c r="O301" s="1095"/>
      <c r="P301" s="1095"/>
      <c r="Q301" s="1095"/>
      <c r="R301" s="1095"/>
      <c r="T301" s="58" t="s">
        <v>94</v>
      </c>
      <c r="V301" s="58"/>
      <c r="W301" s="58"/>
      <c r="X301" s="58"/>
      <c r="Y301" s="58"/>
      <c r="AA301" s="1110" t="s">
        <v>1698</v>
      </c>
      <c r="AB301" s="1095"/>
      <c r="AC301" s="1095"/>
      <c r="AD301" s="1095"/>
      <c r="AE301" s="1095"/>
      <c r="AF301" s="1095"/>
      <c r="AG301" s="1095"/>
      <c r="AH301" s="1095"/>
      <c r="AI301" s="1095"/>
      <c r="AJ301" s="1095"/>
      <c r="AK301" s="1095"/>
      <c r="BA301" s="61"/>
    </row>
    <row r="302" spans="2:53" ht="12.75">
      <c r="B302" s="58" t="s">
        <v>95</v>
      </c>
      <c r="C302" s="58"/>
      <c r="D302" s="58"/>
      <c r="E302" s="58"/>
      <c r="F302" s="58"/>
      <c r="G302" s="58"/>
      <c r="H302" s="1109" t="s">
        <v>1694</v>
      </c>
      <c r="I302" s="1109"/>
      <c r="J302" s="1109"/>
      <c r="K302" s="1109"/>
      <c r="L302" s="1109"/>
      <c r="M302" s="1109"/>
      <c r="N302" s="7" t="s">
        <v>219</v>
      </c>
      <c r="O302" s="7"/>
      <c r="P302" s="1123"/>
      <c r="Q302" s="1123"/>
      <c r="R302" s="1123"/>
      <c r="S302" s="58"/>
      <c r="T302" s="58" t="s">
        <v>95</v>
      </c>
      <c r="V302" s="58"/>
      <c r="W302" s="58"/>
      <c r="X302" s="58"/>
      <c r="Y302" s="58"/>
      <c r="AA302" s="1109" t="s">
        <v>1768</v>
      </c>
      <c r="AB302" s="1109"/>
      <c r="AC302" s="1109"/>
      <c r="AD302" s="1109"/>
      <c r="AE302" s="1109"/>
      <c r="AF302" s="1109"/>
      <c r="AG302" s="7" t="s">
        <v>219</v>
      </c>
      <c r="AH302" s="7"/>
      <c r="AI302" s="1158"/>
      <c r="AJ302" s="1158"/>
      <c r="AK302" s="1158"/>
      <c r="BA302" s="61"/>
    </row>
    <row r="303" spans="2:53" ht="12.75">
      <c r="B303" s="58" t="s">
        <v>96</v>
      </c>
      <c r="C303" s="58"/>
      <c r="D303" s="58"/>
      <c r="E303" s="58"/>
      <c r="F303" s="58"/>
      <c r="G303" s="58"/>
      <c r="H303" s="1131"/>
      <c r="I303" s="1131"/>
      <c r="J303" s="1131"/>
      <c r="K303" s="1131"/>
      <c r="L303" s="1131"/>
      <c r="M303" s="1131"/>
      <c r="N303" s="60"/>
      <c r="O303" s="60"/>
      <c r="P303" s="62"/>
      <c r="Q303" s="62"/>
      <c r="R303" s="62"/>
      <c r="S303" s="58"/>
      <c r="T303" s="58" t="s">
        <v>96</v>
      </c>
      <c r="V303" s="58"/>
      <c r="W303" s="58"/>
      <c r="X303" s="58"/>
      <c r="Y303" s="58"/>
      <c r="AA303" s="1131"/>
      <c r="AB303" s="1131"/>
      <c r="AC303" s="1131"/>
      <c r="AD303" s="1131"/>
      <c r="AE303" s="1131"/>
      <c r="AF303" s="1131"/>
      <c r="AG303" s="60"/>
      <c r="AH303" s="60"/>
      <c r="AI303" s="62"/>
      <c r="AJ303" s="62"/>
      <c r="AK303" s="62"/>
      <c r="BA303" s="61"/>
    </row>
    <row r="304" spans="2:53" ht="12.75">
      <c r="B304" s="58" t="s">
        <v>82</v>
      </c>
      <c r="C304" s="58"/>
      <c r="D304" s="58"/>
      <c r="E304" s="58"/>
      <c r="F304" s="58"/>
      <c r="G304" s="58"/>
      <c r="H304" s="1336" t="s">
        <v>1696</v>
      </c>
      <c r="I304" s="1336"/>
      <c r="J304" s="1336"/>
      <c r="K304" s="1336"/>
      <c r="L304" s="1336"/>
      <c r="M304" s="1336"/>
      <c r="N304" s="1336"/>
      <c r="O304" s="1336"/>
      <c r="P304" s="1336"/>
      <c r="Q304" s="1336"/>
      <c r="R304" s="1336"/>
      <c r="S304" s="58"/>
      <c r="T304" s="58" t="s">
        <v>82</v>
      </c>
      <c r="V304" s="58"/>
      <c r="W304" s="58"/>
      <c r="X304" s="58"/>
      <c r="Y304" s="58"/>
      <c r="AA304" s="1110" t="s">
        <v>1699</v>
      </c>
      <c r="AB304" s="1095"/>
      <c r="AC304" s="1095"/>
      <c r="AD304" s="1095"/>
      <c r="AE304" s="1095"/>
      <c r="AF304" s="1095"/>
      <c r="AG304" s="1096"/>
      <c r="AH304" s="1096"/>
      <c r="AI304" s="1096"/>
      <c r="AJ304" s="1096"/>
      <c r="AK304" s="109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23" t="s">
        <v>1691</v>
      </c>
      <c r="I306" s="1096"/>
      <c r="J306" s="1096"/>
      <c r="K306" s="1096"/>
      <c r="L306" s="1096"/>
      <c r="M306" s="1096"/>
      <c r="N306" s="1096"/>
      <c r="O306" s="1096"/>
      <c r="P306" s="1096"/>
      <c r="Q306" s="1096"/>
      <c r="R306" s="1096"/>
      <c r="S306" s="58"/>
      <c r="T306" s="58" t="s">
        <v>388</v>
      </c>
      <c r="V306" s="58"/>
      <c r="W306" s="58"/>
      <c r="X306" s="58"/>
      <c r="Y306" s="58"/>
      <c r="AA306" s="1265" t="s">
        <v>1649</v>
      </c>
      <c r="AB306" s="1265"/>
      <c r="AC306" s="1265"/>
      <c r="AD306" s="1265"/>
      <c r="AE306" s="1265"/>
      <c r="AF306" s="1265"/>
      <c r="AG306" s="1265"/>
      <c r="AH306" s="1265"/>
      <c r="AI306" s="1265"/>
      <c r="AJ306" s="1265"/>
      <c r="AK306" s="1265"/>
      <c r="BA306" s="61"/>
    </row>
    <row r="307" spans="1:53" ht="12.75">
      <c r="B307" s="58" t="s">
        <v>517</v>
      </c>
      <c r="C307" s="58"/>
      <c r="D307" s="58"/>
      <c r="E307" s="58"/>
      <c r="F307" s="58"/>
      <c r="H307" s="1110" t="s">
        <v>1692</v>
      </c>
      <c r="I307" s="1095"/>
      <c r="J307" s="1095"/>
      <c r="K307" s="1095"/>
      <c r="L307" s="1095"/>
      <c r="M307" s="1095"/>
      <c r="N307" s="1095"/>
      <c r="O307" s="1095"/>
      <c r="P307" s="1095"/>
      <c r="Q307" s="1095"/>
      <c r="R307" s="1095"/>
      <c r="S307" s="58"/>
      <c r="T307" s="58" t="s">
        <v>517</v>
      </c>
      <c r="V307" s="58"/>
      <c r="W307" s="58"/>
      <c r="X307" s="58"/>
      <c r="Y307" s="58"/>
      <c r="AA307" s="1095"/>
      <c r="AB307" s="1095"/>
      <c r="AC307" s="1095"/>
      <c r="AD307" s="1095"/>
      <c r="AE307" s="1095"/>
      <c r="AF307" s="1095"/>
      <c r="AG307" s="1095"/>
      <c r="AH307" s="1095"/>
      <c r="AI307" s="1095"/>
      <c r="AJ307" s="1095"/>
      <c r="AK307" s="1095"/>
      <c r="BA307" s="61"/>
    </row>
    <row r="308" spans="1:53" ht="12.75">
      <c r="B308" s="58" t="s">
        <v>518</v>
      </c>
      <c r="C308" s="58"/>
      <c r="D308" s="58"/>
      <c r="E308" s="58"/>
      <c r="F308" s="58"/>
      <c r="H308" s="1110" t="s">
        <v>1687</v>
      </c>
      <c r="I308" s="1095"/>
      <c r="J308" s="1095"/>
      <c r="K308" s="1095"/>
      <c r="L308" s="1095"/>
      <c r="M308" s="1095"/>
      <c r="N308" s="1095"/>
      <c r="O308" s="1095"/>
      <c r="P308" s="1095"/>
      <c r="Q308" s="1095"/>
      <c r="R308" s="1095"/>
      <c r="S308" s="58"/>
      <c r="T308" s="58" t="s">
        <v>81</v>
      </c>
      <c r="V308" s="58"/>
      <c r="W308" s="58"/>
      <c r="X308" s="58"/>
      <c r="Y308" s="58"/>
      <c r="AA308" s="1095"/>
      <c r="AB308" s="1095"/>
      <c r="AC308" s="1095"/>
      <c r="AD308" s="1095"/>
      <c r="AE308" s="1095"/>
      <c r="AF308" s="1095"/>
      <c r="AG308" s="1095"/>
      <c r="AH308" s="1095"/>
      <c r="AI308" s="1095"/>
      <c r="AJ308" s="1095"/>
      <c r="AK308" s="1095"/>
      <c r="BA308" s="61"/>
    </row>
    <row r="309" spans="1:53" ht="12.75">
      <c r="B309" s="58" t="s">
        <v>94</v>
      </c>
      <c r="C309" s="58"/>
      <c r="D309" s="58"/>
      <c r="E309" s="58"/>
      <c r="F309" s="58"/>
      <c r="H309" s="1110" t="s">
        <v>1693</v>
      </c>
      <c r="I309" s="1095"/>
      <c r="J309" s="1095"/>
      <c r="K309" s="1095"/>
      <c r="L309" s="1095"/>
      <c r="M309" s="1095"/>
      <c r="N309" s="1095"/>
      <c r="O309" s="1095"/>
      <c r="P309" s="1095"/>
      <c r="Q309" s="1095"/>
      <c r="R309" s="1095"/>
      <c r="S309" s="58"/>
      <c r="T309" s="58" t="s">
        <v>94</v>
      </c>
      <c r="V309" s="58"/>
      <c r="W309" s="58"/>
      <c r="X309" s="58"/>
      <c r="Y309" s="58"/>
      <c r="AA309" s="1095"/>
      <c r="AB309" s="1095"/>
      <c r="AC309" s="1095"/>
      <c r="AD309" s="1095"/>
      <c r="AE309" s="1095"/>
      <c r="AF309" s="1095"/>
      <c r="AG309" s="1095"/>
      <c r="AH309" s="1095"/>
      <c r="AI309" s="1095"/>
      <c r="AJ309" s="1095"/>
      <c r="AK309" s="1095"/>
      <c r="BA309" s="61"/>
    </row>
    <row r="310" spans="1:53" ht="12.75">
      <c r="B310" s="58" t="s">
        <v>95</v>
      </c>
      <c r="C310" s="58"/>
      <c r="D310" s="58"/>
      <c r="E310" s="58"/>
      <c r="F310" s="58"/>
      <c r="G310" s="58"/>
      <c r="H310" s="1109" t="s">
        <v>1694</v>
      </c>
      <c r="I310" s="1109"/>
      <c r="J310" s="1109"/>
      <c r="K310" s="1109"/>
      <c r="L310" s="1109"/>
      <c r="M310" s="1109"/>
      <c r="N310" s="7" t="s">
        <v>219</v>
      </c>
      <c r="O310" s="7"/>
      <c r="P310" s="1158"/>
      <c r="Q310" s="1158"/>
      <c r="R310" s="1158"/>
      <c r="S310" s="58"/>
      <c r="T310" s="58" t="s">
        <v>95</v>
      </c>
      <c r="V310" s="58"/>
      <c r="W310" s="58"/>
      <c r="X310" s="58"/>
      <c r="Y310" s="58"/>
      <c r="AA310" s="1155"/>
      <c r="AB310" s="1155"/>
      <c r="AC310" s="1155"/>
      <c r="AD310" s="1155"/>
      <c r="AE310" s="1155"/>
      <c r="AF310" s="1155"/>
      <c r="AG310" s="7" t="s">
        <v>219</v>
      </c>
      <c r="AH310" s="7"/>
      <c r="AI310" s="1158"/>
      <c r="AJ310" s="1158"/>
      <c r="AK310" s="1158"/>
      <c r="BA310" s="61"/>
    </row>
    <row r="311" spans="1:53" ht="12.75">
      <c r="B311" s="58" t="s">
        <v>96</v>
      </c>
      <c r="C311" s="58"/>
      <c r="D311" s="58"/>
      <c r="E311" s="58"/>
      <c r="F311" s="58"/>
      <c r="G311" s="58"/>
      <c r="H311" s="1131"/>
      <c r="I311" s="1131"/>
      <c r="J311" s="1131"/>
      <c r="K311" s="1131"/>
      <c r="L311" s="1131"/>
      <c r="M311" s="1131"/>
      <c r="N311" s="60"/>
      <c r="O311" s="60"/>
      <c r="P311" s="62"/>
      <c r="Q311" s="62"/>
      <c r="R311" s="62"/>
      <c r="S311" s="58"/>
      <c r="T311" s="58" t="s">
        <v>96</v>
      </c>
      <c r="V311" s="58"/>
      <c r="W311" s="58"/>
      <c r="X311" s="58"/>
      <c r="Y311" s="58"/>
      <c r="AA311" s="1131"/>
      <c r="AB311" s="1131"/>
      <c r="AC311" s="1131"/>
      <c r="AD311" s="1131"/>
      <c r="AE311" s="1131"/>
      <c r="AF311" s="1131"/>
      <c r="AG311" s="60"/>
      <c r="AH311" s="60"/>
      <c r="AI311" s="62"/>
      <c r="AJ311" s="62"/>
      <c r="AK311" s="62"/>
      <c r="BA311" s="61"/>
    </row>
    <row r="312" spans="1:53" ht="12.75">
      <c r="B312" s="58" t="s">
        <v>82</v>
      </c>
      <c r="C312" s="58"/>
      <c r="D312" s="58"/>
      <c r="E312" s="58"/>
      <c r="F312" s="58"/>
      <c r="G312" s="58"/>
      <c r="H312" s="1110" t="s">
        <v>1695</v>
      </c>
      <c r="I312" s="1095"/>
      <c r="J312" s="1095"/>
      <c r="K312" s="1095"/>
      <c r="L312" s="1095"/>
      <c r="M312" s="1095"/>
      <c r="N312" s="1096"/>
      <c r="O312" s="1096"/>
      <c r="P312" s="1096"/>
      <c r="Q312" s="1096"/>
      <c r="R312" s="1096"/>
      <c r="S312" s="58"/>
      <c r="T312" s="58" t="s">
        <v>82</v>
      </c>
      <c r="V312" s="58"/>
      <c r="W312" s="58"/>
      <c r="X312" s="58"/>
      <c r="Y312" s="58"/>
      <c r="AA312" s="1095"/>
      <c r="AB312" s="1095"/>
      <c r="AC312" s="1095"/>
      <c r="AD312" s="1095"/>
      <c r="AE312" s="1095"/>
      <c r="AF312" s="1095"/>
      <c r="AG312" s="1096"/>
      <c r="AH312" s="1096"/>
      <c r="AI312" s="1096"/>
      <c r="AJ312" s="1096"/>
      <c r="AK312" s="1096"/>
      <c r="BA312" s="61"/>
    </row>
    <row r="313" spans="1:53" ht="12.75">
      <c r="BA313" s="61"/>
    </row>
    <row r="314" spans="1:53" ht="12.75">
      <c r="B314" s="7" t="s">
        <v>1006</v>
      </c>
      <c r="C314" s="58"/>
      <c r="D314" s="58"/>
      <c r="E314" s="58"/>
      <c r="F314" s="58"/>
      <c r="H314" s="1123" t="s">
        <v>1705</v>
      </c>
      <c r="I314" s="1096"/>
      <c r="J314" s="1096"/>
      <c r="K314" s="1096"/>
      <c r="L314" s="1096"/>
      <c r="M314" s="1096"/>
      <c r="N314" s="1096"/>
      <c r="O314" s="1096"/>
      <c r="P314" s="1096"/>
      <c r="Q314" s="1096"/>
      <c r="R314" s="1096"/>
      <c r="T314" s="58" t="s">
        <v>389</v>
      </c>
      <c r="V314" s="58"/>
      <c r="W314" s="58"/>
      <c r="X314" s="58"/>
      <c r="Y314" s="58"/>
      <c r="AA314" s="1123" t="s">
        <v>1691</v>
      </c>
      <c r="AB314" s="1096"/>
      <c r="AC314" s="1096"/>
      <c r="AD314" s="1096"/>
      <c r="AE314" s="1096"/>
      <c r="AF314" s="1096"/>
      <c r="AG314" s="1096"/>
      <c r="AH314" s="1096"/>
      <c r="AI314" s="1096"/>
      <c r="AJ314" s="1096"/>
      <c r="AK314" s="1096"/>
      <c r="BA314" s="61"/>
    </row>
    <row r="315" spans="1:53" ht="12.75" customHeight="1">
      <c r="B315" s="58" t="s">
        <v>517</v>
      </c>
      <c r="C315" s="58"/>
      <c r="D315" s="58"/>
      <c r="E315" s="58"/>
      <c r="F315" s="58"/>
      <c r="H315" s="1110" t="s">
        <v>1706</v>
      </c>
      <c r="I315" s="1095"/>
      <c r="J315" s="1095"/>
      <c r="K315" s="1095"/>
      <c r="L315" s="1095"/>
      <c r="M315" s="1095"/>
      <c r="N315" s="1095"/>
      <c r="O315" s="1095"/>
      <c r="P315" s="1095"/>
      <c r="Q315" s="1095"/>
      <c r="R315" s="1095"/>
      <c r="T315" s="58" t="s">
        <v>517</v>
      </c>
      <c r="V315" s="58"/>
      <c r="W315" s="58"/>
      <c r="X315" s="58"/>
      <c r="Y315" s="58"/>
      <c r="AA315" s="1110" t="s">
        <v>1700</v>
      </c>
      <c r="AB315" s="1095"/>
      <c r="AC315" s="1095"/>
      <c r="AD315" s="1095"/>
      <c r="AE315" s="1095"/>
      <c r="AF315" s="1095"/>
      <c r="AG315" s="1095"/>
      <c r="AH315" s="1095"/>
      <c r="AI315" s="1095"/>
      <c r="AJ315" s="1095"/>
      <c r="AK315" s="1095"/>
      <c r="BA315" s="61"/>
    </row>
    <row r="316" spans="1:53" ht="12.75">
      <c r="B316" s="58" t="s">
        <v>518</v>
      </c>
      <c r="C316" s="58"/>
      <c r="D316" s="58"/>
      <c r="E316" s="58"/>
      <c r="F316" s="58"/>
      <c r="H316" s="1110" t="s">
        <v>1707</v>
      </c>
      <c r="I316" s="1095"/>
      <c r="J316" s="1095"/>
      <c r="K316" s="1095"/>
      <c r="L316" s="1095"/>
      <c r="M316" s="1095"/>
      <c r="N316" s="1095"/>
      <c r="O316" s="1095"/>
      <c r="P316" s="1095"/>
      <c r="Q316" s="1095"/>
      <c r="R316" s="1095"/>
      <c r="T316" s="58" t="s">
        <v>81</v>
      </c>
      <c r="V316" s="58"/>
      <c r="W316" s="58"/>
      <c r="X316" s="58"/>
      <c r="Y316" s="58"/>
      <c r="AA316" s="1110" t="s">
        <v>1701</v>
      </c>
      <c r="AB316" s="1095"/>
      <c r="AC316" s="1095"/>
      <c r="AD316" s="1095"/>
      <c r="AE316" s="1095"/>
      <c r="AF316" s="1095"/>
      <c r="AG316" s="1095"/>
      <c r="AH316" s="1095"/>
      <c r="AI316" s="1095"/>
      <c r="AJ316" s="1095"/>
      <c r="AK316" s="1095"/>
      <c r="BA316" s="61"/>
    </row>
    <row r="317" spans="1:53" ht="12.75" customHeight="1">
      <c r="A317" s="39"/>
      <c r="B317" s="58" t="s">
        <v>94</v>
      </c>
      <c r="C317" s="58"/>
      <c r="D317" s="58"/>
      <c r="E317" s="58"/>
      <c r="F317" s="58"/>
      <c r="H317" s="1110" t="s">
        <v>1708</v>
      </c>
      <c r="I317" s="1095"/>
      <c r="J317" s="1095"/>
      <c r="K317" s="1095"/>
      <c r="L317" s="1095"/>
      <c r="M317" s="1095"/>
      <c r="N317" s="1095"/>
      <c r="O317" s="1095"/>
      <c r="P317" s="1095"/>
      <c r="Q317" s="1095"/>
      <c r="R317" s="1095"/>
      <c r="T317" s="58" t="s">
        <v>94</v>
      </c>
      <c r="V317" s="58"/>
      <c r="W317" s="58"/>
      <c r="X317" s="58"/>
      <c r="Y317" s="58"/>
      <c r="AA317" s="1110" t="s">
        <v>1702</v>
      </c>
      <c r="AB317" s="1095"/>
      <c r="AC317" s="1095"/>
      <c r="AD317" s="1095"/>
      <c r="AE317" s="1095"/>
      <c r="AF317" s="1095"/>
      <c r="AG317" s="1095"/>
      <c r="AH317" s="1095"/>
      <c r="AI317" s="1095"/>
      <c r="AJ317" s="1095"/>
      <c r="AK317" s="1095"/>
      <c r="AL317" s="39"/>
    </row>
    <row r="318" spans="1:53" ht="12.75">
      <c r="A318" s="39"/>
      <c r="B318" s="58" t="s">
        <v>95</v>
      </c>
      <c r="C318" s="58"/>
      <c r="D318" s="58"/>
      <c r="E318" s="58"/>
      <c r="F318" s="58"/>
      <c r="G318" s="58"/>
      <c r="H318" s="1109" t="s">
        <v>1709</v>
      </c>
      <c r="I318" s="1109"/>
      <c r="J318" s="1109"/>
      <c r="K318" s="1109"/>
      <c r="L318" s="1109"/>
      <c r="M318" s="1109"/>
      <c r="N318" s="7" t="s">
        <v>219</v>
      </c>
      <c r="O318" s="7"/>
      <c r="P318" s="1158"/>
      <c r="Q318" s="1158"/>
      <c r="R318" s="1158"/>
      <c r="S318" s="58"/>
      <c r="T318" s="58" t="s">
        <v>95</v>
      </c>
      <c r="V318" s="58"/>
      <c r="W318" s="58"/>
      <c r="X318" s="58"/>
      <c r="Y318" s="58"/>
      <c r="AA318" s="1109" t="s">
        <v>1703</v>
      </c>
      <c r="AB318" s="1109"/>
      <c r="AC318" s="1109"/>
      <c r="AD318" s="1109"/>
      <c r="AE318" s="1109"/>
      <c r="AF318" s="1109"/>
      <c r="AG318" s="7" t="s">
        <v>219</v>
      </c>
      <c r="AH318" s="7"/>
      <c r="AI318" s="1158"/>
      <c r="AJ318" s="1158"/>
      <c r="AK318" s="1158"/>
      <c r="AL318" s="39"/>
    </row>
    <row r="319" spans="1:53" ht="12.75">
      <c r="A319" s="39"/>
      <c r="B319" s="58" t="s">
        <v>96</v>
      </c>
      <c r="C319" s="58"/>
      <c r="D319" s="58"/>
      <c r="E319" s="58"/>
      <c r="F319" s="58"/>
      <c r="G319" s="58"/>
      <c r="H319" s="1131"/>
      <c r="I319" s="1131"/>
      <c r="J319" s="1131"/>
      <c r="K319" s="1131"/>
      <c r="L319" s="1131"/>
      <c r="M319" s="1131"/>
      <c r="N319" s="60"/>
      <c r="O319" s="60"/>
      <c r="P319" s="62"/>
      <c r="Q319" s="62"/>
      <c r="R319" s="62"/>
      <c r="S319" s="58"/>
      <c r="T319" s="58" t="s">
        <v>96</v>
      </c>
      <c r="V319" s="58"/>
      <c r="W319" s="58"/>
      <c r="X319" s="58"/>
      <c r="Y319" s="58"/>
      <c r="AA319" s="1131"/>
      <c r="AB319" s="1131"/>
      <c r="AC319" s="1131"/>
      <c r="AD319" s="1131"/>
      <c r="AE319" s="1131"/>
      <c r="AF319" s="1131"/>
      <c r="AG319" s="60"/>
      <c r="AH319" s="60"/>
      <c r="AI319" s="62"/>
      <c r="AJ319" s="62"/>
      <c r="AK319" s="62"/>
      <c r="AL319" s="39"/>
    </row>
    <row r="320" spans="1:53" ht="12.75">
      <c r="A320" s="39"/>
      <c r="B320" s="58" t="s">
        <v>82</v>
      </c>
      <c r="C320" s="58"/>
      <c r="D320" s="58"/>
      <c r="E320" s="58"/>
      <c r="F320" s="58"/>
      <c r="G320" s="58"/>
      <c r="H320" s="1110" t="s">
        <v>1710</v>
      </c>
      <c r="I320" s="1095"/>
      <c r="J320" s="1095"/>
      <c r="K320" s="1095"/>
      <c r="L320" s="1095"/>
      <c r="M320" s="1095"/>
      <c r="N320" s="1096"/>
      <c r="O320" s="1096"/>
      <c r="P320" s="1096"/>
      <c r="Q320" s="1096"/>
      <c r="R320" s="1096"/>
      <c r="S320" s="58"/>
      <c r="T320" s="58" t="s">
        <v>82</v>
      </c>
      <c r="V320" s="58"/>
      <c r="W320" s="58"/>
      <c r="X320" s="58"/>
      <c r="Y320" s="58"/>
      <c r="AA320" s="1110" t="s">
        <v>1704</v>
      </c>
      <c r="AB320" s="1095"/>
      <c r="AC320" s="1095"/>
      <c r="AD320" s="1095"/>
      <c r="AE320" s="1095"/>
      <c r="AF320" s="1095"/>
      <c r="AG320" s="1096"/>
      <c r="AH320" s="1096"/>
      <c r="AI320" s="1096"/>
      <c r="AJ320" s="1096"/>
      <c r="AK320" s="109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23" t="s">
        <v>1711</v>
      </c>
      <c r="I322" s="1096"/>
      <c r="J322" s="1096"/>
      <c r="K322" s="1096"/>
      <c r="L322" s="1096"/>
      <c r="M322" s="1096"/>
      <c r="N322" s="1096"/>
      <c r="O322" s="1096"/>
      <c r="P322" s="1096"/>
      <c r="Q322" s="1096"/>
      <c r="R322" s="1096"/>
      <c r="T322" s="58" t="s">
        <v>391</v>
      </c>
      <c r="V322" s="58"/>
      <c r="W322" s="58"/>
      <c r="X322" s="58"/>
      <c r="Y322" s="58"/>
      <c r="AA322" s="1123" t="s">
        <v>1650</v>
      </c>
      <c r="AB322" s="1096"/>
      <c r="AC322" s="1096"/>
      <c r="AD322" s="1096"/>
      <c r="AE322" s="1096"/>
      <c r="AF322" s="1096"/>
      <c r="AG322" s="1096"/>
      <c r="AH322" s="1096"/>
      <c r="AI322" s="1096"/>
      <c r="AJ322" s="1096"/>
      <c r="AK322" s="1096"/>
      <c r="AL322" s="39"/>
    </row>
    <row r="323" spans="1:53" ht="12.75">
      <c r="A323" s="39"/>
      <c r="B323" s="58" t="s">
        <v>517</v>
      </c>
      <c r="C323" s="58"/>
      <c r="D323" s="58"/>
      <c r="E323" s="58"/>
      <c r="F323" s="58"/>
      <c r="H323" s="1110" t="s">
        <v>1712</v>
      </c>
      <c r="I323" s="1095"/>
      <c r="J323" s="1095"/>
      <c r="K323" s="1095"/>
      <c r="L323" s="1095"/>
      <c r="M323" s="1095"/>
      <c r="N323" s="1095"/>
      <c r="O323" s="1095"/>
      <c r="P323" s="1095"/>
      <c r="Q323" s="1095"/>
      <c r="R323" s="1095"/>
      <c r="T323" s="58" t="s">
        <v>517</v>
      </c>
      <c r="V323" s="58"/>
      <c r="W323" s="58"/>
      <c r="X323" s="58"/>
      <c r="Y323" s="58"/>
      <c r="AA323" s="1095"/>
      <c r="AB323" s="1095"/>
      <c r="AC323" s="1095"/>
      <c r="AD323" s="1095"/>
      <c r="AE323" s="1095"/>
      <c r="AF323" s="1095"/>
      <c r="AG323" s="1095"/>
      <c r="AH323" s="1095"/>
      <c r="AI323" s="1095"/>
      <c r="AJ323" s="1095"/>
      <c r="AK323" s="1095"/>
      <c r="AL323" s="39"/>
    </row>
    <row r="324" spans="1:53" ht="12.75" customHeight="1">
      <c r="A324" s="39"/>
      <c r="B324" s="58" t="s">
        <v>518</v>
      </c>
      <c r="C324" s="58"/>
      <c r="D324" s="58"/>
      <c r="E324" s="58"/>
      <c r="F324" s="58"/>
      <c r="H324" s="1110" t="s">
        <v>1713</v>
      </c>
      <c r="I324" s="1095"/>
      <c r="J324" s="1095"/>
      <c r="K324" s="1095"/>
      <c r="L324" s="1095"/>
      <c r="M324" s="1095"/>
      <c r="N324" s="1095"/>
      <c r="O324" s="1095"/>
      <c r="P324" s="1095"/>
      <c r="Q324" s="1095"/>
      <c r="R324" s="1095"/>
      <c r="T324" s="58" t="s">
        <v>81</v>
      </c>
      <c r="V324" s="58"/>
      <c r="W324" s="58"/>
      <c r="X324" s="58"/>
      <c r="Y324" s="58"/>
      <c r="AA324" s="1095"/>
      <c r="AB324" s="1095"/>
      <c r="AC324" s="1095"/>
      <c r="AD324" s="1095"/>
      <c r="AE324" s="1095"/>
      <c r="AF324" s="1095"/>
      <c r="AG324" s="1095"/>
      <c r="AH324" s="1095"/>
      <c r="AI324" s="1095"/>
      <c r="AJ324" s="1095"/>
      <c r="AK324" s="1095"/>
      <c r="AL324" s="39"/>
    </row>
    <row r="325" spans="1:53" ht="12.75">
      <c r="A325" s="39"/>
      <c r="B325" s="58" t="s">
        <v>94</v>
      </c>
      <c r="C325" s="58"/>
      <c r="D325" s="58"/>
      <c r="E325" s="58"/>
      <c r="F325" s="58"/>
      <c r="H325" s="1110" t="s">
        <v>1714</v>
      </c>
      <c r="I325" s="1095"/>
      <c r="J325" s="1095"/>
      <c r="K325" s="1095"/>
      <c r="L325" s="1095"/>
      <c r="M325" s="1095"/>
      <c r="N325" s="1095"/>
      <c r="O325" s="1095"/>
      <c r="P325" s="1095"/>
      <c r="Q325" s="1095"/>
      <c r="R325" s="1095"/>
      <c r="T325" s="58" t="s">
        <v>94</v>
      </c>
      <c r="V325" s="58"/>
      <c r="W325" s="58"/>
      <c r="X325" s="58"/>
      <c r="Y325" s="58"/>
      <c r="AA325" s="1095"/>
      <c r="AB325" s="1095"/>
      <c r="AC325" s="1095"/>
      <c r="AD325" s="1095"/>
      <c r="AE325" s="1095"/>
      <c r="AF325" s="1095"/>
      <c r="AG325" s="1095"/>
      <c r="AH325" s="1095"/>
      <c r="AI325" s="1095"/>
      <c r="AJ325" s="1095"/>
      <c r="AK325" s="1095"/>
      <c r="AL325" s="39"/>
    </row>
    <row r="326" spans="1:53" ht="12.75">
      <c r="A326" s="39"/>
      <c r="B326" s="58" t="s">
        <v>95</v>
      </c>
      <c r="C326" s="58"/>
      <c r="D326" s="58"/>
      <c r="E326" s="58"/>
      <c r="F326" s="58"/>
      <c r="G326" s="58"/>
      <c r="H326" s="1109" t="s">
        <v>1715</v>
      </c>
      <c r="I326" s="1109"/>
      <c r="J326" s="1109"/>
      <c r="K326" s="1109"/>
      <c r="L326" s="1109"/>
      <c r="M326" s="1109"/>
      <c r="N326" s="7" t="s">
        <v>219</v>
      </c>
      <c r="O326" s="7"/>
      <c r="P326" s="1158"/>
      <c r="Q326" s="1158"/>
      <c r="R326" s="1158"/>
      <c r="S326" s="58"/>
      <c r="T326" s="58" t="s">
        <v>95</v>
      </c>
      <c r="V326" s="58"/>
      <c r="W326" s="58"/>
      <c r="X326" s="58"/>
      <c r="Y326" s="58"/>
      <c r="AA326" s="1155"/>
      <c r="AB326" s="1155"/>
      <c r="AC326" s="1155"/>
      <c r="AD326" s="1155"/>
      <c r="AE326" s="1155"/>
      <c r="AF326" s="1155"/>
      <c r="AG326" s="7" t="s">
        <v>219</v>
      </c>
      <c r="AH326" s="7"/>
      <c r="AI326" s="1158"/>
      <c r="AJ326" s="1158"/>
      <c r="AK326" s="1158"/>
      <c r="AL326" s="39"/>
    </row>
    <row r="327" spans="1:53" ht="12.75" customHeight="1">
      <c r="A327" s="39"/>
      <c r="B327" s="58" t="s">
        <v>96</v>
      </c>
      <c r="C327" s="58"/>
      <c r="D327" s="58"/>
      <c r="E327" s="58"/>
      <c r="F327" s="58"/>
      <c r="G327" s="58"/>
      <c r="H327" s="1131"/>
      <c r="I327" s="1131"/>
      <c r="J327" s="1131"/>
      <c r="K327" s="1131"/>
      <c r="L327" s="1131"/>
      <c r="M327" s="1131"/>
      <c r="N327" s="60"/>
      <c r="O327" s="60"/>
      <c r="P327" s="62"/>
      <c r="Q327" s="62"/>
      <c r="R327" s="62"/>
      <c r="S327" s="58"/>
      <c r="T327" s="58" t="s">
        <v>96</v>
      </c>
      <c r="V327" s="58"/>
      <c r="W327" s="58"/>
      <c r="X327" s="58"/>
      <c r="Y327" s="58"/>
      <c r="AA327" s="1131"/>
      <c r="AB327" s="1131"/>
      <c r="AC327" s="1131"/>
      <c r="AD327" s="1131"/>
      <c r="AE327" s="1131"/>
      <c r="AF327" s="1131"/>
      <c r="AG327" s="60"/>
      <c r="AH327" s="60"/>
      <c r="AI327" s="62"/>
      <c r="AJ327" s="62"/>
      <c r="AK327" s="62"/>
      <c r="AL327" s="39"/>
    </row>
    <row r="328" spans="1:53" ht="12.75" customHeight="1">
      <c r="A328" s="39"/>
      <c r="B328" s="58" t="s">
        <v>82</v>
      </c>
      <c r="C328" s="58"/>
      <c r="D328" s="58"/>
      <c r="E328" s="58"/>
      <c r="F328" s="58"/>
      <c r="G328" s="58"/>
      <c r="H328" s="1110" t="s">
        <v>1716</v>
      </c>
      <c r="I328" s="1095"/>
      <c r="J328" s="1095"/>
      <c r="K328" s="1095"/>
      <c r="L328" s="1095"/>
      <c r="M328" s="1095"/>
      <c r="N328" s="1096"/>
      <c r="O328" s="1096"/>
      <c r="P328" s="1096"/>
      <c r="Q328" s="1096"/>
      <c r="R328" s="1096"/>
      <c r="S328" s="58"/>
      <c r="T328" s="58" t="s">
        <v>82</v>
      </c>
      <c r="V328" s="58"/>
      <c r="W328" s="58"/>
      <c r="X328" s="58"/>
      <c r="Y328" s="58"/>
      <c r="AA328" s="1095"/>
      <c r="AB328" s="1095"/>
      <c r="AC328" s="1095"/>
      <c r="AD328" s="1095"/>
      <c r="AE328" s="1095"/>
      <c r="AF328" s="1095"/>
      <c r="AG328" s="1096"/>
      <c r="AH328" s="1096"/>
      <c r="AI328" s="1096"/>
      <c r="AJ328" s="1096"/>
      <c r="AK328" s="109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333" t="s">
        <v>1721</v>
      </c>
      <c r="I330" s="1096"/>
      <c r="J330" s="1096"/>
      <c r="K330" s="1096"/>
      <c r="L330" s="1096"/>
      <c r="M330" s="1096"/>
      <c r="N330" s="1096"/>
      <c r="O330" s="1096"/>
      <c r="P330" s="1096"/>
      <c r="Q330" s="1096"/>
      <c r="R330" s="1096"/>
      <c r="T330" s="422" t="s">
        <v>981</v>
      </c>
      <c r="V330" s="58"/>
      <c r="W330" s="58"/>
      <c r="X330" s="58"/>
      <c r="Y330" s="58"/>
      <c r="AA330" s="1123" t="s">
        <v>1717</v>
      </c>
      <c r="AB330" s="1096"/>
      <c r="AC330" s="1096"/>
      <c r="AD330" s="1096"/>
      <c r="AE330" s="1096"/>
      <c r="AF330" s="1096"/>
      <c r="AG330" s="1096"/>
      <c r="AH330" s="1096"/>
      <c r="AI330" s="1096"/>
      <c r="AJ330" s="1096"/>
      <c r="AK330" s="1096"/>
      <c r="AL330" s="39"/>
    </row>
    <row r="331" spans="1:53" ht="12.75" customHeight="1">
      <c r="B331" s="58" t="s">
        <v>517</v>
      </c>
      <c r="C331" s="248"/>
      <c r="D331" s="248"/>
      <c r="E331" s="248"/>
      <c r="F331" s="248"/>
      <c r="G331" s="3"/>
      <c r="H331" s="1110" t="s">
        <v>1722</v>
      </c>
      <c r="I331" s="1095"/>
      <c r="J331" s="1095"/>
      <c r="K331" s="1095"/>
      <c r="L331" s="1095"/>
      <c r="M331" s="1095"/>
      <c r="N331" s="1095"/>
      <c r="O331" s="1095"/>
      <c r="P331" s="1095"/>
      <c r="Q331" s="1095"/>
      <c r="R331" s="1095"/>
      <c r="T331" s="58" t="s">
        <v>517</v>
      </c>
      <c r="V331" s="58"/>
      <c r="W331" s="58"/>
      <c r="X331" s="58"/>
      <c r="Y331" s="58"/>
      <c r="AA331" s="1110" t="s">
        <v>1757</v>
      </c>
      <c r="AB331" s="1095"/>
      <c r="AC331" s="1095"/>
      <c r="AD331" s="1095"/>
      <c r="AE331" s="1095"/>
      <c r="AF331" s="1095"/>
      <c r="AG331" s="1095"/>
      <c r="AH331" s="1095"/>
      <c r="AI331" s="1095"/>
      <c r="AJ331" s="1095"/>
      <c r="AK331" s="1095"/>
      <c r="AL331" s="39"/>
    </row>
    <row r="332" spans="1:53" ht="12.75" customHeight="1">
      <c r="B332" s="58" t="s">
        <v>81</v>
      </c>
      <c r="C332" s="248"/>
      <c r="D332" s="248"/>
      <c r="E332" s="248"/>
      <c r="F332" s="248"/>
      <c r="G332" s="3"/>
      <c r="H332" s="1110" t="s">
        <v>1723</v>
      </c>
      <c r="I332" s="1095"/>
      <c r="J332" s="1095"/>
      <c r="K332" s="1095"/>
      <c r="L332" s="1095"/>
      <c r="M332" s="1095"/>
      <c r="N332" s="1095"/>
      <c r="O332" s="1095"/>
      <c r="P332" s="1095"/>
      <c r="Q332" s="1095"/>
      <c r="R332" s="1095"/>
      <c r="T332" s="58" t="s">
        <v>81</v>
      </c>
      <c r="V332" s="58"/>
      <c r="W332" s="58"/>
      <c r="X332" s="58"/>
      <c r="Y332" s="58"/>
      <c r="AA332" s="1110" t="s">
        <v>1758</v>
      </c>
      <c r="AB332" s="1095"/>
      <c r="AC332" s="1095"/>
      <c r="AD332" s="1095"/>
      <c r="AE332" s="1095"/>
      <c r="AF332" s="1095"/>
      <c r="AG332" s="1095"/>
      <c r="AH332" s="1095"/>
      <c r="AI332" s="1095"/>
      <c r="AJ332" s="1095"/>
      <c r="AK332" s="1095"/>
      <c r="AL332" s="39"/>
    </row>
    <row r="333" spans="1:53" ht="12.75">
      <c r="A333" s="39"/>
      <c r="B333" s="58" t="s">
        <v>94</v>
      </c>
      <c r="C333" s="248"/>
      <c r="D333" s="248"/>
      <c r="E333" s="248"/>
      <c r="F333" s="248"/>
      <c r="G333" s="248"/>
      <c r="H333" s="1110" t="s">
        <v>1724</v>
      </c>
      <c r="I333" s="1095"/>
      <c r="J333" s="1095"/>
      <c r="K333" s="1095"/>
      <c r="L333" s="1095"/>
      <c r="M333" s="1095"/>
      <c r="N333" s="1095"/>
      <c r="O333" s="1095"/>
      <c r="P333" s="1095"/>
      <c r="Q333" s="1095"/>
      <c r="R333" s="1095"/>
      <c r="T333" s="58" t="s">
        <v>94</v>
      </c>
      <c r="V333" s="58"/>
      <c r="W333" s="58"/>
      <c r="X333" s="58"/>
      <c r="Y333" s="58"/>
      <c r="AA333" s="1110" t="s">
        <v>1718</v>
      </c>
      <c r="AB333" s="1095"/>
      <c r="AC333" s="1095"/>
      <c r="AD333" s="1095"/>
      <c r="AE333" s="1095"/>
      <c r="AF333" s="1095"/>
      <c r="AG333" s="1095"/>
      <c r="AH333" s="1095"/>
      <c r="AI333" s="1095"/>
      <c r="AJ333" s="1095"/>
      <c r="AK333" s="1095"/>
      <c r="AL333" s="39"/>
    </row>
    <row r="334" spans="1:53" ht="12.75">
      <c r="A334" s="39"/>
      <c r="B334" s="58" t="s">
        <v>95</v>
      </c>
      <c r="C334" s="248"/>
      <c r="D334" s="248"/>
      <c r="E334" s="248"/>
      <c r="F334" s="248"/>
      <c r="G334" s="248"/>
      <c r="H334" s="1109" t="s">
        <v>1725</v>
      </c>
      <c r="I334" s="1109"/>
      <c r="J334" s="1109"/>
      <c r="K334" s="1109"/>
      <c r="L334" s="1109"/>
      <c r="M334" s="1109"/>
      <c r="N334" s="7" t="s">
        <v>219</v>
      </c>
      <c r="O334" s="7"/>
      <c r="P334" s="1158"/>
      <c r="Q334" s="1158"/>
      <c r="R334" s="1158"/>
      <c r="S334" s="58"/>
      <c r="T334" s="58" t="s">
        <v>95</v>
      </c>
      <c r="V334" s="58"/>
      <c r="W334" s="58"/>
      <c r="X334" s="58"/>
      <c r="Y334" s="58"/>
      <c r="AA334" s="1109" t="s">
        <v>1719</v>
      </c>
      <c r="AB334" s="1109"/>
      <c r="AC334" s="1109"/>
      <c r="AD334" s="1109"/>
      <c r="AE334" s="1109"/>
      <c r="AF334" s="1109"/>
      <c r="AG334" s="7" t="s">
        <v>219</v>
      </c>
      <c r="AH334" s="7"/>
      <c r="AI334" s="1158"/>
      <c r="AJ334" s="1158"/>
      <c r="AK334" s="1158"/>
      <c r="AL334" s="39"/>
    </row>
    <row r="335" spans="1:53" ht="12.75" customHeight="1">
      <c r="A335" s="39"/>
      <c r="B335" s="58" t="s">
        <v>96</v>
      </c>
      <c r="C335" s="248"/>
      <c r="D335" s="248"/>
      <c r="E335" s="248"/>
      <c r="F335" s="248"/>
      <c r="G335" s="248"/>
      <c r="H335" s="1131"/>
      <c r="I335" s="1131"/>
      <c r="J335" s="1131"/>
      <c r="K335" s="1131"/>
      <c r="L335" s="1131"/>
      <c r="M335" s="1131"/>
      <c r="N335" s="60"/>
      <c r="O335" s="60"/>
      <c r="P335" s="62"/>
      <c r="Q335" s="62"/>
      <c r="R335" s="62"/>
      <c r="S335" s="58"/>
      <c r="T335" s="58" t="s">
        <v>96</v>
      </c>
      <c r="V335" s="58"/>
      <c r="W335" s="58"/>
      <c r="X335" s="58"/>
      <c r="Y335" s="58"/>
      <c r="AA335" s="1168" t="s">
        <v>1759</v>
      </c>
      <c r="AB335" s="1131"/>
      <c r="AC335" s="1131"/>
      <c r="AD335" s="1131"/>
      <c r="AE335" s="1131"/>
      <c r="AF335" s="1131"/>
      <c r="AG335" s="60"/>
      <c r="AH335" s="60"/>
      <c r="AI335" s="62"/>
      <c r="AJ335" s="62"/>
      <c r="AK335" s="62"/>
      <c r="AL335" s="39"/>
    </row>
    <row r="336" spans="1:53" ht="12.75">
      <c r="A336" s="39"/>
      <c r="B336" s="58" t="s">
        <v>82</v>
      </c>
      <c r="C336" s="245"/>
      <c r="D336" s="245"/>
      <c r="E336" s="245"/>
      <c r="F336" s="245"/>
      <c r="G336" s="245"/>
      <c r="H336" s="1110" t="s">
        <v>1726</v>
      </c>
      <c r="I336" s="1095"/>
      <c r="J336" s="1095"/>
      <c r="K336" s="1095"/>
      <c r="L336" s="1095"/>
      <c r="M336" s="1095"/>
      <c r="N336" s="1096"/>
      <c r="O336" s="1096"/>
      <c r="P336" s="1096"/>
      <c r="Q336" s="1096"/>
      <c r="R336" s="1096"/>
      <c r="S336" s="58"/>
      <c r="T336" s="58" t="s">
        <v>82</v>
      </c>
      <c r="V336" s="58"/>
      <c r="W336" s="58"/>
      <c r="X336" s="58"/>
      <c r="Y336" s="58"/>
      <c r="AA336" s="1110" t="s">
        <v>1720</v>
      </c>
      <c r="AB336" s="1095"/>
      <c r="AC336" s="1095"/>
      <c r="AD336" s="1095"/>
      <c r="AE336" s="1095"/>
      <c r="AF336" s="1095"/>
      <c r="AG336" s="1096"/>
      <c r="AH336" s="1096"/>
      <c r="AI336" s="1096"/>
      <c r="AJ336" s="1096"/>
      <c r="AK336" s="1096"/>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123" t="s">
        <v>1650</v>
      </c>
      <c r="Q338" s="1096"/>
      <c r="R338" s="1096"/>
      <c r="S338" s="1096"/>
      <c r="T338" s="1096"/>
      <c r="U338" s="1096"/>
      <c r="V338" s="1096"/>
      <c r="W338" s="1096"/>
      <c r="X338" s="1096"/>
      <c r="Y338" s="1096"/>
      <c r="Z338" s="1096"/>
      <c r="AA338" s="1096"/>
      <c r="AB338" s="1096"/>
      <c r="AC338" s="1096"/>
      <c r="AD338" s="1096"/>
      <c r="AE338" s="1096"/>
      <c r="AF338" s="88"/>
      <c r="AG338" s="88"/>
      <c r="AH338" s="88"/>
      <c r="AI338" s="88"/>
      <c r="AJ338" s="88"/>
      <c r="AK338" s="88"/>
      <c r="AL338" s="39"/>
      <c r="BA338" s="12" t="s">
        <v>591</v>
      </c>
    </row>
    <row r="339" spans="1:53" ht="12.75">
      <c r="A339" s="3"/>
      <c r="B339" s="60"/>
      <c r="C339" s="60"/>
      <c r="D339" s="60"/>
      <c r="E339" s="60"/>
      <c r="F339" s="60"/>
      <c r="G339" s="3"/>
      <c r="H339" s="88"/>
      <c r="I339" s="7" t="s">
        <v>517</v>
      </c>
      <c r="P339" s="1095"/>
      <c r="Q339" s="1095"/>
      <c r="R339" s="1095"/>
      <c r="S339" s="1095"/>
      <c r="T339" s="1095"/>
      <c r="U339" s="1095"/>
      <c r="V339" s="1095"/>
      <c r="W339" s="1095"/>
      <c r="X339" s="1095"/>
      <c r="Y339" s="1095"/>
      <c r="Z339" s="1095"/>
      <c r="AA339" s="1095"/>
      <c r="AB339" s="1095"/>
      <c r="AC339" s="1095"/>
      <c r="AD339" s="1095"/>
      <c r="AE339" s="1095"/>
      <c r="AF339" s="88"/>
      <c r="AG339" s="88"/>
      <c r="AH339" s="88"/>
      <c r="AI339" s="88"/>
      <c r="AJ339" s="88"/>
      <c r="AK339" s="88"/>
      <c r="AL339" s="39"/>
    </row>
    <row r="340" spans="1:53" ht="12.75">
      <c r="A340" s="3"/>
      <c r="B340" s="60"/>
      <c r="C340" s="60"/>
      <c r="D340" s="60"/>
      <c r="E340" s="60"/>
      <c r="F340" s="60"/>
      <c r="G340" s="3"/>
      <c r="H340" s="88"/>
      <c r="I340" s="7" t="s">
        <v>81</v>
      </c>
      <c r="P340" s="1095"/>
      <c r="Q340" s="1095"/>
      <c r="R340" s="1095"/>
      <c r="S340" s="1095"/>
      <c r="T340" s="1095"/>
      <c r="U340" s="1095"/>
      <c r="V340" s="1095"/>
      <c r="W340" s="1095"/>
      <c r="X340" s="1095"/>
      <c r="Y340" s="1095"/>
      <c r="Z340" s="1095"/>
      <c r="AA340" s="1095"/>
      <c r="AB340" s="1095"/>
      <c r="AC340" s="1095"/>
      <c r="AD340" s="1095"/>
      <c r="AE340" s="1095"/>
      <c r="AF340" s="88"/>
      <c r="AG340" s="88"/>
      <c r="AH340" s="88"/>
      <c r="AI340" s="88"/>
      <c r="AJ340" s="88"/>
      <c r="AK340" s="88"/>
      <c r="AL340" s="39"/>
    </row>
    <row r="341" spans="1:53" ht="12.75" customHeight="1">
      <c r="A341" s="3"/>
      <c r="B341" s="60"/>
      <c r="C341" s="60"/>
      <c r="D341" s="60"/>
      <c r="E341" s="60"/>
      <c r="F341" s="60"/>
      <c r="G341" s="60"/>
      <c r="H341" s="88"/>
      <c r="I341" s="7" t="s">
        <v>94</v>
      </c>
      <c r="P341" s="1095"/>
      <c r="Q341" s="1095"/>
      <c r="R341" s="1095"/>
      <c r="S341" s="1095"/>
      <c r="T341" s="1095"/>
      <c r="U341" s="1095"/>
      <c r="V341" s="1095"/>
      <c r="W341" s="1095"/>
      <c r="X341" s="1095"/>
      <c r="Y341" s="1095"/>
      <c r="Z341" s="1095"/>
      <c r="AA341" s="1095"/>
      <c r="AB341" s="1095"/>
      <c r="AC341" s="1095"/>
      <c r="AD341" s="1095"/>
      <c r="AE341" s="1095"/>
      <c r="AF341" s="88"/>
      <c r="AG341" s="88"/>
      <c r="AH341" s="88"/>
      <c r="AI341" s="88"/>
      <c r="AJ341" s="88"/>
      <c r="AK341" s="88"/>
      <c r="AL341" s="39"/>
    </row>
    <row r="342" spans="1:53" ht="12.75">
      <c r="A342" s="3"/>
      <c r="B342" s="60"/>
      <c r="C342" s="60"/>
      <c r="D342" s="60"/>
      <c r="E342" s="60"/>
      <c r="F342" s="60"/>
      <c r="G342" s="60"/>
      <c r="H342" s="482"/>
      <c r="I342" s="7" t="s">
        <v>95</v>
      </c>
      <c r="P342" s="1131"/>
      <c r="Q342" s="1131"/>
      <c r="R342" s="1131"/>
      <c r="S342" s="1131"/>
      <c r="T342" s="1131"/>
      <c r="U342" s="1131"/>
      <c r="V342" s="1131"/>
      <c r="W342" s="1131"/>
      <c r="X342" s="1131"/>
      <c r="Y342" s="1131"/>
      <c r="Z342" s="1131"/>
      <c r="AA342" s="7" t="s">
        <v>219</v>
      </c>
      <c r="AB342" s="7"/>
      <c r="AC342" s="1163"/>
      <c r="AD342" s="1163"/>
      <c r="AE342" s="1163"/>
      <c r="AF342" s="482"/>
      <c r="AG342" s="60"/>
      <c r="AH342" s="60"/>
      <c r="AI342" s="423"/>
      <c r="AJ342" s="423"/>
      <c r="AK342" s="423"/>
      <c r="AL342" s="39"/>
    </row>
    <row r="343" spans="1:53" ht="12.75" customHeight="1">
      <c r="A343" s="3"/>
      <c r="B343" s="60"/>
      <c r="C343" s="60"/>
      <c r="D343" s="60"/>
      <c r="E343" s="60"/>
      <c r="F343" s="60"/>
      <c r="G343" s="60"/>
      <c r="H343" s="482"/>
      <c r="I343" s="7" t="s">
        <v>96</v>
      </c>
      <c r="P343" s="1131"/>
      <c r="Q343" s="1131"/>
      <c r="R343" s="1131"/>
      <c r="S343" s="1131"/>
      <c r="T343" s="1131"/>
      <c r="U343" s="1131"/>
      <c r="V343" s="1131"/>
      <c r="W343" s="1131"/>
      <c r="X343" s="1131"/>
      <c r="Y343" s="1131"/>
      <c r="Z343" s="1131"/>
      <c r="AF343" s="482"/>
      <c r="AG343" s="60"/>
      <c r="AH343" s="60"/>
      <c r="AI343" s="62"/>
      <c r="AJ343" s="62"/>
      <c r="AK343" s="62"/>
      <c r="AL343" s="39"/>
    </row>
    <row r="344" spans="1:53" ht="12.75">
      <c r="A344" s="3"/>
      <c r="B344" s="60"/>
      <c r="C344" s="423"/>
      <c r="D344" s="423"/>
      <c r="E344" s="423"/>
      <c r="F344" s="423"/>
      <c r="G344" s="423"/>
      <c r="H344" s="88"/>
      <c r="I344" s="7" t="s">
        <v>82</v>
      </c>
      <c r="P344" s="1096"/>
      <c r="Q344" s="1096"/>
      <c r="R344" s="1096"/>
      <c r="S344" s="1096"/>
      <c r="T344" s="1096"/>
      <c r="U344" s="1096"/>
      <c r="V344" s="1096"/>
      <c r="W344" s="1096"/>
      <c r="X344" s="1096"/>
      <c r="Y344" s="1096"/>
      <c r="Z344" s="1096"/>
      <c r="AA344" s="1096"/>
      <c r="AB344" s="1096"/>
      <c r="AC344" s="1096"/>
      <c r="AD344" s="1096"/>
      <c r="AE344" s="109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60" t="s">
        <v>588</v>
      </c>
      <c r="B346" s="1160"/>
      <c r="C346" s="1160"/>
      <c r="D346" s="1160"/>
      <c r="E346" s="1160"/>
      <c r="F346" s="1160"/>
      <c r="G346" s="1160"/>
      <c r="H346" s="1160"/>
      <c r="I346" s="1160"/>
      <c r="J346" s="1160"/>
      <c r="K346" s="1160"/>
      <c r="L346" s="1160"/>
      <c r="M346" s="1160"/>
      <c r="N346" s="1160"/>
      <c r="O346" s="1160"/>
      <c r="P346" s="1160"/>
      <c r="Q346" s="1160"/>
      <c r="R346" s="1160"/>
      <c r="S346" s="1160"/>
      <c r="T346" s="1160"/>
      <c r="U346" s="1160"/>
      <c r="V346" s="1160"/>
      <c r="W346" s="1160"/>
      <c r="X346" s="1160"/>
      <c r="Y346" s="1160"/>
      <c r="Z346" s="1160"/>
      <c r="AA346" s="1160"/>
      <c r="AB346" s="1160"/>
      <c r="AC346" s="1160"/>
      <c r="AD346" s="1160"/>
      <c r="AE346" s="1160"/>
      <c r="AF346" s="1160"/>
      <c r="AG346" s="1160"/>
      <c r="AH346" s="1160"/>
      <c r="AI346" s="1160"/>
      <c r="AJ346" s="1160"/>
      <c r="AK346" s="1160"/>
      <c r="AL346" s="1160"/>
    </row>
    <row r="347" spans="1:53" ht="12.75" customHeight="1" thickBot="1">
      <c r="A347" s="1161"/>
      <c r="B347" s="1161"/>
      <c r="C347" s="1161"/>
      <c r="D347" s="1161"/>
      <c r="E347" s="1161"/>
      <c r="F347" s="1161"/>
      <c r="G347" s="1161"/>
      <c r="H347" s="1161"/>
      <c r="I347" s="1161"/>
      <c r="J347" s="1161"/>
      <c r="K347" s="1161"/>
      <c r="L347" s="1161"/>
      <c r="M347" s="1161"/>
      <c r="N347" s="1161"/>
      <c r="O347" s="1161"/>
      <c r="P347" s="1161"/>
      <c r="Q347" s="1161"/>
      <c r="R347" s="1161"/>
      <c r="S347" s="1161"/>
      <c r="T347" s="1161"/>
      <c r="U347" s="1161"/>
      <c r="V347" s="1161"/>
      <c r="W347" s="1161"/>
      <c r="X347" s="1161"/>
      <c r="Y347" s="1161"/>
      <c r="Z347" s="1161"/>
      <c r="AA347" s="1161"/>
      <c r="AB347" s="1161"/>
      <c r="AC347" s="1161"/>
      <c r="AD347" s="1161"/>
      <c r="AE347" s="1161"/>
      <c r="AF347" s="1161"/>
      <c r="AG347" s="1161"/>
      <c r="AH347" s="1161"/>
      <c r="AI347" s="1161"/>
      <c r="AJ347" s="1161"/>
      <c r="AK347" s="1161"/>
      <c r="AL347" s="116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25" t="s">
        <v>591</v>
      </c>
      <c r="N350" s="1125"/>
      <c r="P350" s="12" t="s">
        <v>598</v>
      </c>
      <c r="AJ350" s="1125" t="s">
        <v>722</v>
      </c>
      <c r="AK350" s="1125"/>
    </row>
    <row r="351" spans="1:53" ht="12.75" customHeight="1">
      <c r="D351" s="7" t="s">
        <v>955</v>
      </c>
      <c r="R351" s="12" t="s">
        <v>599</v>
      </c>
      <c r="AJ351" s="1125" t="s">
        <v>641</v>
      </c>
      <c r="AK351" s="1125"/>
    </row>
    <row r="352" spans="1:53" ht="12.75" customHeight="1">
      <c r="D352" s="12" t="s">
        <v>765</v>
      </c>
      <c r="M352" s="1125" t="s">
        <v>641</v>
      </c>
      <c r="N352" s="1125"/>
      <c r="P352" s="7" t="s">
        <v>952</v>
      </c>
      <c r="AJ352" s="1125" t="s">
        <v>641</v>
      </c>
      <c r="AK352" s="1125"/>
    </row>
    <row r="353" spans="1:34" ht="12.75" customHeight="1">
      <c r="D353" s="12" t="s">
        <v>766</v>
      </c>
      <c r="M353" s="1125" t="s">
        <v>641</v>
      </c>
      <c r="N353" s="1125"/>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25" t="s">
        <v>641</v>
      </c>
      <c r="O358" s="1125"/>
      <c r="P358" s="69"/>
      <c r="Q358" s="69"/>
      <c r="R358" s="69"/>
      <c r="S358" s="69"/>
      <c r="T358" s="69"/>
      <c r="U358" s="69"/>
      <c r="V358" s="69"/>
      <c r="W358" s="69"/>
      <c r="X358" s="69"/>
      <c r="Y358" s="70"/>
      <c r="Z358" s="70"/>
      <c r="AC358" s="69"/>
      <c r="AD358" s="69"/>
      <c r="AE358" s="69"/>
    </row>
    <row r="359" spans="1:34" ht="12.75" customHeight="1">
      <c r="E359" s="12" t="s">
        <v>394</v>
      </c>
      <c r="Y359" s="1125" t="s">
        <v>641</v>
      </c>
      <c r="Z359" s="1125"/>
    </row>
    <row r="360" spans="1:34" ht="12.75" customHeight="1">
      <c r="D360" s="7" t="s">
        <v>1091</v>
      </c>
      <c r="Q360" s="1096" t="s">
        <v>641</v>
      </c>
      <c r="R360" s="1096"/>
      <c r="S360" s="1096"/>
      <c r="T360" s="1096"/>
      <c r="U360" s="1096"/>
      <c r="V360" s="1096"/>
      <c r="W360" s="1096"/>
      <c r="X360" s="1096"/>
      <c r="Y360" s="1096"/>
      <c r="Z360" s="1096"/>
      <c r="AA360" s="1096"/>
      <c r="AB360" s="1096"/>
      <c r="AC360" s="1096"/>
      <c r="AD360" s="1096"/>
      <c r="AE360" s="1096"/>
      <c r="AF360" s="1096"/>
      <c r="AG360" s="1096"/>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25" t="s">
        <v>641</v>
      </c>
      <c r="K362" s="1125"/>
      <c r="L362" s="69"/>
      <c r="M362" s="69"/>
      <c r="N362" s="69"/>
      <c r="O362" s="69"/>
      <c r="P362" s="69"/>
      <c r="Q362" s="69"/>
      <c r="R362" s="69"/>
      <c r="S362" s="69"/>
      <c r="T362" s="69"/>
      <c r="U362" s="69"/>
      <c r="V362" s="69"/>
      <c r="W362" s="69"/>
      <c r="X362" s="69"/>
      <c r="Y362" s="69"/>
      <c r="Z362" s="69"/>
      <c r="AC362" s="69"/>
      <c r="AD362" s="69"/>
      <c r="AE362" s="69"/>
    </row>
    <row r="363" spans="1:34" ht="12.75" customHeight="1">
      <c r="E363" s="1591" t="s">
        <v>767</v>
      </c>
      <c r="F363" s="1591"/>
      <c r="G363" s="1591"/>
      <c r="H363" s="1591"/>
      <c r="I363" s="1591"/>
      <c r="J363" s="1591"/>
      <c r="K363" s="1591"/>
      <c r="L363" s="1591"/>
      <c r="M363" s="1591"/>
      <c r="N363" s="1591"/>
      <c r="O363" s="1591"/>
      <c r="P363" s="1591"/>
      <c r="Q363" s="1591"/>
      <c r="R363" s="1591"/>
      <c r="S363" s="1591"/>
      <c r="T363" s="1591"/>
      <c r="U363" s="1591"/>
      <c r="V363" s="1591"/>
      <c r="W363" s="1591"/>
      <c r="X363" s="1591"/>
      <c r="Y363" s="1591"/>
      <c r="Z363" s="1591"/>
      <c r="AA363" s="1591"/>
      <c r="AB363" s="1591"/>
      <c r="AC363" s="1591"/>
      <c r="AD363" s="1591"/>
      <c r="AE363" s="1591"/>
      <c r="AF363" s="1591"/>
      <c r="AG363" s="1591"/>
      <c r="AH363" s="1591"/>
    </row>
    <row r="364" spans="1:34" ht="12.75" customHeight="1">
      <c r="E364" s="1591"/>
      <c r="F364" s="1591"/>
      <c r="G364" s="1591"/>
      <c r="H364" s="1591"/>
      <c r="I364" s="1591"/>
      <c r="J364" s="1591"/>
      <c r="K364" s="1591"/>
      <c r="L364" s="1591"/>
      <c r="M364" s="1591"/>
      <c r="N364" s="1591"/>
      <c r="O364" s="1591"/>
      <c r="P364" s="1591"/>
      <c r="Q364" s="1591"/>
      <c r="R364" s="1591"/>
      <c r="S364" s="1591"/>
      <c r="T364" s="1591"/>
      <c r="U364" s="1591"/>
      <c r="V364" s="1591"/>
      <c r="W364" s="1591"/>
      <c r="X364" s="1591"/>
      <c r="Y364" s="1591"/>
      <c r="Z364" s="1591"/>
      <c r="AA364" s="1591"/>
      <c r="AB364" s="1591"/>
      <c r="AC364" s="1591"/>
      <c r="AD364" s="1591"/>
      <c r="AE364" s="1591"/>
      <c r="AF364" s="1591"/>
      <c r="AG364" s="1591"/>
      <c r="AH364" s="1591"/>
    </row>
    <row r="365" spans="1:34" ht="12.75" customHeight="1">
      <c r="E365" s="7" t="s">
        <v>492</v>
      </c>
      <c r="F365" s="7"/>
      <c r="G365" s="7"/>
      <c r="H365" s="7"/>
      <c r="I365" s="7"/>
      <c r="J365" s="7"/>
      <c r="K365" s="7"/>
      <c r="L365" s="7"/>
      <c r="N365" s="1146"/>
      <c r="O365" s="1146"/>
      <c r="P365" s="1146"/>
      <c r="Q365" s="1146"/>
      <c r="R365" s="7"/>
      <c r="U365" s="7" t="s">
        <v>493</v>
      </c>
      <c r="V365" s="7"/>
      <c r="W365" s="7"/>
      <c r="X365" s="7"/>
      <c r="Y365" s="7"/>
      <c r="Z365" s="7"/>
      <c r="AA365" s="7"/>
      <c r="AB365" s="7"/>
      <c r="AC365" s="1146"/>
      <c r="AD365" s="1146"/>
      <c r="AE365" s="1146"/>
      <c r="AF365" s="1146"/>
    </row>
    <row r="366" spans="1:34" ht="12.75" customHeight="1">
      <c r="E366" s="7" t="s">
        <v>494</v>
      </c>
      <c r="F366" s="7"/>
      <c r="G366" s="7"/>
      <c r="H366" s="7"/>
      <c r="I366" s="7"/>
      <c r="J366" s="7"/>
      <c r="K366" s="7"/>
      <c r="L366" s="7"/>
      <c r="N366" s="1146"/>
      <c r="O366" s="1146"/>
      <c r="P366" s="1146"/>
      <c r="Q366" s="1146"/>
      <c r="R366" s="7"/>
      <c r="U366" s="7" t="s">
        <v>0</v>
      </c>
      <c r="V366" s="7"/>
      <c r="W366" s="7"/>
      <c r="X366" s="7"/>
      <c r="Y366" s="7"/>
      <c r="Z366" s="7"/>
      <c r="AA366" s="7"/>
      <c r="AB366" s="7"/>
      <c r="AC366" s="1146"/>
      <c r="AD366" s="1146"/>
      <c r="AE366" s="1146"/>
      <c r="AF366" s="1146"/>
    </row>
    <row r="367" spans="1:34" ht="12.75" customHeight="1">
      <c r="E367" s="7" t="s">
        <v>1</v>
      </c>
      <c r="F367" s="7"/>
      <c r="G367" s="7"/>
      <c r="H367" s="7"/>
      <c r="I367" s="7"/>
      <c r="J367" s="7"/>
      <c r="K367" s="7"/>
      <c r="L367" s="7"/>
      <c r="N367" s="1146"/>
      <c r="O367" s="1146"/>
      <c r="P367" s="1146"/>
      <c r="Q367" s="1146"/>
      <c r="R367" s="7"/>
      <c r="V367" s="7"/>
      <c r="W367" s="7"/>
      <c r="X367" s="7"/>
      <c r="Y367" s="7"/>
      <c r="Z367" s="7"/>
      <c r="AA367" s="7"/>
      <c r="AB367" s="7"/>
    </row>
    <row r="368" spans="1:34" ht="12.75" customHeight="1">
      <c r="E368" s="7" t="s">
        <v>2</v>
      </c>
      <c r="F368" s="7"/>
      <c r="G368" s="7"/>
      <c r="H368" s="7"/>
      <c r="I368" s="7"/>
      <c r="J368" s="7"/>
      <c r="K368" s="7"/>
      <c r="L368" s="7"/>
      <c r="N368" s="1169"/>
      <c r="O368" s="1169"/>
      <c r="P368" s="1169"/>
      <c r="Q368" s="1169"/>
      <c r="R368" s="1169"/>
      <c r="S368" s="1169"/>
      <c r="T368" s="1169"/>
      <c r="U368" s="1169"/>
      <c r="V368" s="1169"/>
      <c r="W368" s="1169"/>
      <c r="X368" s="1169"/>
      <c r="Y368" s="1169"/>
      <c r="Z368" s="1169"/>
      <c r="AA368" s="1169"/>
      <c r="AB368" s="1169"/>
      <c r="AC368" s="1169"/>
      <c r="AD368" s="1169"/>
      <c r="AE368" s="1169"/>
      <c r="AF368" s="1169"/>
    </row>
    <row r="369" spans="1:38" ht="12.75" customHeight="1">
      <c r="E369" s="7"/>
      <c r="F369" s="7"/>
      <c r="G369" s="7"/>
      <c r="H369" s="7"/>
      <c r="I369" s="7"/>
      <c r="J369" s="7"/>
      <c r="K369" s="7"/>
      <c r="L369" s="7"/>
      <c r="N369" s="1170"/>
      <c r="O369" s="1170"/>
      <c r="P369" s="1170"/>
      <c r="Q369" s="1170"/>
      <c r="R369" s="1170"/>
      <c r="S369" s="1170"/>
      <c r="T369" s="1170"/>
      <c r="U369" s="1170"/>
      <c r="V369" s="1170"/>
      <c r="W369" s="1170"/>
      <c r="X369" s="1170"/>
      <c r="Y369" s="1170"/>
      <c r="Z369" s="1170"/>
      <c r="AA369" s="1170"/>
      <c r="AB369" s="1170"/>
      <c r="AC369" s="1170"/>
      <c r="AD369" s="1170"/>
      <c r="AE369" s="1170"/>
      <c r="AF369" s="1170"/>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325</v>
      </c>
      <c r="P372" s="25"/>
      <c r="Q372" s="25" t="s">
        <v>326</v>
      </c>
      <c r="S372" s="1124"/>
      <c r="T372" s="1124"/>
      <c r="U372" s="4" t="s">
        <v>327</v>
      </c>
      <c r="V372" s="1124"/>
      <c r="W372" s="1124"/>
      <c r="Y372" s="25" t="s">
        <v>325</v>
      </c>
      <c r="AA372" s="25"/>
      <c r="AB372" s="25" t="s">
        <v>326</v>
      </c>
      <c r="AD372" s="1124"/>
      <c r="AE372" s="1124"/>
      <c r="AF372" s="4" t="s">
        <v>327</v>
      </c>
      <c r="AG372" s="1124"/>
      <c r="AH372" s="1124"/>
    </row>
    <row r="373" spans="1:38" ht="12.75" customHeight="1">
      <c r="E373" s="7" t="s">
        <v>1126</v>
      </c>
      <c r="F373" s="7"/>
      <c r="G373" s="7"/>
      <c r="H373" s="7"/>
      <c r="I373" s="7"/>
      <c r="J373" s="7"/>
      <c r="K373" s="7"/>
      <c r="L373" s="7"/>
      <c r="N373" s="1124"/>
      <c r="O373" s="1124"/>
      <c r="P373" s="1124"/>
    </row>
    <row r="374" spans="1:38" ht="12.75" customHeight="1">
      <c r="E374" s="399" t="s">
        <v>1128</v>
      </c>
      <c r="F374" s="7"/>
      <c r="G374" s="7"/>
      <c r="H374" s="7"/>
      <c r="I374" s="7"/>
      <c r="J374" s="7"/>
      <c r="K374" s="7"/>
      <c r="L374" s="7"/>
      <c r="AG374" s="1574" t="s">
        <v>641</v>
      </c>
      <c r="AH374" s="1574"/>
    </row>
    <row r="375" spans="1:38" ht="12.75" customHeight="1">
      <c r="E375" s="7"/>
      <c r="F375" s="7"/>
      <c r="G375" s="7" t="s">
        <v>1149</v>
      </c>
      <c r="H375" s="7"/>
      <c r="I375" s="7"/>
      <c r="J375" s="7"/>
      <c r="K375" s="7"/>
      <c r="L375" s="7"/>
      <c r="AG375" s="1574" t="s">
        <v>641</v>
      </c>
      <c r="AH375" s="1574"/>
    </row>
    <row r="376" spans="1:38" ht="12.75" customHeight="1">
      <c r="E376" s="7"/>
      <c r="F376" s="7"/>
      <c r="G376" s="530" t="s">
        <v>1129</v>
      </c>
      <c r="H376" s="7"/>
      <c r="I376" s="7"/>
      <c r="J376" s="7"/>
      <c r="K376" s="7"/>
      <c r="L376" s="7"/>
      <c r="V376" s="1125" t="s">
        <v>641</v>
      </c>
      <c r="W376" s="1125"/>
      <c r="Y376" s="35" t="s">
        <v>1093</v>
      </c>
    </row>
    <row r="377" spans="1:38" ht="12.75" customHeight="1">
      <c r="E377" s="7" t="s">
        <v>1094</v>
      </c>
      <c r="F377" s="7"/>
      <c r="G377" s="7"/>
      <c r="H377" s="7"/>
      <c r="I377" s="7"/>
      <c r="J377" s="7"/>
      <c r="K377" s="7"/>
      <c r="L377" s="7"/>
      <c r="V377" s="1125" t="s">
        <v>641</v>
      </c>
      <c r="W377" s="1125"/>
      <c r="Y377" s="7" t="s">
        <v>1095</v>
      </c>
    </row>
    <row r="378" spans="1:38" ht="12.75" customHeight="1"/>
    <row r="379" spans="1:38" ht="12.75" customHeight="1">
      <c r="A379" s="50" t="s">
        <v>84</v>
      </c>
      <c r="B379" s="50"/>
    </row>
    <row r="380" spans="1:38" ht="12.75" customHeight="1">
      <c r="D380" s="12" t="s">
        <v>462</v>
      </c>
      <c r="J380" s="1123" t="s">
        <v>1664</v>
      </c>
      <c r="K380" s="1096"/>
      <c r="L380" s="1096"/>
      <c r="M380" s="1096"/>
      <c r="N380" s="1096"/>
      <c r="O380" s="1096"/>
      <c r="P380" s="1096"/>
      <c r="Q380" s="1096"/>
      <c r="R380" s="1096"/>
      <c r="S380" s="1096"/>
      <c r="T380" s="1096"/>
      <c r="U380" s="1096"/>
      <c r="V380" s="14" t="s">
        <v>90</v>
      </c>
      <c r="W380" s="14"/>
      <c r="X380" s="14"/>
      <c r="Y380" s="14"/>
      <c r="Z380" s="14"/>
      <c r="AA380" s="14"/>
      <c r="AB380" s="14"/>
      <c r="AC380" s="1123"/>
      <c r="AD380" s="1096"/>
      <c r="AE380" s="1096"/>
      <c r="AF380" s="1096"/>
      <c r="AG380" s="1096"/>
      <c r="AH380" s="1096"/>
      <c r="AI380" s="1096"/>
      <c r="AJ380" s="1096"/>
    </row>
    <row r="381" spans="1:38" ht="12.75" customHeight="1">
      <c r="A381" s="743"/>
      <c r="B381" s="743"/>
      <c r="C381" s="743"/>
      <c r="D381" s="58" t="s">
        <v>1421</v>
      </c>
      <c r="E381" s="743"/>
      <c r="F381" s="743"/>
      <c r="G381" s="743"/>
      <c r="H381" s="743"/>
      <c r="I381" s="743"/>
      <c r="J381" s="1110" t="s">
        <v>1728</v>
      </c>
      <c r="K381" s="1095"/>
      <c r="L381" s="1095"/>
      <c r="M381" s="1095"/>
      <c r="N381" s="1095"/>
      <c r="O381" s="1095"/>
      <c r="P381" s="1095"/>
      <c r="Q381" s="1095"/>
      <c r="R381" s="1095"/>
      <c r="S381" s="1095"/>
      <c r="T381" s="1095"/>
      <c r="U381" s="1095"/>
      <c r="V381" s="58" t="s">
        <v>1421</v>
      </c>
      <c r="W381" s="14"/>
      <c r="X381" s="14"/>
      <c r="Y381" s="14"/>
      <c r="Z381" s="14"/>
      <c r="AA381" s="14"/>
      <c r="AB381" s="14"/>
      <c r="AC381" s="1096"/>
      <c r="AD381" s="1096"/>
      <c r="AE381" s="1096"/>
      <c r="AF381" s="1096"/>
      <c r="AG381" s="1096"/>
      <c r="AH381" s="1096"/>
      <c r="AI381" s="1096"/>
      <c r="AJ381" s="1096"/>
      <c r="AK381" s="743"/>
      <c r="AL381" s="743"/>
    </row>
    <row r="382" spans="1:38" ht="12.75" customHeight="1">
      <c r="A382" s="743"/>
      <c r="B382" s="743"/>
      <c r="C382" s="743"/>
      <c r="D382" s="58" t="s">
        <v>477</v>
      </c>
      <c r="E382" s="743"/>
      <c r="F382" s="743"/>
      <c r="G382" s="743"/>
      <c r="H382" s="743"/>
      <c r="I382" s="743"/>
      <c r="J382" s="1110" t="s">
        <v>476</v>
      </c>
      <c r="K382" s="1095"/>
      <c r="L382" s="1095"/>
      <c r="M382" s="1095"/>
      <c r="N382" s="1095"/>
      <c r="O382" s="1095"/>
      <c r="P382" s="1095"/>
      <c r="Q382" s="1095"/>
      <c r="R382" s="1095"/>
      <c r="S382" s="1095"/>
      <c r="T382" s="1095"/>
      <c r="U382" s="1095"/>
      <c r="V382" s="58" t="s">
        <v>477</v>
      </c>
      <c r="W382" s="14"/>
      <c r="X382" s="14"/>
      <c r="Y382" s="14"/>
      <c r="Z382" s="14"/>
      <c r="AA382" s="14"/>
      <c r="AB382" s="14"/>
      <c r="AC382" s="1096"/>
      <c r="AD382" s="1096"/>
      <c r="AE382" s="1096"/>
      <c r="AF382" s="1096"/>
      <c r="AG382" s="1096"/>
      <c r="AH382" s="1096"/>
      <c r="AI382" s="1096"/>
      <c r="AJ382" s="1096"/>
      <c r="AK382" s="743"/>
      <c r="AL382" s="743"/>
    </row>
    <row r="383" spans="1:38" ht="12.75" customHeight="1">
      <c r="A383" s="743"/>
      <c r="B383" s="743"/>
      <c r="C383" s="743"/>
      <c r="D383" s="496" t="s">
        <v>1417</v>
      </c>
      <c r="E383" s="743"/>
      <c r="F383" s="743"/>
      <c r="G383" s="743"/>
      <c r="H383" s="743"/>
      <c r="I383" s="88"/>
      <c r="J383" s="1136" t="s">
        <v>1666</v>
      </c>
      <c r="K383" s="1128"/>
      <c r="L383" s="1128"/>
      <c r="M383" s="1128"/>
      <c r="N383" s="1128"/>
      <c r="O383" s="1128"/>
      <c r="P383" s="1128"/>
      <c r="Q383" s="1128"/>
      <c r="R383" s="1128"/>
      <c r="S383" s="1128"/>
      <c r="T383" s="1128"/>
      <c r="U383" s="1128"/>
      <c r="V383" s="1123" t="s">
        <v>1727</v>
      </c>
      <c r="W383" s="1096"/>
      <c r="X383" s="1096"/>
      <c r="Y383" s="1096"/>
      <c r="Z383" s="1096"/>
      <c r="AA383" s="1096"/>
      <c r="AB383" s="1096"/>
      <c r="AC383" s="1096"/>
      <c r="AD383" s="1096"/>
      <c r="AE383" s="1096"/>
      <c r="AF383" s="1096"/>
      <c r="AG383" s="1096"/>
      <c r="AH383" s="1096"/>
      <c r="AI383" s="1096"/>
      <c r="AJ383" s="1096"/>
      <c r="AK383" s="743"/>
      <c r="AL383" s="743"/>
    </row>
    <row r="384" spans="1:38" ht="12.75" customHeight="1">
      <c r="D384" s="12" t="s">
        <v>4</v>
      </c>
      <c r="Q384" s="1264">
        <v>43550</v>
      </c>
      <c r="R384" s="1264"/>
      <c r="S384" s="1264"/>
      <c r="T384" s="1264"/>
      <c r="U384" s="1264"/>
      <c r="V384" s="12" t="s">
        <v>330</v>
      </c>
      <c r="AI384" s="1125" t="s">
        <v>722</v>
      </c>
      <c r="AJ384" s="1125"/>
    </row>
    <row r="385" spans="1:38" ht="12.75" customHeight="1">
      <c r="D385" s="12" t="s">
        <v>5</v>
      </c>
      <c r="Q385" s="1443">
        <v>44074</v>
      </c>
      <c r="R385" s="1549"/>
      <c r="S385" s="1549"/>
      <c r="T385" s="1549"/>
      <c r="U385" s="1549"/>
      <c r="W385" s="33" t="s">
        <v>80</v>
      </c>
      <c r="AG385" s="1130"/>
      <c r="AH385" s="1130"/>
      <c r="AI385" s="1130"/>
      <c r="AJ385" s="1130"/>
    </row>
    <row r="386" spans="1:38" ht="12.75" customHeight="1">
      <c r="D386" s="12" t="s">
        <v>461</v>
      </c>
      <c r="Q386" s="1164">
        <v>0</v>
      </c>
      <c r="R386" s="1164"/>
      <c r="S386" s="1164"/>
      <c r="T386" s="1164"/>
      <c r="U386" s="1164"/>
      <c r="V386" s="58" t="s">
        <v>1420</v>
      </c>
      <c r="AG386" s="1274">
        <v>44136</v>
      </c>
      <c r="AH386" s="1274"/>
      <c r="AI386" s="1274"/>
      <c r="AJ386" s="1274"/>
    </row>
    <row r="387" spans="1:38" ht="12.75" customHeight="1">
      <c r="D387" s="12" t="s">
        <v>95</v>
      </c>
      <c r="I387" s="1109" t="s">
        <v>1667</v>
      </c>
      <c r="J387" s="1155"/>
      <c r="K387" s="1155"/>
      <c r="L387" s="1155"/>
      <c r="M387" s="1155"/>
      <c r="N387" s="1155"/>
      <c r="Q387" s="57" t="s">
        <v>219</v>
      </c>
      <c r="S387" s="1159"/>
      <c r="T387" s="1159"/>
      <c r="U387" s="1159"/>
      <c r="V387" s="12" t="s">
        <v>79</v>
      </c>
      <c r="AI387" s="1125" t="s">
        <v>722</v>
      </c>
      <c r="AJ387" s="1125"/>
    </row>
    <row r="388" spans="1:38" ht="12.75">
      <c r="D388" s="12" t="s">
        <v>331</v>
      </c>
      <c r="Q388" s="1165">
        <v>0</v>
      </c>
      <c r="R388" s="1165"/>
      <c r="S388" s="1165"/>
      <c r="T388" s="1165"/>
      <c r="U388" s="1165"/>
      <c r="V388" s="12" t="s">
        <v>332</v>
      </c>
      <c r="AG388" s="1130">
        <v>0</v>
      </c>
      <c r="AH388" s="1130"/>
      <c r="AI388" s="1130"/>
      <c r="AJ388" s="1130"/>
    </row>
    <row r="389" spans="1:38" ht="12.75">
      <c r="D389" s="12" t="s">
        <v>333</v>
      </c>
      <c r="Q389" s="1276">
        <v>0</v>
      </c>
      <c r="R389" s="1276"/>
      <c r="S389" s="1276"/>
      <c r="T389" s="1276"/>
      <c r="U389" s="1276"/>
      <c r="V389" s="743" t="s">
        <v>1397</v>
      </c>
      <c r="AG389" s="1130">
        <v>0</v>
      </c>
      <c r="AH389" s="1130"/>
      <c r="AI389" s="1130"/>
      <c r="AJ389" s="1130"/>
    </row>
    <row r="390" spans="1:38" ht="12.75">
      <c r="D390" s="743" t="s">
        <v>1396</v>
      </c>
      <c r="V390" s="743"/>
      <c r="AG390" s="1130">
        <v>0</v>
      </c>
      <c r="AH390" s="1130"/>
      <c r="AI390" s="1130"/>
      <c r="AJ390" s="113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123" t="s">
        <v>1651</v>
      </c>
      <c r="J393" s="1123"/>
      <c r="K393" s="1123"/>
      <c r="L393" s="1123"/>
      <c r="M393" s="1123"/>
      <c r="N393" s="1123"/>
      <c r="O393" s="1123"/>
      <c r="P393" s="1123"/>
      <c r="Q393" s="1123"/>
      <c r="R393" s="1123"/>
      <c r="S393" s="1123"/>
      <c r="T393" s="1123"/>
      <c r="U393" s="1123"/>
      <c r="V393" s="1123"/>
      <c r="W393" s="1123"/>
      <c r="X393" s="1123"/>
      <c r="Y393" s="1123"/>
      <c r="Z393" s="1123"/>
      <c r="AA393" s="1123"/>
      <c r="AB393" s="1123"/>
      <c r="AC393" s="1123"/>
      <c r="AD393" s="1123"/>
      <c r="AE393" s="1123"/>
    </row>
    <row r="394" spans="1:38" ht="12.75" customHeight="1">
      <c r="C394" s="25"/>
      <c r="D394" s="25"/>
      <c r="E394" s="12" t="s">
        <v>113</v>
      </c>
      <c r="F394" s="25"/>
      <c r="G394" s="25"/>
      <c r="H394" s="25"/>
      <c r="I394" s="25"/>
      <c r="J394" s="25"/>
      <c r="K394" s="25"/>
      <c r="L394" s="25"/>
      <c r="M394" s="25"/>
      <c r="N394" s="25"/>
      <c r="O394" s="25"/>
      <c r="P394" s="743"/>
      <c r="Q394" s="743"/>
      <c r="R394" s="1125" t="s">
        <v>591</v>
      </c>
      <c r="S394" s="1125"/>
      <c r="T394" s="12" t="s">
        <v>619</v>
      </c>
      <c r="U394" s="743"/>
      <c r="V394" s="743"/>
      <c r="W394" s="743"/>
      <c r="X394" s="743"/>
      <c r="Y394" s="743"/>
      <c r="Z394" s="743"/>
      <c r="AA394" s="743"/>
      <c r="AB394" s="743"/>
      <c r="AC394" s="743"/>
      <c r="AD394" s="1146">
        <v>5</v>
      </c>
      <c r="AE394" s="1146"/>
      <c r="AF394" s="743"/>
    </row>
    <row r="395" spans="1:38" ht="12.75" customHeight="1">
      <c r="C395" s="25"/>
      <c r="E395" s="12" t="s">
        <v>114</v>
      </c>
      <c r="F395" s="743"/>
      <c r="G395" s="743"/>
      <c r="H395" s="743"/>
      <c r="I395" s="743"/>
      <c r="J395" s="743"/>
      <c r="K395" s="743"/>
      <c r="L395" s="743"/>
      <c r="M395" s="743"/>
      <c r="N395" s="25"/>
      <c r="O395" s="25"/>
      <c r="P395" s="743"/>
      <c r="Q395" s="743"/>
      <c r="R395" s="1125" t="s">
        <v>641</v>
      </c>
      <c r="S395" s="1125"/>
      <c r="T395" s="12" t="s">
        <v>619</v>
      </c>
      <c r="U395" s="743"/>
      <c r="V395" s="743"/>
      <c r="W395" s="743"/>
      <c r="X395" s="743"/>
      <c r="Y395" s="743"/>
      <c r="Z395" s="743"/>
      <c r="AA395" s="743"/>
      <c r="AB395" s="743"/>
      <c r="AC395" s="743"/>
      <c r="AD395" s="1146">
        <v>0</v>
      </c>
      <c r="AE395" s="1146"/>
      <c r="AF395" s="743"/>
    </row>
    <row r="396" spans="1:38" ht="12.75" customHeight="1">
      <c r="C396" s="25"/>
      <c r="E396" s="12" t="s">
        <v>115</v>
      </c>
      <c r="F396" s="743"/>
      <c r="G396" s="743"/>
      <c r="H396" s="743"/>
      <c r="I396" s="743"/>
      <c r="J396" s="743"/>
      <c r="K396" s="743"/>
      <c r="L396" s="743"/>
      <c r="M396" s="743"/>
      <c r="N396" s="25"/>
      <c r="O396" s="25"/>
      <c r="P396" s="743"/>
      <c r="Q396" s="743"/>
      <c r="R396" s="743"/>
      <c r="S396" s="1125" t="s">
        <v>641</v>
      </c>
      <c r="T396" s="1125"/>
      <c r="U396" s="743"/>
      <c r="V396" s="743"/>
      <c r="W396" s="743"/>
      <c r="X396" s="743"/>
      <c r="Y396" s="743"/>
      <c r="Z396" s="743"/>
      <c r="AA396" s="743"/>
      <c r="AB396" s="743"/>
      <c r="AC396" s="743"/>
      <c r="AD396" s="743"/>
      <c r="AE396" s="743"/>
      <c r="AF396" s="743"/>
    </row>
    <row r="397" spans="1:38" ht="12.75" customHeight="1">
      <c r="E397" s="12" t="s">
        <v>176</v>
      </c>
      <c r="F397" s="743"/>
      <c r="G397" s="743"/>
      <c r="H397" s="1156" t="s">
        <v>1769</v>
      </c>
      <c r="I397" s="1156"/>
      <c r="J397" s="1156"/>
      <c r="K397" s="1156"/>
      <c r="L397" s="1156"/>
      <c r="M397" s="1156"/>
      <c r="N397" s="1156"/>
      <c r="O397" s="1156"/>
      <c r="P397" s="1156"/>
      <c r="Q397" s="1156"/>
      <c r="R397" s="1156"/>
      <c r="S397" s="1156"/>
      <c r="T397" s="1156"/>
      <c r="U397" s="1156"/>
      <c r="V397" s="1156"/>
      <c r="W397" s="1156"/>
      <c r="X397" s="1156"/>
      <c r="Y397" s="1156"/>
      <c r="Z397" s="1156"/>
      <c r="AA397" s="1156"/>
      <c r="AB397" s="1156"/>
      <c r="AC397" s="1156"/>
      <c r="AD397" s="1156"/>
      <c r="AE397" s="1156"/>
      <c r="AF397" s="743"/>
    </row>
    <row r="398" spans="1:38" ht="12.75" customHeight="1">
      <c r="E398" s="25"/>
      <c r="F398" s="743"/>
      <c r="G398" s="743"/>
      <c r="H398" s="1157"/>
      <c r="I398" s="1157"/>
      <c r="J398" s="1157"/>
      <c r="K398" s="1157"/>
      <c r="L398" s="1157"/>
      <c r="M398" s="1157"/>
      <c r="N398" s="1157"/>
      <c r="O398" s="1157"/>
      <c r="P398" s="1157"/>
      <c r="Q398" s="1157"/>
      <c r="R398" s="1157"/>
      <c r="S398" s="1157"/>
      <c r="T398" s="1157"/>
      <c r="U398" s="1157"/>
      <c r="V398" s="1157"/>
      <c r="W398" s="1157"/>
      <c r="X398" s="1157"/>
      <c r="Y398" s="1157"/>
      <c r="Z398" s="1157"/>
      <c r="AA398" s="1157"/>
      <c r="AB398" s="1157"/>
      <c r="AC398" s="1157"/>
      <c r="AD398" s="1157"/>
      <c r="AE398" s="115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24"/>
      <c r="F406" s="1124"/>
      <c r="G406" s="1124"/>
      <c r="H406" s="23" t="s">
        <v>122</v>
      </c>
      <c r="I406" s="1124"/>
      <c r="J406" s="1124"/>
      <c r="K406" s="1124"/>
      <c r="L406" s="12" t="s">
        <v>123</v>
      </c>
      <c r="N406" s="144" t="s">
        <v>625</v>
      </c>
      <c r="P406" s="1282">
        <f>69980/43560</f>
        <v>1.6065197428833793</v>
      </c>
      <c r="Q406" s="1282"/>
      <c r="R406" s="1282"/>
      <c r="S406" s="12" t="s">
        <v>124</v>
      </c>
      <c r="W406" s="1162">
        <f>IF(E406&gt;0,(E406*I406),(P406*43560))</f>
        <v>69980</v>
      </c>
      <c r="X406" s="1162"/>
      <c r="Y406" s="1162"/>
      <c r="Z406" s="12" t="s">
        <v>125</v>
      </c>
      <c r="AF406" s="1282">
        <f>AG424/P406</f>
        <v>102.70648756787654</v>
      </c>
      <c r="AG406" s="1282"/>
      <c r="AH406" s="1282"/>
    </row>
    <row r="407" spans="1:36" ht="12.75">
      <c r="E407" s="12" t="s">
        <v>56</v>
      </c>
    </row>
    <row r="408" spans="1:36" ht="12.75">
      <c r="E408" s="1132"/>
      <c r="F408" s="1132"/>
      <c r="G408" s="1132"/>
      <c r="H408" s="1132"/>
      <c r="I408" s="1132"/>
      <c r="J408" s="1132"/>
      <c r="K408" s="1132"/>
      <c r="L408" s="1132"/>
      <c r="M408" s="1132"/>
      <c r="N408" s="1132"/>
      <c r="O408" s="1132"/>
      <c r="P408" s="1132"/>
      <c r="Q408" s="1132"/>
      <c r="R408" s="1132"/>
      <c r="S408" s="1132"/>
      <c r="T408" s="1132"/>
      <c r="U408" s="1132"/>
      <c r="V408" s="1132"/>
      <c r="W408" s="1132"/>
      <c r="X408" s="1132"/>
      <c r="Y408" s="1132"/>
      <c r="Z408" s="1132"/>
      <c r="AA408" s="1132"/>
      <c r="AB408" s="1132"/>
      <c r="AC408" s="1132"/>
      <c r="AD408" s="1132"/>
      <c r="AE408" s="1132"/>
      <c r="AF408" s="1132"/>
      <c r="AG408" s="1132"/>
      <c r="AH408" s="1132"/>
      <c r="AI408" s="1132"/>
      <c r="AJ408" s="1132"/>
    </row>
    <row r="409" spans="1:36" ht="12.75"/>
    <row r="410" spans="1:36" ht="12.75">
      <c r="A410" s="50" t="s">
        <v>642</v>
      </c>
      <c r="B410" s="50"/>
      <c r="C410" s="50"/>
      <c r="D410" s="50" t="s">
        <v>127</v>
      </c>
    </row>
    <row r="411" spans="1:36" ht="12.75">
      <c r="E411" s="12" t="s">
        <v>128</v>
      </c>
      <c r="P411" s="1125">
        <v>1</v>
      </c>
      <c r="Q411" s="1125"/>
      <c r="S411" s="12" t="s">
        <v>202</v>
      </c>
      <c r="AE411" s="1125">
        <v>1</v>
      </c>
      <c r="AF411" s="1125"/>
    </row>
    <row r="412" spans="1:36" ht="12.75">
      <c r="E412" s="12" t="s">
        <v>203</v>
      </c>
      <c r="P412" s="1125">
        <v>0</v>
      </c>
      <c r="Q412" s="1125"/>
      <c r="S412" s="12" t="s">
        <v>138</v>
      </c>
      <c r="AE412" s="1125" t="s">
        <v>641</v>
      </c>
      <c r="AF412" s="1125"/>
    </row>
    <row r="413" spans="1:36" ht="12.75" customHeight="1">
      <c r="F413" s="67" t="s">
        <v>139</v>
      </c>
    </row>
    <row r="414" spans="1:36" ht="12.75" customHeight="1">
      <c r="F414" s="1262"/>
      <c r="G414" s="1262"/>
      <c r="H414" s="1262"/>
      <c r="I414" s="1262"/>
      <c r="J414" s="1262"/>
      <c r="K414" s="1262"/>
      <c r="L414" s="1262"/>
      <c r="M414" s="1262"/>
      <c r="N414" s="1262"/>
      <c r="O414" s="1262"/>
      <c r="P414" s="1262"/>
      <c r="Q414" s="1262"/>
      <c r="R414" s="1262"/>
      <c r="S414" s="1262"/>
      <c r="T414" s="1262"/>
      <c r="U414" s="1262"/>
      <c r="V414" s="1262"/>
      <c r="W414" s="1262"/>
      <c r="X414" s="1262"/>
      <c r="Y414" s="1262"/>
      <c r="Z414" s="1262"/>
      <c r="AA414" s="1262"/>
      <c r="AB414" s="1262"/>
      <c r="AC414" s="1262"/>
      <c r="AD414" s="1262"/>
      <c r="AE414" s="1262"/>
      <c r="AF414" s="1262"/>
      <c r="AG414" s="1262"/>
      <c r="AH414" s="1262"/>
    </row>
    <row r="415" spans="1:36" ht="12.75" customHeight="1">
      <c r="F415" s="1263"/>
      <c r="G415" s="1263"/>
      <c r="H415" s="1263"/>
      <c r="I415" s="1263"/>
      <c r="J415" s="1263"/>
      <c r="K415" s="1263"/>
      <c r="L415" s="1263"/>
      <c r="M415" s="1263"/>
      <c r="N415" s="1263"/>
      <c r="O415" s="1263"/>
      <c r="P415" s="1263"/>
      <c r="Q415" s="1263"/>
      <c r="R415" s="1263"/>
      <c r="S415" s="1263"/>
      <c r="T415" s="1263"/>
      <c r="U415" s="1263"/>
      <c r="V415" s="1263"/>
      <c r="W415" s="1263"/>
      <c r="X415" s="1263"/>
      <c r="Y415" s="1263"/>
      <c r="Z415" s="1263"/>
      <c r="AA415" s="1263"/>
      <c r="AB415" s="1263"/>
      <c r="AC415" s="1263"/>
      <c r="AD415" s="1263"/>
      <c r="AE415" s="1263"/>
      <c r="AF415" s="1263"/>
      <c r="AG415" s="1263"/>
      <c r="AH415" s="1263"/>
    </row>
    <row r="416" spans="1:36" ht="12.75" customHeight="1">
      <c r="E416" s="12" t="s">
        <v>658</v>
      </c>
      <c r="N416" s="39"/>
      <c r="O416" s="39"/>
      <c r="P416" s="243"/>
      <c r="Q416" s="1125" t="s">
        <v>591</v>
      </c>
      <c r="R416" s="1125"/>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25" t="s">
        <v>641</v>
      </c>
      <c r="AG417" s="1142"/>
    </row>
    <row r="418" spans="1:96" ht="12.75" customHeight="1">
      <c r="S418" s="25"/>
      <c r="T418" s="25"/>
    </row>
    <row r="419" spans="1:96" ht="12.75" customHeight="1">
      <c r="A419" s="50"/>
      <c r="B419" s="50"/>
      <c r="C419" s="50"/>
      <c r="E419" s="7" t="s">
        <v>329</v>
      </c>
      <c r="Z419" s="1125" t="s">
        <v>722</v>
      </c>
      <c r="AA419" s="112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25" t="s">
        <v>641</v>
      </c>
      <c r="AA421" s="1125"/>
    </row>
    <row r="422" spans="1:96" ht="12.75" customHeight="1"/>
    <row r="423" spans="1:96" ht="12.75" customHeight="1">
      <c r="A423" s="50" t="s">
        <v>513</v>
      </c>
      <c r="B423" s="50"/>
      <c r="C423" s="50"/>
      <c r="D423" s="50" t="s">
        <v>842</v>
      </c>
      <c r="AF423" s="80"/>
    </row>
    <row r="424" spans="1:96" ht="12.75" customHeight="1">
      <c r="D424" s="1175" t="s">
        <v>48</v>
      </c>
      <c r="E424" s="1166"/>
      <c r="F424" s="1166"/>
      <c r="G424" s="1166"/>
      <c r="H424" s="1166"/>
      <c r="I424" s="1166"/>
      <c r="J424" s="1166"/>
      <c r="K424" s="1166"/>
      <c r="L424" s="1166"/>
      <c r="M424" s="1166"/>
      <c r="N424" s="1166"/>
      <c r="O424" s="1166"/>
      <c r="P424" s="1166"/>
      <c r="Q424" s="1166"/>
      <c r="R424" s="1166"/>
      <c r="S424" s="1166"/>
      <c r="T424" s="1166"/>
      <c r="U424" s="1166"/>
      <c r="V424" s="1166"/>
      <c r="W424" s="1166"/>
      <c r="X424" s="1166"/>
      <c r="Y424" s="1166"/>
      <c r="Z424" s="1166"/>
      <c r="AA424" s="1166"/>
      <c r="AB424" s="1166"/>
      <c r="AC424" s="1166"/>
      <c r="AD424" s="1166"/>
      <c r="AE424" s="1166"/>
      <c r="AF424" s="1167"/>
      <c r="AG424" s="1143">
        <v>165</v>
      </c>
      <c r="AH424" s="1143"/>
      <c r="AI424" s="1143"/>
      <c r="AJ424" s="1143"/>
    </row>
    <row r="425" spans="1:96" ht="12.75" customHeight="1">
      <c r="D425" s="1147" t="s">
        <v>1489</v>
      </c>
      <c r="E425" s="1148"/>
      <c r="F425" s="1148"/>
      <c r="G425" s="1148"/>
      <c r="H425" s="1148"/>
      <c r="I425" s="1148"/>
      <c r="J425" s="1148"/>
      <c r="K425" s="1148"/>
      <c r="L425" s="1148"/>
      <c r="M425" s="1148"/>
      <c r="N425" s="1148"/>
      <c r="O425" s="1148"/>
      <c r="P425" s="1148"/>
      <c r="Q425" s="1148"/>
      <c r="R425" s="1148"/>
      <c r="S425" s="1148"/>
      <c r="T425" s="1148"/>
      <c r="U425" s="1148"/>
      <c r="V425" s="1148"/>
      <c r="W425" s="1148"/>
      <c r="X425" s="1148"/>
      <c r="Y425" s="1148"/>
      <c r="Z425" s="1148"/>
      <c r="AA425" s="1148"/>
      <c r="AB425" s="1148"/>
      <c r="AC425" s="1148"/>
      <c r="AD425" s="1148"/>
      <c r="AE425" s="1148"/>
      <c r="AF425" s="1149"/>
      <c r="AG425" s="1289">
        <v>0</v>
      </c>
      <c r="AH425" s="1290"/>
      <c r="AI425" s="1290"/>
      <c r="AJ425" s="1290"/>
    </row>
    <row r="426" spans="1:96" ht="12.75" customHeight="1">
      <c r="D426" s="1147" t="s">
        <v>1183</v>
      </c>
      <c r="E426" s="1148"/>
      <c r="F426" s="1148"/>
      <c r="G426" s="1148"/>
      <c r="H426" s="1148"/>
      <c r="I426" s="1148"/>
      <c r="J426" s="1148"/>
      <c r="K426" s="1148"/>
      <c r="L426" s="1148"/>
      <c r="M426" s="1148"/>
      <c r="N426" s="1148"/>
      <c r="O426" s="1148"/>
      <c r="P426" s="1148"/>
      <c r="Q426" s="1148"/>
      <c r="R426" s="1148"/>
      <c r="S426" s="1148"/>
      <c r="T426" s="1148"/>
      <c r="U426" s="1148"/>
      <c r="V426" s="1148"/>
      <c r="W426" s="1148"/>
      <c r="X426" s="1148"/>
      <c r="Y426" s="1148"/>
      <c r="Z426" s="1148"/>
      <c r="AA426" s="1148"/>
      <c r="AB426" s="1148"/>
      <c r="AC426" s="1148"/>
      <c r="AD426" s="1148"/>
      <c r="AE426" s="1148"/>
      <c r="AF426" s="1149"/>
      <c r="AG426" s="1143">
        <v>163</v>
      </c>
      <c r="AH426" s="1143"/>
      <c r="AI426" s="1143"/>
      <c r="AJ426" s="1143"/>
    </row>
    <row r="427" spans="1:96" ht="12.75" customHeight="1">
      <c r="D427" s="1147" t="s">
        <v>1184</v>
      </c>
      <c r="E427" s="1148"/>
      <c r="F427" s="1148"/>
      <c r="G427" s="1148"/>
      <c r="H427" s="1148"/>
      <c r="I427" s="1148"/>
      <c r="J427" s="1148"/>
      <c r="K427" s="1148"/>
      <c r="L427" s="1148"/>
      <c r="M427" s="1148"/>
      <c r="N427" s="1148"/>
      <c r="O427" s="1148"/>
      <c r="P427" s="1148"/>
      <c r="Q427" s="1148"/>
      <c r="R427" s="1148"/>
      <c r="S427" s="1148"/>
      <c r="T427" s="1148"/>
      <c r="U427" s="1148"/>
      <c r="V427" s="1148"/>
      <c r="W427" s="1148"/>
      <c r="X427" s="1148"/>
      <c r="Y427" s="1148"/>
      <c r="Z427" s="1148"/>
      <c r="AA427" s="1148"/>
      <c r="AB427" s="1148"/>
      <c r="AC427" s="1148"/>
      <c r="AD427" s="1148"/>
      <c r="AE427" s="1148"/>
      <c r="AF427" s="1149"/>
      <c r="AG427" s="1143">
        <f>AG426</f>
        <v>163</v>
      </c>
      <c r="AH427" s="1143"/>
      <c r="AI427" s="1143"/>
      <c r="AJ427" s="1143"/>
    </row>
    <row r="428" spans="1:96" ht="12.75" customHeight="1">
      <c r="D428" s="1147" t="s">
        <v>1186</v>
      </c>
      <c r="E428" s="1148"/>
      <c r="F428" s="1148"/>
      <c r="G428" s="1148"/>
      <c r="H428" s="1148"/>
      <c r="I428" s="1148"/>
      <c r="J428" s="1148"/>
      <c r="K428" s="1148"/>
      <c r="L428" s="1148"/>
      <c r="M428" s="1148"/>
      <c r="N428" s="1148"/>
      <c r="O428" s="1148"/>
      <c r="P428" s="1148"/>
      <c r="Q428" s="1148"/>
      <c r="R428" s="1148"/>
      <c r="S428" s="1148"/>
      <c r="T428" s="1148"/>
      <c r="U428" s="1148"/>
      <c r="V428" s="1148"/>
      <c r="W428" s="1148"/>
      <c r="X428" s="1148"/>
      <c r="Y428" s="1148"/>
      <c r="Z428" s="1148"/>
      <c r="AA428" s="1148"/>
      <c r="AB428" s="1148"/>
      <c r="AC428" s="1148"/>
      <c r="AD428" s="1148"/>
      <c r="AE428" s="1148"/>
      <c r="AF428" s="1149"/>
      <c r="AG428" s="1145">
        <f>IF(ISERROR(AG427/AG426),"",AG427/AG426)</f>
        <v>1</v>
      </c>
      <c r="AH428" s="1145"/>
      <c r="AI428" s="1145"/>
      <c r="AJ428" s="1145"/>
    </row>
    <row r="429" spans="1:96" ht="12.75" customHeight="1">
      <c r="D429" s="1147" t="s">
        <v>1185</v>
      </c>
      <c r="E429" s="1148"/>
      <c r="F429" s="1148"/>
      <c r="G429" s="1148"/>
      <c r="H429" s="1148"/>
      <c r="I429" s="1148"/>
      <c r="J429" s="1148"/>
      <c r="K429" s="1148"/>
      <c r="L429" s="1148"/>
      <c r="M429" s="1148"/>
      <c r="N429" s="1148"/>
      <c r="O429" s="1148"/>
      <c r="P429" s="1148"/>
      <c r="Q429" s="1148"/>
      <c r="R429" s="1148"/>
      <c r="S429" s="1148"/>
      <c r="T429" s="1148"/>
      <c r="U429" s="1148"/>
      <c r="V429" s="1148"/>
      <c r="W429" s="1148"/>
      <c r="X429" s="1148"/>
      <c r="Y429" s="1148"/>
      <c r="Z429" s="1148"/>
      <c r="AA429" s="1148"/>
      <c r="AB429" s="1148"/>
      <c r="AC429" s="1148"/>
      <c r="AD429" s="1148"/>
      <c r="AE429" s="1148"/>
      <c r="AF429" s="1149"/>
      <c r="AG429" s="1144">
        <v>91678</v>
      </c>
      <c r="AH429" s="1144"/>
      <c r="AI429" s="1144"/>
      <c r="AJ429" s="1144"/>
    </row>
    <row r="430" spans="1:96" ht="12.75" customHeight="1">
      <c r="D430" s="1147" t="s">
        <v>1187</v>
      </c>
      <c r="E430" s="1148"/>
      <c r="F430" s="1148"/>
      <c r="G430" s="1148"/>
      <c r="H430" s="1148"/>
      <c r="I430" s="1148"/>
      <c r="J430" s="1148"/>
      <c r="K430" s="1148"/>
      <c r="L430" s="1148"/>
      <c r="M430" s="1148"/>
      <c r="N430" s="1148"/>
      <c r="O430" s="1148"/>
      <c r="P430" s="1148"/>
      <c r="Q430" s="1148"/>
      <c r="R430" s="1148"/>
      <c r="S430" s="1148"/>
      <c r="T430" s="1148"/>
      <c r="U430" s="1148"/>
      <c r="V430" s="1148"/>
      <c r="W430" s="1148"/>
      <c r="X430" s="1148"/>
      <c r="Y430" s="1148"/>
      <c r="Z430" s="1148"/>
      <c r="AA430" s="1148"/>
      <c r="AB430" s="1148"/>
      <c r="AC430" s="1148"/>
      <c r="AD430" s="1148"/>
      <c r="AE430" s="1148"/>
      <c r="AF430" s="1149"/>
      <c r="AG430" s="1144">
        <f>AG429</f>
        <v>91678</v>
      </c>
      <c r="AH430" s="1144"/>
      <c r="AI430" s="1144"/>
      <c r="AJ430" s="1144"/>
    </row>
    <row r="431" spans="1:96" ht="12.75" customHeight="1">
      <c r="D431" s="1147" t="s">
        <v>1188</v>
      </c>
      <c r="E431" s="1148"/>
      <c r="F431" s="1148"/>
      <c r="G431" s="1148"/>
      <c r="H431" s="1148"/>
      <c r="I431" s="1148"/>
      <c r="J431" s="1148"/>
      <c r="K431" s="1148"/>
      <c r="L431" s="1148"/>
      <c r="M431" s="1148"/>
      <c r="N431" s="1148"/>
      <c r="O431" s="1148"/>
      <c r="P431" s="1148"/>
      <c r="Q431" s="1148"/>
      <c r="R431" s="1148"/>
      <c r="S431" s="1148"/>
      <c r="T431" s="1148"/>
      <c r="U431" s="1148"/>
      <c r="V431" s="1148"/>
      <c r="W431" s="1148"/>
      <c r="X431" s="1148"/>
      <c r="Y431" s="1148"/>
      <c r="Z431" s="1148"/>
      <c r="AA431" s="1148"/>
      <c r="AB431" s="1148"/>
      <c r="AC431" s="1148"/>
      <c r="AD431" s="1148"/>
      <c r="AE431" s="1148"/>
      <c r="AF431" s="1149"/>
      <c r="AG431" s="1145">
        <f>IF(ISERROR(AG430/AG429),"",AG430/AG429)</f>
        <v>1</v>
      </c>
      <c r="AH431" s="1145"/>
      <c r="AI431" s="1145"/>
      <c r="AJ431" s="1145"/>
    </row>
    <row r="432" spans="1:96" ht="12.75" customHeight="1">
      <c r="D432" s="1147" t="s">
        <v>1189</v>
      </c>
      <c r="E432" s="1148"/>
      <c r="F432" s="1148"/>
      <c r="G432" s="1148"/>
      <c r="H432" s="1148"/>
      <c r="I432" s="1148"/>
      <c r="J432" s="1148"/>
      <c r="K432" s="1148"/>
      <c r="L432" s="1148"/>
      <c r="M432" s="1148"/>
      <c r="N432" s="1148"/>
      <c r="O432" s="1148"/>
      <c r="P432" s="1148"/>
      <c r="Q432" s="1148"/>
      <c r="R432" s="1148"/>
      <c r="S432" s="1148"/>
      <c r="T432" s="1148"/>
      <c r="U432" s="1148"/>
      <c r="V432" s="1148"/>
      <c r="W432" s="1148"/>
      <c r="X432" s="1148"/>
      <c r="Y432" s="1148"/>
      <c r="Z432" s="1148"/>
      <c r="AA432" s="1148"/>
      <c r="AB432" s="1148"/>
      <c r="AC432" s="1148"/>
      <c r="AD432" s="1148"/>
      <c r="AE432" s="1148"/>
      <c r="AF432" s="1149"/>
      <c r="AG432" s="1145">
        <f>MIN(IF(AG428&gt;AG431,AG431,AG428),1)</f>
        <v>1</v>
      </c>
      <c r="AH432" s="1145"/>
      <c r="AI432" s="1145"/>
      <c r="AJ432" s="114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47" t="s">
        <v>1460</v>
      </c>
      <c r="E433" s="1166"/>
      <c r="F433" s="1166"/>
      <c r="G433" s="1166"/>
      <c r="H433" s="1166"/>
      <c r="I433" s="1166"/>
      <c r="J433" s="1166"/>
      <c r="K433" s="1166"/>
      <c r="L433" s="1166"/>
      <c r="M433" s="1166"/>
      <c r="N433" s="1166"/>
      <c r="O433" s="1166"/>
      <c r="P433" s="1166"/>
      <c r="Q433" s="1166"/>
      <c r="R433" s="1166"/>
      <c r="S433" s="1166"/>
      <c r="T433" s="1166"/>
      <c r="U433" s="1166"/>
      <c r="V433" s="1166"/>
      <c r="W433" s="1166"/>
      <c r="X433" s="1166"/>
      <c r="Y433" s="1166"/>
      <c r="Z433" s="1166"/>
      <c r="AA433" s="1166"/>
      <c r="AB433" s="1166"/>
      <c r="AC433" s="1166"/>
      <c r="AD433" s="1166"/>
      <c r="AE433" s="1166"/>
      <c r="AF433" s="1167"/>
      <c r="AG433" s="1144">
        <v>2363</v>
      </c>
      <c r="AH433" s="1144"/>
      <c r="AI433" s="1144"/>
      <c r="AJ433" s="114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75" t="s">
        <v>617</v>
      </c>
      <c r="E434" s="1166"/>
      <c r="F434" s="1166"/>
      <c r="G434" s="1166"/>
      <c r="H434" s="1166"/>
      <c r="I434" s="1166"/>
      <c r="J434" s="1166"/>
      <c r="K434" s="1166"/>
      <c r="L434" s="1166"/>
      <c r="M434" s="1166"/>
      <c r="N434" s="1166"/>
      <c r="O434" s="1166"/>
      <c r="P434" s="1166"/>
      <c r="Q434" s="1166"/>
      <c r="R434" s="1166"/>
      <c r="S434" s="1166"/>
      <c r="T434" s="1166"/>
      <c r="U434" s="1166"/>
      <c r="V434" s="1166"/>
      <c r="W434" s="1166"/>
      <c r="X434" s="1166"/>
      <c r="Y434" s="1166"/>
      <c r="Z434" s="1166"/>
      <c r="AA434" s="1166"/>
      <c r="AB434" s="1166"/>
      <c r="AC434" s="1166"/>
      <c r="AD434" s="1166"/>
      <c r="AE434" s="1166"/>
      <c r="AF434" s="1167"/>
      <c r="AG434" s="1144">
        <v>0</v>
      </c>
      <c r="AH434" s="1144"/>
      <c r="AI434" s="1144"/>
      <c r="AJ434" s="114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7" t="s">
        <v>1461</v>
      </c>
      <c r="E435" s="1166"/>
      <c r="F435" s="1166"/>
      <c r="G435" s="1166"/>
      <c r="H435" s="1166"/>
      <c r="I435" s="1166"/>
      <c r="J435" s="1166"/>
      <c r="K435" s="1166"/>
      <c r="L435" s="1166"/>
      <c r="M435" s="1166"/>
      <c r="N435" s="1166"/>
      <c r="O435" s="1166"/>
      <c r="P435" s="1166"/>
      <c r="Q435" s="1166"/>
      <c r="R435" s="1166"/>
      <c r="S435" s="1166"/>
      <c r="T435" s="1166"/>
      <c r="U435" s="1166"/>
      <c r="V435" s="1166"/>
      <c r="W435" s="1166"/>
      <c r="X435" s="1166"/>
      <c r="Y435" s="1166"/>
      <c r="Z435" s="1166"/>
      <c r="AA435" s="1166"/>
      <c r="AB435" s="1166"/>
      <c r="AC435" s="1166"/>
      <c r="AD435" s="1166"/>
      <c r="AE435" s="1166"/>
      <c r="AF435" s="1167"/>
      <c r="AG435" s="1144">
        <v>29845</v>
      </c>
      <c r="AH435" s="1144"/>
      <c r="AI435" s="1144"/>
      <c r="AJ435" s="114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7" t="s">
        <v>1190</v>
      </c>
      <c r="E436" s="1166"/>
      <c r="F436" s="1166"/>
      <c r="G436" s="1166"/>
      <c r="H436" s="1166"/>
      <c r="I436" s="1166"/>
      <c r="J436" s="1166"/>
      <c r="K436" s="1166"/>
      <c r="L436" s="1166"/>
      <c r="M436" s="1166"/>
      <c r="N436" s="1166"/>
      <c r="O436" s="1166"/>
      <c r="P436" s="1166"/>
      <c r="Q436" s="1166"/>
      <c r="R436" s="1166"/>
      <c r="S436" s="1166"/>
      <c r="T436" s="1166"/>
      <c r="U436" s="1166"/>
      <c r="V436" s="1166"/>
      <c r="W436" s="1166"/>
      <c r="X436" s="1166"/>
      <c r="Y436" s="1166"/>
      <c r="Z436" s="1166"/>
      <c r="AA436" s="1166"/>
      <c r="AB436" s="1166"/>
      <c r="AC436" s="1166"/>
      <c r="AD436" s="1166"/>
      <c r="AE436" s="1166"/>
      <c r="AF436" s="1167"/>
      <c r="AG436" s="1144">
        <v>29333</v>
      </c>
      <c r="AH436" s="1144"/>
      <c r="AI436" s="1144"/>
      <c r="AJ436" s="114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6" t="s">
        <v>1191</v>
      </c>
      <c r="E437" s="1177"/>
      <c r="F437" s="1177"/>
      <c r="G437" s="1177"/>
      <c r="H437" s="1177"/>
      <c r="I437" s="1177"/>
      <c r="J437" s="1177"/>
      <c r="K437" s="1177"/>
      <c r="L437" s="1177"/>
      <c r="M437" s="1177"/>
      <c r="N437" s="1177"/>
      <c r="O437" s="1177"/>
      <c r="P437" s="1177"/>
      <c r="Q437" s="1177"/>
      <c r="R437" s="1177"/>
      <c r="S437" s="1177"/>
      <c r="T437" s="1177"/>
      <c r="U437" s="1177"/>
      <c r="V437" s="1177"/>
      <c r="W437" s="1177"/>
      <c r="X437" s="1177"/>
      <c r="Y437" s="1177"/>
      <c r="Z437" s="1177"/>
      <c r="AA437" s="1177"/>
      <c r="AB437" s="1177"/>
      <c r="AC437" s="1177"/>
      <c r="AD437" s="1177"/>
      <c r="AE437" s="1177"/>
      <c r="AF437" s="1178"/>
      <c r="AG437" s="1315">
        <f>AG429+AG433+AG435+AG436</f>
        <v>153219</v>
      </c>
      <c r="AH437" s="1315"/>
      <c r="AI437" s="1315"/>
      <c r="AJ437" s="131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9" t="s">
        <v>1462</v>
      </c>
      <c r="E438" s="1179"/>
      <c r="F438" s="1179"/>
      <c r="G438" s="1179"/>
      <c r="H438" s="1179"/>
      <c r="I438" s="1179"/>
      <c r="J438" s="1179"/>
      <c r="K438" s="1179"/>
      <c r="L438" s="1179"/>
      <c r="M438" s="1179"/>
      <c r="N438" s="1179"/>
      <c r="O438" s="1179"/>
      <c r="P438" s="1179"/>
      <c r="Q438" s="1179"/>
      <c r="R438" s="1179"/>
      <c r="S438" s="1179"/>
      <c r="T438" s="1179"/>
      <c r="U438" s="1179"/>
      <c r="V438" s="1179"/>
      <c r="W438" s="1179"/>
      <c r="X438" s="1179"/>
      <c r="Y438" s="1179"/>
      <c r="Z438" s="1179"/>
      <c r="AA438" s="1179"/>
      <c r="AB438" s="1179"/>
      <c r="AC438" s="1179"/>
      <c r="AD438" s="1179"/>
      <c r="AE438" s="1179"/>
      <c r="AF438" s="1179"/>
      <c r="AG438" s="1179"/>
      <c r="AH438" s="1179"/>
      <c r="AI438" s="1179"/>
      <c r="AJ438" s="117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80"/>
      <c r="E439" s="1180"/>
      <c r="F439" s="1180"/>
      <c r="G439" s="1180"/>
      <c r="H439" s="1180"/>
      <c r="I439" s="1180"/>
      <c r="J439" s="1180"/>
      <c r="K439" s="1180"/>
      <c r="L439" s="1180"/>
      <c r="M439" s="1180"/>
      <c r="N439" s="1180"/>
      <c r="O439" s="1180"/>
      <c r="P439" s="1180"/>
      <c r="Q439" s="1180"/>
      <c r="R439" s="1180"/>
      <c r="S439" s="1180"/>
      <c r="T439" s="1180"/>
      <c r="U439" s="1180"/>
      <c r="V439" s="1180"/>
      <c r="W439" s="1180"/>
      <c r="X439" s="1180"/>
      <c r="Y439" s="1180"/>
      <c r="Z439" s="1180"/>
      <c r="AA439" s="1180"/>
      <c r="AB439" s="1180"/>
      <c r="AC439" s="1180"/>
      <c r="AD439" s="1180"/>
      <c r="AE439" s="1180"/>
      <c r="AF439" s="1180"/>
      <c r="AG439" s="1180"/>
      <c r="AH439" s="1180"/>
      <c r="AI439" s="1180"/>
      <c r="AJ439" s="118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6">
        <f>'Sources and Uses Budget'!B105/Application!AG424</f>
        <v>547667.80000000005</v>
      </c>
      <c r="AD441" s="1126"/>
      <c r="AE441" s="1126"/>
      <c r="AF441" s="112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6">
        <f>'Sources and Uses Budget'!C105/Application!AG424</f>
        <v>547667.80000000005</v>
      </c>
      <c r="AD442" s="1126"/>
      <c r="AE442" s="1126"/>
      <c r="AF442" s="112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6">
        <f>('Sources and Uses Budget'!$S$107+'Sources and Uses Budget'!$T$107)/Application!AG424</f>
        <v>514657.89696969697</v>
      </c>
      <c r="AD443" s="1126"/>
      <c r="AE443" s="1126"/>
      <c r="AF443" s="112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7" t="s">
        <v>749</v>
      </c>
      <c r="E452" s="1098"/>
      <c r="F452" s="1098"/>
      <c r="G452" s="1098"/>
      <c r="H452" s="1098"/>
      <c r="I452" s="1098"/>
      <c r="J452" s="1098"/>
      <c r="K452" s="1098"/>
      <c r="L452" s="1098"/>
      <c r="M452" s="1098"/>
      <c r="N452" s="1098"/>
      <c r="O452" s="1098"/>
      <c r="P452" s="1098"/>
      <c r="Q452" s="1098"/>
      <c r="R452" s="1098"/>
      <c r="S452" s="1098"/>
      <c r="T452" s="1098"/>
      <c r="U452" s="1098"/>
      <c r="V452" s="1099"/>
      <c r="W452" s="1241">
        <v>54</v>
      </c>
      <c r="X452" s="1242"/>
      <c r="Y452" s="124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7" t="s">
        <v>750</v>
      </c>
      <c r="E453" s="1098"/>
      <c r="F453" s="1098"/>
      <c r="G453" s="1098"/>
      <c r="H453" s="1098"/>
      <c r="I453" s="1098"/>
      <c r="J453" s="1098"/>
      <c r="K453" s="1098"/>
      <c r="L453" s="1098"/>
      <c r="M453" s="1098"/>
      <c r="N453" s="1098"/>
      <c r="O453" s="1098"/>
      <c r="P453" s="1098"/>
      <c r="Q453" s="1098"/>
      <c r="R453" s="1098"/>
      <c r="S453" s="1098"/>
      <c r="T453" s="1098"/>
      <c r="U453" s="1098"/>
      <c r="V453" s="1099"/>
      <c r="W453" s="1241" t="s">
        <v>641</v>
      </c>
      <c r="X453" s="1242"/>
      <c r="Y453" s="124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7" t="s">
        <v>751</v>
      </c>
      <c r="E454" s="1098"/>
      <c r="F454" s="1098"/>
      <c r="G454" s="1098"/>
      <c r="H454" s="1098"/>
      <c r="I454" s="1098"/>
      <c r="J454" s="1098"/>
      <c r="K454" s="1098"/>
      <c r="L454" s="1098"/>
      <c r="M454" s="1098"/>
      <c r="N454" s="1098"/>
      <c r="O454" s="1098"/>
      <c r="P454" s="1098"/>
      <c r="Q454" s="1098"/>
      <c r="R454" s="1098"/>
      <c r="S454" s="1098"/>
      <c r="T454" s="1098"/>
      <c r="U454" s="1098"/>
      <c r="V454" s="1099"/>
      <c r="W454" s="1241" t="s">
        <v>641</v>
      </c>
      <c r="X454" s="1242"/>
      <c r="Y454" s="124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7" t="s">
        <v>752</v>
      </c>
      <c r="E455" s="1098"/>
      <c r="F455" s="1098"/>
      <c r="G455" s="1098"/>
      <c r="H455" s="1098"/>
      <c r="I455" s="1098"/>
      <c r="J455" s="1098"/>
      <c r="K455" s="1098"/>
      <c r="L455" s="1098"/>
      <c r="M455" s="1098"/>
      <c r="N455" s="1098"/>
      <c r="O455" s="1098"/>
      <c r="P455" s="1098"/>
      <c r="Q455" s="1098"/>
      <c r="R455" s="1098"/>
      <c r="S455" s="1098"/>
      <c r="T455" s="1098"/>
      <c r="U455" s="1098"/>
      <c r="V455" s="1099"/>
      <c r="W455" s="1241" t="s">
        <v>641</v>
      </c>
      <c r="X455" s="1242"/>
      <c r="Y455" s="124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7" t="s">
        <v>975</v>
      </c>
      <c r="E456" s="1098"/>
      <c r="F456" s="1098"/>
      <c r="G456" s="1098"/>
      <c r="H456" s="1098"/>
      <c r="I456" s="1098"/>
      <c r="J456" s="1098"/>
      <c r="K456" s="1098"/>
      <c r="L456" s="1098"/>
      <c r="M456" s="1098"/>
      <c r="N456" s="1098"/>
      <c r="O456" s="1098"/>
      <c r="P456" s="1098"/>
      <c r="Q456" s="1098"/>
      <c r="R456" s="1098"/>
      <c r="S456" s="1098"/>
      <c r="T456" s="1098"/>
      <c r="U456" s="1098"/>
      <c r="V456" s="1099"/>
      <c r="W456" s="1241" t="s">
        <v>641</v>
      </c>
      <c r="X456" s="1242"/>
      <c r="Y456" s="124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7" t="s">
        <v>753</v>
      </c>
      <c r="E457" s="1098"/>
      <c r="F457" s="1098"/>
      <c r="G457" s="1098"/>
      <c r="H457" s="1098"/>
      <c r="I457" s="1098"/>
      <c r="J457" s="1098"/>
      <c r="K457" s="1098"/>
      <c r="L457" s="1098"/>
      <c r="M457" s="1098"/>
      <c r="N457" s="1098"/>
      <c r="O457" s="1098"/>
      <c r="P457" s="1098"/>
      <c r="Q457" s="1098"/>
      <c r="R457" s="1098"/>
      <c r="S457" s="1098"/>
      <c r="T457" s="1098"/>
      <c r="U457" s="1098"/>
      <c r="V457" s="1099"/>
      <c r="W457" s="1241" t="s">
        <v>641</v>
      </c>
      <c r="X457" s="1242"/>
      <c r="Y457" s="124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7" t="s">
        <v>1156</v>
      </c>
      <c r="E458" s="1098"/>
      <c r="F458" s="1098"/>
      <c r="G458" s="1098"/>
      <c r="H458" s="1098"/>
      <c r="I458" s="1098"/>
      <c r="J458" s="1098"/>
      <c r="K458" s="1098"/>
      <c r="L458" s="1098"/>
      <c r="M458" s="1098"/>
      <c r="N458" s="1098"/>
      <c r="O458" s="1098"/>
      <c r="P458" s="1098"/>
      <c r="Q458" s="1098"/>
      <c r="R458" s="1098"/>
      <c r="S458" s="1098"/>
      <c r="T458" s="1098"/>
      <c r="U458" s="1098"/>
      <c r="V458" s="1099"/>
      <c r="W458" s="1241" t="s">
        <v>641</v>
      </c>
      <c r="X458" s="1242"/>
      <c r="Y458" s="124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312"/>
      <c r="H459" s="1313"/>
      <c r="I459" s="1313"/>
      <c r="J459" s="1313"/>
      <c r="K459" s="1313"/>
      <c r="L459" s="1313"/>
      <c r="M459" s="1313"/>
      <c r="N459" s="1313"/>
      <c r="O459" s="1313"/>
      <c r="P459" s="1313"/>
      <c r="Q459" s="1313"/>
      <c r="R459" s="1313"/>
      <c r="S459" s="1313"/>
      <c r="T459" s="1313"/>
      <c r="U459" s="1313"/>
      <c r="V459" s="1314"/>
      <c r="W459" s="1241" t="s">
        <v>641</v>
      </c>
      <c r="X459" s="1242"/>
      <c r="Y459" s="124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56" t="s">
        <v>754</v>
      </c>
      <c r="E463" s="1357"/>
      <c r="F463" s="1357"/>
      <c r="G463" s="1357"/>
      <c r="H463" s="1357"/>
      <c r="I463" s="1357"/>
      <c r="J463" s="1357"/>
      <c r="K463" s="1357"/>
      <c r="L463" s="1357"/>
      <c r="M463" s="1357"/>
      <c r="N463" s="1357"/>
      <c r="O463" s="1357"/>
      <c r="P463" s="1357"/>
      <c r="Q463" s="1357"/>
      <c r="R463" s="1357"/>
      <c r="S463" s="1357"/>
      <c r="T463" s="1357"/>
      <c r="U463" s="1357"/>
      <c r="V463" s="1357"/>
      <c r="W463" s="1183"/>
      <c r="X463" s="1183"/>
      <c r="Y463" s="118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7" t="s">
        <v>755</v>
      </c>
      <c r="E464" s="1098"/>
      <c r="F464" s="1098"/>
      <c r="G464" s="1098"/>
      <c r="H464" s="1098"/>
      <c r="I464" s="1098"/>
      <c r="J464" s="1098"/>
      <c r="K464" s="1098"/>
      <c r="L464" s="1098"/>
      <c r="M464" s="1098"/>
      <c r="N464" s="1098"/>
      <c r="O464" s="1098"/>
      <c r="P464" s="1098"/>
      <c r="Q464" s="1098"/>
      <c r="R464" s="1098"/>
      <c r="S464" s="1098"/>
      <c r="T464" s="1098"/>
      <c r="U464" s="1098"/>
      <c r="V464" s="1099"/>
      <c r="W464" s="1241" t="s">
        <v>641</v>
      </c>
      <c r="X464" s="1242"/>
      <c r="Y464" s="124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60" t="s">
        <v>892</v>
      </c>
      <c r="B466" s="1160"/>
      <c r="C466" s="1160"/>
      <c r="D466" s="1160"/>
      <c r="E466" s="1160"/>
      <c r="F466" s="1160"/>
      <c r="G466" s="1160"/>
      <c r="H466" s="1160"/>
      <c r="I466" s="1160"/>
      <c r="J466" s="1160"/>
      <c r="K466" s="1160"/>
      <c r="L466" s="1160"/>
      <c r="M466" s="1160"/>
      <c r="N466" s="1160"/>
      <c r="O466" s="1160"/>
      <c r="P466" s="1160"/>
      <c r="Q466" s="1160"/>
      <c r="R466" s="1160"/>
      <c r="S466" s="1160"/>
      <c r="T466" s="1160"/>
      <c r="U466" s="1160"/>
      <c r="V466" s="1160"/>
      <c r="W466" s="1160"/>
      <c r="X466" s="1160"/>
      <c r="Y466" s="1160"/>
      <c r="Z466" s="1160"/>
      <c r="AA466" s="1160"/>
      <c r="AB466" s="1160"/>
      <c r="AC466" s="1160"/>
      <c r="AD466" s="1160"/>
      <c r="AE466" s="1160"/>
      <c r="AF466" s="1160"/>
      <c r="AG466" s="1160"/>
      <c r="AH466" s="1160"/>
      <c r="AI466" s="1160"/>
      <c r="AJ466" s="1160"/>
      <c r="AK466" s="1160"/>
      <c r="AL466" s="116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61"/>
      <c r="B467" s="1161"/>
      <c r="C467" s="1161"/>
      <c r="D467" s="1161"/>
      <c r="E467" s="1161"/>
      <c r="F467" s="1161"/>
      <c r="G467" s="1161"/>
      <c r="H467" s="1161"/>
      <c r="I467" s="1161"/>
      <c r="J467" s="1161"/>
      <c r="K467" s="1161"/>
      <c r="L467" s="1161"/>
      <c r="M467" s="1161"/>
      <c r="N467" s="1161"/>
      <c r="O467" s="1161"/>
      <c r="P467" s="1161"/>
      <c r="Q467" s="1161"/>
      <c r="R467" s="1161"/>
      <c r="S467" s="1161"/>
      <c r="T467" s="1161"/>
      <c r="U467" s="1161"/>
      <c r="V467" s="1161"/>
      <c r="W467" s="1161"/>
      <c r="X467" s="1161"/>
      <c r="Y467" s="1161"/>
      <c r="Z467" s="1161"/>
      <c r="AA467" s="1161"/>
      <c r="AB467" s="1161"/>
      <c r="AC467" s="1161"/>
      <c r="AD467" s="1161"/>
      <c r="AE467" s="1161"/>
      <c r="AF467" s="1161"/>
      <c r="AG467" s="1161"/>
      <c r="AH467" s="1161"/>
      <c r="AI467" s="1161"/>
      <c r="AJ467" s="1161"/>
      <c r="AK467" s="1161"/>
      <c r="AL467" s="116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44" t="s">
        <v>893</v>
      </c>
      <c r="U471" s="1245"/>
      <c r="V471" s="1245"/>
      <c r="W471" s="1245"/>
      <c r="X471" s="1245"/>
      <c r="Y471" s="1245"/>
      <c r="Z471" s="1245"/>
      <c r="AA471" s="1245"/>
      <c r="AB471" s="1245"/>
      <c r="AC471" s="1245"/>
      <c r="AD471" s="1245"/>
      <c r="AE471" s="1245"/>
      <c r="AF471" s="1245"/>
      <c r="AG471" s="1245"/>
      <c r="AH471" s="124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90" t="s">
        <v>38</v>
      </c>
      <c r="U472" s="1190"/>
      <c r="V472" s="1190"/>
      <c r="W472" s="1190"/>
      <c r="X472" s="1190"/>
      <c r="Y472" s="1190" t="s">
        <v>39</v>
      </c>
      <c r="Z472" s="1190"/>
      <c r="AA472" s="1190"/>
      <c r="AB472" s="1190"/>
      <c r="AC472" s="1190"/>
      <c r="AD472" s="1190" t="s">
        <v>361</v>
      </c>
      <c r="AE472" s="1190"/>
      <c r="AF472" s="1190"/>
      <c r="AG472" s="1190"/>
      <c r="AH472" s="1190"/>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90"/>
      <c r="U473" s="1190"/>
      <c r="V473" s="1190"/>
      <c r="W473" s="1190"/>
      <c r="X473" s="1190"/>
      <c r="Y473" s="1190"/>
      <c r="Z473" s="1190"/>
      <c r="AA473" s="1190"/>
      <c r="AB473" s="1190"/>
      <c r="AC473" s="1190"/>
      <c r="AD473" s="1190"/>
      <c r="AE473" s="1190"/>
      <c r="AF473" s="1190"/>
      <c r="AG473" s="1190"/>
      <c r="AH473" s="1190"/>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71"/>
      <c r="U474" s="1172"/>
      <c r="V474" s="1172"/>
      <c r="W474" s="1172"/>
      <c r="X474" s="1172"/>
      <c r="Y474" s="1172">
        <v>0</v>
      </c>
      <c r="Z474" s="1172"/>
      <c r="AA474" s="1172"/>
      <c r="AB474" s="1172"/>
      <c r="AC474" s="1172"/>
      <c r="AD474" s="1172">
        <v>43494</v>
      </c>
      <c r="AE474" s="1172"/>
      <c r="AF474" s="1172"/>
      <c r="AG474" s="1172"/>
      <c r="AH474" s="117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71"/>
      <c r="U475" s="1172"/>
      <c r="V475" s="1172"/>
      <c r="W475" s="1172"/>
      <c r="X475" s="1172"/>
      <c r="Y475" s="1172">
        <v>0</v>
      </c>
      <c r="Z475" s="1172"/>
      <c r="AA475" s="1172"/>
      <c r="AB475" s="1172"/>
      <c r="AC475" s="1172"/>
      <c r="AD475" s="1172">
        <v>43664</v>
      </c>
      <c r="AE475" s="1172"/>
      <c r="AF475" s="1172"/>
      <c r="AG475" s="1172"/>
      <c r="AH475" s="117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71"/>
      <c r="U476" s="1172"/>
      <c r="V476" s="1172"/>
      <c r="W476" s="1172"/>
      <c r="X476" s="1172"/>
      <c r="Y476" s="1172">
        <v>0</v>
      </c>
      <c r="Z476" s="1172"/>
      <c r="AA476" s="1172"/>
      <c r="AB476" s="1172"/>
      <c r="AC476" s="1172"/>
      <c r="AD476" s="1172">
        <v>43494</v>
      </c>
      <c r="AE476" s="1172"/>
      <c r="AF476" s="1172"/>
      <c r="AG476" s="1172"/>
      <c r="AH476" s="117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71"/>
      <c r="U477" s="1172"/>
      <c r="V477" s="1172"/>
      <c r="W477" s="1172"/>
      <c r="X477" s="1172"/>
      <c r="Y477" s="1172">
        <v>0</v>
      </c>
      <c r="Z477" s="1172"/>
      <c r="AA477" s="1172"/>
      <c r="AB477" s="1172"/>
      <c r="AC477" s="1172"/>
      <c r="AD477" s="1172">
        <v>43494</v>
      </c>
      <c r="AE477" s="1172"/>
      <c r="AF477" s="1172"/>
      <c r="AG477" s="1172"/>
      <c r="AH477" s="1172"/>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71" t="s">
        <v>1762</v>
      </c>
      <c r="U478" s="1172"/>
      <c r="V478" s="1172"/>
      <c r="W478" s="1172"/>
      <c r="X478" s="1172"/>
      <c r="Y478" s="1172">
        <v>0</v>
      </c>
      <c r="Z478" s="1172"/>
      <c r="AA478" s="1172"/>
      <c r="AB478" s="1172"/>
      <c r="AC478" s="1172"/>
      <c r="AD478" s="1172">
        <v>0</v>
      </c>
      <c r="AE478" s="1172"/>
      <c r="AF478" s="1172"/>
      <c r="AG478" s="1172"/>
      <c r="AH478" s="117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71" t="s">
        <v>1762</v>
      </c>
      <c r="U479" s="1172"/>
      <c r="V479" s="1172"/>
      <c r="W479" s="1172"/>
      <c r="X479" s="1172"/>
      <c r="Y479" s="1172">
        <v>0</v>
      </c>
      <c r="Z479" s="1172"/>
      <c r="AA479" s="1172"/>
      <c r="AB479" s="1172"/>
      <c r="AC479" s="1172"/>
      <c r="AD479" s="1172">
        <v>0</v>
      </c>
      <c r="AE479" s="1172"/>
      <c r="AF479" s="1172"/>
      <c r="AG479" s="1172"/>
      <c r="AH479" s="117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71"/>
      <c r="U480" s="1172"/>
      <c r="V480" s="1172"/>
      <c r="W480" s="1172"/>
      <c r="X480" s="1172"/>
      <c r="Y480" s="1172">
        <v>0</v>
      </c>
      <c r="Z480" s="1172"/>
      <c r="AA480" s="1172"/>
      <c r="AB480" s="1172"/>
      <c r="AC480" s="1172"/>
      <c r="AD480" s="1172">
        <v>43494</v>
      </c>
      <c r="AE480" s="1172"/>
      <c r="AF480" s="1172"/>
      <c r="AG480" s="1172"/>
      <c r="AH480" s="117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71" t="s">
        <v>1762</v>
      </c>
      <c r="U481" s="1172"/>
      <c r="V481" s="1172"/>
      <c r="W481" s="1172"/>
      <c r="X481" s="1172"/>
      <c r="Y481" s="1172">
        <v>0</v>
      </c>
      <c r="Z481" s="1172"/>
      <c r="AA481" s="1172"/>
      <c r="AB481" s="1172"/>
      <c r="AC481" s="1172"/>
      <c r="AD481" s="1172">
        <v>0</v>
      </c>
      <c r="AE481" s="1172"/>
      <c r="AF481" s="1172"/>
      <c r="AG481" s="1172"/>
      <c r="AH481" s="117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71" t="s">
        <v>1762</v>
      </c>
      <c r="U482" s="1172"/>
      <c r="V482" s="1172"/>
      <c r="W482" s="1172"/>
      <c r="X482" s="1172"/>
      <c r="Y482" s="1172">
        <v>0</v>
      </c>
      <c r="Z482" s="1172"/>
      <c r="AA482" s="1172"/>
      <c r="AB482" s="1172"/>
      <c r="AC482" s="1172"/>
      <c r="AD482" s="1172">
        <v>0</v>
      </c>
      <c r="AE482" s="1172"/>
      <c r="AF482" s="1172"/>
      <c r="AG482" s="1172"/>
      <c r="AH482" s="117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71" t="s">
        <v>1762</v>
      </c>
      <c r="U483" s="1172"/>
      <c r="V483" s="1172"/>
      <c r="W483" s="1172"/>
      <c r="X483" s="1172"/>
      <c r="Y483" s="1172">
        <v>0</v>
      </c>
      <c r="Z483" s="1172"/>
      <c r="AA483" s="1172"/>
      <c r="AB483" s="1172"/>
      <c r="AC483" s="1172"/>
      <c r="AD483" s="1172">
        <v>0</v>
      </c>
      <c r="AE483" s="1172"/>
      <c r="AF483" s="1172"/>
      <c r="AG483" s="1172"/>
      <c r="AH483" s="117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7" t="s">
        <v>427</v>
      </c>
      <c r="R485" s="1138"/>
      <c r="S485" s="1138"/>
      <c r="T485" s="1138"/>
      <c r="U485" s="1138"/>
      <c r="V485" s="1138"/>
      <c r="W485" s="1138"/>
      <c r="X485" s="1138"/>
      <c r="Y485" s="1138"/>
      <c r="Z485" s="1138"/>
      <c r="AA485" s="1138"/>
      <c r="AB485" s="1138"/>
      <c r="AC485" s="1138"/>
      <c r="AD485" s="1138"/>
      <c r="AE485" s="1138"/>
      <c r="AF485" s="1138"/>
      <c r="AG485" s="1138"/>
      <c r="AH485" s="1138"/>
      <c r="AI485" s="1138"/>
      <c r="AJ485" s="1138"/>
      <c r="AK485" s="1139"/>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73" t="s">
        <v>1732</v>
      </c>
      <c r="R486" s="1095"/>
      <c r="S486" s="1095"/>
      <c r="T486" s="1095"/>
      <c r="U486" s="1095"/>
      <c r="V486" s="1095"/>
      <c r="W486" s="1095"/>
      <c r="X486" s="1095"/>
      <c r="Y486" s="1095"/>
      <c r="Z486" s="1095"/>
      <c r="AA486" s="1095"/>
      <c r="AB486" s="1095"/>
      <c r="AC486" s="1095"/>
      <c r="AD486" s="1095"/>
      <c r="AE486" s="1095"/>
      <c r="AF486" s="1095"/>
      <c r="AG486" s="1095"/>
      <c r="AH486" s="1095"/>
      <c r="AI486" s="1095"/>
      <c r="AJ486" s="1095"/>
      <c r="AK486" s="117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73" t="s">
        <v>1733</v>
      </c>
      <c r="R487" s="1095"/>
      <c r="S487" s="1095"/>
      <c r="T487" s="1095"/>
      <c r="U487" s="1095"/>
      <c r="V487" s="1095"/>
      <c r="W487" s="1095"/>
      <c r="X487" s="1095"/>
      <c r="Y487" s="1095"/>
      <c r="Z487" s="1095"/>
      <c r="AA487" s="1095"/>
      <c r="AB487" s="1095"/>
      <c r="AC487" s="1095"/>
      <c r="AD487" s="1095"/>
      <c r="AE487" s="1095"/>
      <c r="AF487" s="1095"/>
      <c r="AG487" s="1095"/>
      <c r="AH487" s="1095"/>
      <c r="AI487" s="1095"/>
      <c r="AJ487" s="1095"/>
      <c r="AK487" s="117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73" t="s">
        <v>1733</v>
      </c>
      <c r="R488" s="1095"/>
      <c r="S488" s="1095"/>
      <c r="T488" s="1095"/>
      <c r="U488" s="1095"/>
      <c r="V488" s="1095"/>
      <c r="W488" s="1095"/>
      <c r="X488" s="1095"/>
      <c r="Y488" s="1095"/>
      <c r="Z488" s="1095"/>
      <c r="AA488" s="1095"/>
      <c r="AB488" s="1095"/>
      <c r="AC488" s="1095"/>
      <c r="AD488" s="1095"/>
      <c r="AE488" s="1095"/>
      <c r="AF488" s="1095"/>
      <c r="AG488" s="1095"/>
      <c r="AH488" s="1095"/>
      <c r="AI488" s="1095"/>
      <c r="AJ488" s="1095"/>
      <c r="AK488" s="117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58" t="s">
        <v>431</v>
      </c>
      <c r="C489" s="1359"/>
      <c r="D489" s="1359"/>
      <c r="E489" s="1359"/>
      <c r="F489" s="1359"/>
      <c r="G489" s="1359"/>
      <c r="H489" s="1359"/>
      <c r="I489" s="1359"/>
      <c r="J489" s="1359"/>
      <c r="K489" s="1359"/>
      <c r="L489" s="1359"/>
      <c r="M489" s="1359"/>
      <c r="N489" s="1359"/>
      <c r="O489" s="1359"/>
      <c r="P489" s="136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61"/>
      <c r="C490" s="1362"/>
      <c r="D490" s="1362"/>
      <c r="E490" s="1362"/>
      <c r="F490" s="1362"/>
      <c r="G490" s="1362"/>
      <c r="H490" s="1362"/>
      <c r="I490" s="1362"/>
      <c r="J490" s="1362"/>
      <c r="K490" s="1362"/>
      <c r="L490" s="1362"/>
      <c r="M490" s="1362"/>
      <c r="N490" s="1362"/>
      <c r="O490" s="1362"/>
      <c r="P490" s="1363"/>
      <c r="Q490" s="1367" t="s">
        <v>722</v>
      </c>
      <c r="R490" s="1368"/>
      <c r="S490" s="1617" t="s">
        <v>1730</v>
      </c>
      <c r="T490" s="1618"/>
      <c r="U490" s="1618"/>
      <c r="V490" s="1618"/>
      <c r="W490" s="1618"/>
      <c r="X490" s="1618"/>
      <c r="Y490" s="1618"/>
      <c r="Z490" s="1618"/>
      <c r="AA490" s="1618"/>
      <c r="AB490" s="1618"/>
      <c r="AC490" s="1618"/>
      <c r="AD490" s="1618"/>
      <c r="AE490" s="1618"/>
      <c r="AF490" s="1618"/>
      <c r="AG490" s="1618"/>
      <c r="AH490" s="1618"/>
      <c r="AI490" s="1618"/>
      <c r="AJ490" s="1618"/>
      <c r="AK490" s="161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64"/>
      <c r="C491" s="1365"/>
      <c r="D491" s="1365"/>
      <c r="E491" s="1365"/>
      <c r="F491" s="1365"/>
      <c r="G491" s="1365"/>
      <c r="H491" s="1365"/>
      <c r="I491" s="1365"/>
      <c r="J491" s="1365"/>
      <c r="K491" s="1365"/>
      <c r="L491" s="1365"/>
      <c r="M491" s="1365"/>
      <c r="N491" s="1365"/>
      <c r="O491" s="1365"/>
      <c r="P491" s="1366"/>
      <c r="Q491" s="1369"/>
      <c r="R491" s="1370"/>
      <c r="S491" s="1620"/>
      <c r="T491" s="1621"/>
      <c r="U491" s="1621"/>
      <c r="V491" s="1621"/>
      <c r="W491" s="1621"/>
      <c r="X491" s="1621"/>
      <c r="Y491" s="1621"/>
      <c r="Z491" s="1621"/>
      <c r="AA491" s="1621"/>
      <c r="AB491" s="1621"/>
      <c r="AC491" s="1621"/>
      <c r="AD491" s="1621"/>
      <c r="AE491" s="1621"/>
      <c r="AF491" s="1621"/>
      <c r="AG491" s="1621"/>
      <c r="AH491" s="1621"/>
      <c r="AI491" s="1621"/>
      <c r="AJ491" s="1621"/>
      <c r="AK491" s="162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73" t="s">
        <v>1734</v>
      </c>
      <c r="R492" s="1095"/>
      <c r="S492" s="1095"/>
      <c r="T492" s="1095"/>
      <c r="U492" s="1095"/>
      <c r="V492" s="1095"/>
      <c r="W492" s="1095"/>
      <c r="X492" s="1095"/>
      <c r="Y492" s="1095"/>
      <c r="Z492" s="1095"/>
      <c r="AA492" s="1095"/>
      <c r="AB492" s="1095"/>
      <c r="AC492" s="1095"/>
      <c r="AD492" s="1095"/>
      <c r="AE492" s="1095"/>
      <c r="AF492" s="1095"/>
      <c r="AG492" s="1095"/>
      <c r="AH492" s="1095"/>
      <c r="AI492" s="1095"/>
      <c r="AJ492" s="1095"/>
      <c r="AK492" s="117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73" t="s">
        <v>1731</v>
      </c>
      <c r="R493" s="1095"/>
      <c r="S493" s="1095"/>
      <c r="T493" s="1095"/>
      <c r="U493" s="1095"/>
      <c r="V493" s="1095"/>
      <c r="W493" s="1095"/>
      <c r="X493" s="1095"/>
      <c r="Y493" s="1095"/>
      <c r="Z493" s="1095"/>
      <c r="AA493" s="1095"/>
      <c r="AB493" s="1095"/>
      <c r="AC493" s="1095"/>
      <c r="AD493" s="1095"/>
      <c r="AE493" s="1095"/>
      <c r="AF493" s="1095"/>
      <c r="AG493" s="1095"/>
      <c r="AH493" s="1095"/>
      <c r="AI493" s="1095"/>
      <c r="AJ493" s="1095"/>
      <c r="AK493" s="117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7" t="s">
        <v>435</v>
      </c>
      <c r="AD498" s="1138"/>
      <c r="AE498" s="1138"/>
      <c r="AF498" s="1138"/>
      <c r="AG498" s="1138"/>
      <c r="AH498" s="1138"/>
      <c r="AI498" s="1138"/>
      <c r="AJ498" s="1138"/>
      <c r="AK498" s="113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44" t="s">
        <v>436</v>
      </c>
      <c r="AD499" s="1245"/>
      <c r="AE499" s="1245"/>
      <c r="AF499" s="1245"/>
      <c r="AG499" s="82" t="s">
        <v>437</v>
      </c>
      <c r="AH499" s="1245" t="s">
        <v>438</v>
      </c>
      <c r="AI499" s="1245"/>
      <c r="AJ499" s="1245"/>
      <c r="AK499" s="124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8" t="s">
        <v>439</v>
      </c>
      <c r="C500" s="1269"/>
      <c r="D500" s="1269"/>
      <c r="E500" s="1269"/>
      <c r="F500" s="1269"/>
      <c r="G500" s="1269"/>
      <c r="H500" s="1270"/>
      <c r="I500" s="72" t="s">
        <v>440</v>
      </c>
      <c r="J500" s="72"/>
      <c r="K500" s="72"/>
      <c r="L500" s="72"/>
      <c r="M500" s="72"/>
      <c r="N500" s="72"/>
      <c r="O500" s="72"/>
      <c r="P500" s="72"/>
      <c r="Q500" s="72"/>
      <c r="R500" s="72"/>
      <c r="S500" s="72"/>
      <c r="T500" s="72"/>
      <c r="U500" s="72"/>
      <c r="V500" s="72"/>
      <c r="W500" s="72"/>
      <c r="X500" s="25"/>
      <c r="Y500" s="25"/>
      <c r="AC500" s="1181">
        <v>1</v>
      </c>
      <c r="AD500" s="1182"/>
      <c r="AE500" s="1182"/>
      <c r="AF500" s="1182"/>
      <c r="AG500" s="75" t="s">
        <v>437</v>
      </c>
      <c r="AH500" s="1128">
        <v>2019</v>
      </c>
      <c r="AI500" s="1128"/>
      <c r="AJ500" s="1128"/>
      <c r="AK500" s="112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71"/>
      <c r="C501" s="1272"/>
      <c r="D501" s="1272"/>
      <c r="E501" s="1272"/>
      <c r="F501" s="1272"/>
      <c r="G501" s="1272"/>
      <c r="H501" s="1273"/>
      <c r="I501" s="80" t="s">
        <v>441</v>
      </c>
      <c r="J501" s="80"/>
      <c r="K501" s="80"/>
      <c r="L501" s="80"/>
      <c r="M501" s="80"/>
      <c r="N501" s="80"/>
      <c r="O501" s="80"/>
      <c r="P501" s="80"/>
      <c r="Q501" s="80"/>
      <c r="R501" s="80"/>
      <c r="S501" s="80"/>
      <c r="T501" s="80"/>
      <c r="U501" s="80"/>
      <c r="V501" s="80"/>
      <c r="W501" s="80"/>
      <c r="X501" s="80"/>
      <c r="Y501" s="80"/>
      <c r="Z501" s="80"/>
      <c r="AA501" s="80"/>
      <c r="AB501" s="80"/>
      <c r="AC501" s="1181">
        <v>11</v>
      </c>
      <c r="AD501" s="1182"/>
      <c r="AE501" s="1182"/>
      <c r="AF501" s="1182"/>
      <c r="AG501" s="65" t="s">
        <v>437</v>
      </c>
      <c r="AH501" s="1128">
        <v>2020</v>
      </c>
      <c r="AI501" s="1128"/>
      <c r="AJ501" s="1128"/>
      <c r="AK501" s="112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8" t="s">
        <v>442</v>
      </c>
      <c r="C502" s="1269"/>
      <c r="D502" s="1269"/>
      <c r="E502" s="1269"/>
      <c r="F502" s="1269"/>
      <c r="G502" s="1269"/>
      <c r="H502" s="1270"/>
      <c r="I502" s="72" t="s">
        <v>443</v>
      </c>
      <c r="J502" s="72"/>
      <c r="K502" s="72"/>
      <c r="L502" s="72"/>
      <c r="M502" s="72"/>
      <c r="N502" s="72"/>
      <c r="O502" s="72"/>
      <c r="P502" s="72"/>
      <c r="Q502" s="72"/>
      <c r="R502" s="72"/>
      <c r="S502" s="72"/>
      <c r="T502" s="72"/>
      <c r="U502" s="72"/>
      <c r="V502" s="72"/>
      <c r="W502" s="72"/>
      <c r="X502" s="25"/>
      <c r="Y502" s="25"/>
      <c r="AC502" s="1181" t="s">
        <v>641</v>
      </c>
      <c r="AD502" s="1182"/>
      <c r="AE502" s="1182"/>
      <c r="AF502" s="1182"/>
      <c r="AG502" s="75" t="s">
        <v>437</v>
      </c>
      <c r="AH502" s="1128"/>
      <c r="AI502" s="1128"/>
      <c r="AJ502" s="1128"/>
      <c r="AK502" s="112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71"/>
      <c r="C503" s="1272"/>
      <c r="D503" s="1272"/>
      <c r="E503" s="1272"/>
      <c r="F503" s="1272"/>
      <c r="G503" s="1272"/>
      <c r="H503" s="1273"/>
      <c r="I503" s="25" t="s">
        <v>444</v>
      </c>
      <c r="J503" s="25"/>
      <c r="K503" s="25"/>
      <c r="L503" s="25"/>
      <c r="M503" s="25"/>
      <c r="N503" s="25"/>
      <c r="O503" s="25"/>
      <c r="P503" s="25"/>
      <c r="Q503" s="25"/>
      <c r="R503" s="25"/>
      <c r="S503" s="25"/>
      <c r="T503" s="25"/>
      <c r="U503" s="25"/>
      <c r="V503" s="25"/>
      <c r="W503" s="25"/>
      <c r="X503" s="25"/>
      <c r="Y503" s="25"/>
      <c r="AC503" s="1181" t="s">
        <v>641</v>
      </c>
      <c r="AD503" s="1182"/>
      <c r="AE503" s="1182"/>
      <c r="AF503" s="1182"/>
      <c r="AG503" s="75" t="s">
        <v>437</v>
      </c>
      <c r="AH503" s="1128"/>
      <c r="AI503" s="1128"/>
      <c r="AJ503" s="1128"/>
      <c r="AK503" s="112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71"/>
      <c r="C504" s="1272"/>
      <c r="D504" s="1272"/>
      <c r="E504" s="1272"/>
      <c r="F504" s="1272"/>
      <c r="G504" s="1272"/>
      <c r="H504" s="1273"/>
      <c r="I504" s="25" t="s">
        <v>445</v>
      </c>
      <c r="J504" s="25"/>
      <c r="K504" s="25"/>
      <c r="L504" s="25"/>
      <c r="M504" s="25"/>
      <c r="N504" s="25"/>
      <c r="O504" s="25"/>
      <c r="P504" s="25"/>
      <c r="Q504" s="25"/>
      <c r="R504" s="25"/>
      <c r="S504" s="25"/>
      <c r="T504" s="25"/>
      <c r="U504" s="25"/>
      <c r="V504" s="25"/>
      <c r="W504" s="25"/>
      <c r="X504" s="25"/>
      <c r="Y504" s="25"/>
      <c r="AC504" s="1181" t="s">
        <v>641</v>
      </c>
      <c r="AD504" s="1182"/>
      <c r="AE504" s="1182"/>
      <c r="AF504" s="1182"/>
      <c r="AG504" s="75" t="s">
        <v>437</v>
      </c>
      <c r="AH504" s="1128"/>
      <c r="AI504" s="1128"/>
      <c r="AJ504" s="1128"/>
      <c r="AK504" s="112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71"/>
      <c r="C505" s="1272"/>
      <c r="D505" s="1272"/>
      <c r="E505" s="1272"/>
      <c r="F505" s="1272"/>
      <c r="G505" s="1272"/>
      <c r="H505" s="1273"/>
      <c r="I505" s="25" t="s">
        <v>446</v>
      </c>
      <c r="J505" s="25"/>
      <c r="K505" s="25"/>
      <c r="L505" s="25"/>
      <c r="M505" s="25"/>
      <c r="N505" s="25"/>
      <c r="O505" s="25"/>
      <c r="P505" s="25"/>
      <c r="Q505" s="25"/>
      <c r="R505" s="25"/>
      <c r="S505" s="25"/>
      <c r="T505" s="25"/>
      <c r="U505" s="25"/>
      <c r="V505" s="25"/>
      <c r="W505" s="25"/>
      <c r="X505" s="25"/>
      <c r="Y505" s="25"/>
      <c r="AC505" s="1181" t="s">
        <v>641</v>
      </c>
      <c r="AD505" s="1182"/>
      <c r="AE505" s="1182"/>
      <c r="AF505" s="1182"/>
      <c r="AG505" s="75" t="s">
        <v>437</v>
      </c>
      <c r="AH505" s="1128"/>
      <c r="AI505" s="1128"/>
      <c r="AJ505" s="1128"/>
      <c r="AK505" s="112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71"/>
      <c r="C506" s="1272"/>
      <c r="D506" s="1272"/>
      <c r="E506" s="1272"/>
      <c r="F506" s="1272"/>
      <c r="G506" s="1272"/>
      <c r="H506" s="1273"/>
      <c r="I506" s="80" t="s">
        <v>447</v>
      </c>
      <c r="J506" s="80"/>
      <c r="K506" s="80"/>
      <c r="L506" s="80"/>
      <c r="M506" s="80"/>
      <c r="N506" s="80"/>
      <c r="O506" s="80"/>
      <c r="P506" s="80"/>
      <c r="Q506" s="80"/>
      <c r="R506" s="80"/>
      <c r="S506" s="80"/>
      <c r="T506" s="80"/>
      <c r="U506" s="80"/>
      <c r="V506" s="80"/>
      <c r="W506" s="80"/>
      <c r="X506" s="80"/>
      <c r="Y506" s="80"/>
      <c r="Z506" s="80"/>
      <c r="AA506" s="80"/>
      <c r="AB506" s="80"/>
      <c r="AC506" s="1181">
        <v>9</v>
      </c>
      <c r="AD506" s="1182"/>
      <c r="AE506" s="1182"/>
      <c r="AF506" s="1182"/>
      <c r="AG506" s="65" t="s">
        <v>437</v>
      </c>
      <c r="AH506" s="1128">
        <v>2020</v>
      </c>
      <c r="AI506" s="1128"/>
      <c r="AJ506" s="1128"/>
      <c r="AK506" s="112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8" t="s">
        <v>448</v>
      </c>
      <c r="C507" s="1269"/>
      <c r="D507" s="1269"/>
      <c r="E507" s="1269"/>
      <c r="F507" s="1269"/>
      <c r="G507" s="1269"/>
      <c r="H507" s="1270"/>
      <c r="I507" s="72" t="s">
        <v>449</v>
      </c>
      <c r="J507" s="72"/>
      <c r="K507" s="72"/>
      <c r="L507" s="72"/>
      <c r="M507" s="72"/>
      <c r="N507" s="72"/>
      <c r="O507" s="72"/>
      <c r="P507" s="72"/>
      <c r="Q507" s="72"/>
      <c r="R507" s="72"/>
      <c r="S507" s="72"/>
      <c r="T507" s="72"/>
      <c r="U507" s="72"/>
      <c r="V507" s="72"/>
      <c r="W507" s="72"/>
      <c r="X507" s="25"/>
      <c r="Y507" s="25"/>
      <c r="AC507" s="1181" t="s">
        <v>641</v>
      </c>
      <c r="AD507" s="1182"/>
      <c r="AE507" s="1182"/>
      <c r="AF507" s="1182"/>
      <c r="AG507" s="75" t="s">
        <v>437</v>
      </c>
      <c r="AH507" s="1128"/>
      <c r="AI507" s="1128"/>
      <c r="AJ507" s="1128"/>
      <c r="AK507" s="112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71"/>
      <c r="C508" s="1272"/>
      <c r="D508" s="1272"/>
      <c r="E508" s="1272"/>
      <c r="F508" s="1272"/>
      <c r="G508" s="1272"/>
      <c r="H508" s="1273"/>
      <c r="I508" s="25" t="s">
        <v>450</v>
      </c>
      <c r="J508" s="25"/>
      <c r="K508" s="25"/>
      <c r="L508" s="25"/>
      <c r="M508" s="25"/>
      <c r="N508" s="25"/>
      <c r="O508" s="25"/>
      <c r="P508" s="25"/>
      <c r="Q508" s="25"/>
      <c r="R508" s="25"/>
      <c r="S508" s="25"/>
      <c r="T508" s="25"/>
      <c r="U508" s="25"/>
      <c r="V508" s="25"/>
      <c r="W508" s="25"/>
      <c r="X508" s="25"/>
      <c r="Y508" s="25"/>
      <c r="AC508" s="1181">
        <v>5</v>
      </c>
      <c r="AD508" s="1182"/>
      <c r="AE508" s="1182"/>
      <c r="AF508" s="1182"/>
      <c r="AG508" s="75" t="s">
        <v>437</v>
      </c>
      <c r="AH508" s="1128">
        <v>2020</v>
      </c>
      <c r="AI508" s="1128"/>
      <c r="AJ508" s="1128"/>
      <c r="AK508" s="112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71"/>
      <c r="C509" s="1272"/>
      <c r="D509" s="1272"/>
      <c r="E509" s="1272"/>
      <c r="F509" s="1272"/>
      <c r="G509" s="1272"/>
      <c r="H509" s="1273"/>
      <c r="I509" s="80" t="s">
        <v>451</v>
      </c>
      <c r="J509" s="80"/>
      <c r="K509" s="80"/>
      <c r="L509" s="80"/>
      <c r="M509" s="80"/>
      <c r="N509" s="80"/>
      <c r="O509" s="80"/>
      <c r="P509" s="80"/>
      <c r="Q509" s="80"/>
      <c r="R509" s="80"/>
      <c r="S509" s="80"/>
      <c r="T509" s="80"/>
      <c r="U509" s="80"/>
      <c r="V509" s="80"/>
      <c r="W509" s="80"/>
      <c r="X509" s="80"/>
      <c r="Y509" s="80"/>
      <c r="Z509" s="80"/>
      <c r="AA509" s="80"/>
      <c r="AB509" s="80"/>
      <c r="AC509" s="1181">
        <v>11</v>
      </c>
      <c r="AD509" s="1182"/>
      <c r="AE509" s="1182"/>
      <c r="AF509" s="1182"/>
      <c r="AG509" s="65" t="s">
        <v>437</v>
      </c>
      <c r="AH509" s="1128">
        <v>2020</v>
      </c>
      <c r="AI509" s="1128"/>
      <c r="AJ509" s="1128"/>
      <c r="AK509" s="112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8" t="s">
        <v>452</v>
      </c>
      <c r="C510" s="1269"/>
      <c r="D510" s="1269"/>
      <c r="E510" s="1269"/>
      <c r="F510" s="1269"/>
      <c r="G510" s="1269"/>
      <c r="H510" s="1270"/>
      <c r="I510" s="72" t="s">
        <v>449</v>
      </c>
      <c r="J510" s="72"/>
      <c r="K510" s="72"/>
      <c r="L510" s="72"/>
      <c r="M510" s="72"/>
      <c r="N510" s="72"/>
      <c r="O510" s="72"/>
      <c r="P510" s="72"/>
      <c r="Q510" s="72"/>
      <c r="R510" s="72"/>
      <c r="S510" s="72"/>
      <c r="T510" s="72"/>
      <c r="U510" s="72"/>
      <c r="V510" s="72"/>
      <c r="W510" s="72"/>
      <c r="X510" s="72"/>
      <c r="Y510" s="72"/>
      <c r="Z510" s="72"/>
      <c r="AA510" s="72"/>
      <c r="AB510" s="72"/>
      <c r="AC510" s="1277" t="s">
        <v>641</v>
      </c>
      <c r="AD510" s="1136"/>
      <c r="AE510" s="1136"/>
      <c r="AF510" s="1136"/>
      <c r="AG510" s="204" t="s">
        <v>437</v>
      </c>
      <c r="AH510" s="1128"/>
      <c r="AI510" s="1128"/>
      <c r="AJ510" s="1128"/>
      <c r="AK510" s="1129"/>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71"/>
      <c r="C511" s="1272"/>
      <c r="D511" s="1272"/>
      <c r="E511" s="1272"/>
      <c r="F511" s="1272"/>
      <c r="G511" s="1272"/>
      <c r="H511" s="1273"/>
      <c r="I511" s="25" t="s">
        <v>450</v>
      </c>
      <c r="J511" s="25"/>
      <c r="K511" s="25"/>
      <c r="L511" s="25"/>
      <c r="M511" s="25"/>
      <c r="N511" s="25"/>
      <c r="O511" s="25"/>
      <c r="P511" s="25"/>
      <c r="Q511" s="25"/>
      <c r="R511" s="25"/>
      <c r="S511" s="25"/>
      <c r="T511" s="25"/>
      <c r="U511" s="25"/>
      <c r="V511" s="25"/>
      <c r="W511" s="25"/>
      <c r="X511" s="25"/>
      <c r="Y511" s="25"/>
      <c r="Z511" s="25"/>
      <c r="AA511" s="25"/>
      <c r="AB511" s="25"/>
      <c r="AC511" s="1181">
        <v>5</v>
      </c>
      <c r="AD511" s="1182"/>
      <c r="AE511" s="1182"/>
      <c r="AF511" s="1182"/>
      <c r="AG511" s="75" t="s">
        <v>437</v>
      </c>
      <c r="AH511" s="1128">
        <v>2020</v>
      </c>
      <c r="AI511" s="1128"/>
      <c r="AJ511" s="1128"/>
      <c r="AK511" s="1129"/>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9"/>
      <c r="C512" s="1320"/>
      <c r="D512" s="1320"/>
      <c r="E512" s="1320"/>
      <c r="F512" s="1320"/>
      <c r="G512" s="1320"/>
      <c r="H512" s="1321"/>
      <c r="I512" s="80" t="s">
        <v>451</v>
      </c>
      <c r="J512" s="80"/>
      <c r="K512" s="80"/>
      <c r="L512" s="80"/>
      <c r="M512" s="80"/>
      <c r="N512" s="80"/>
      <c r="O512" s="80"/>
      <c r="P512" s="80"/>
      <c r="Q512" s="80"/>
      <c r="R512" s="80"/>
      <c r="S512" s="80"/>
      <c r="T512" s="80"/>
      <c r="U512" s="80"/>
      <c r="V512" s="80"/>
      <c r="W512" s="80"/>
      <c r="X512" s="80"/>
      <c r="Y512" s="80"/>
      <c r="Z512" s="80"/>
      <c r="AA512" s="80"/>
      <c r="AB512" s="80"/>
      <c r="AC512" s="1181" t="s">
        <v>641</v>
      </c>
      <c r="AD512" s="1182"/>
      <c r="AE512" s="1182"/>
      <c r="AF512" s="1182"/>
      <c r="AG512" s="65" t="s">
        <v>437</v>
      </c>
      <c r="AH512" s="1128"/>
      <c r="AI512" s="1128"/>
      <c r="AJ512" s="1128"/>
      <c r="AK512" s="112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8" t="s">
        <v>453</v>
      </c>
      <c r="C513" s="1269"/>
      <c r="D513" s="1269"/>
      <c r="E513" s="1269"/>
      <c r="F513" s="1269"/>
      <c r="G513" s="1269"/>
      <c r="H513" s="1270"/>
      <c r="I513" s="71" t="s">
        <v>454</v>
      </c>
      <c r="J513" s="72"/>
      <c r="K513" s="72"/>
      <c r="L513" s="72"/>
      <c r="M513" s="72"/>
      <c r="N513" s="72"/>
      <c r="O513" s="1110" t="s">
        <v>1664</v>
      </c>
      <c r="P513" s="1095"/>
      <c r="Q513" s="1095"/>
      <c r="R513" s="1095"/>
      <c r="S513" s="1095"/>
      <c r="T513" s="1095"/>
      <c r="U513" s="1095"/>
      <c r="V513" s="1095"/>
      <c r="W513" s="1095"/>
      <c r="X513" s="1095"/>
      <c r="Y513" s="1095"/>
      <c r="Z513" s="1095"/>
      <c r="AA513" s="1095"/>
      <c r="AB513" s="94"/>
      <c r="AC513" s="1277" t="s">
        <v>641</v>
      </c>
      <c r="AD513" s="1136"/>
      <c r="AE513" s="1136"/>
      <c r="AF513" s="1136"/>
      <c r="AG513" s="204" t="s">
        <v>437</v>
      </c>
      <c r="AH513" s="1128"/>
      <c r="AI513" s="1128"/>
      <c r="AJ513" s="1128"/>
      <c r="AK513" s="112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71"/>
      <c r="C514" s="1272"/>
      <c r="D514" s="1272"/>
      <c r="E514" s="1272"/>
      <c r="F514" s="1272"/>
      <c r="G514" s="1272"/>
      <c r="H514" s="1273"/>
      <c r="I514" s="175" t="s">
        <v>455</v>
      </c>
      <c r="J514" s="25"/>
      <c r="K514" s="25"/>
      <c r="L514" s="25"/>
      <c r="M514" s="25"/>
      <c r="N514" s="25"/>
      <c r="O514" s="25"/>
      <c r="P514" s="25"/>
      <c r="Q514" s="25"/>
      <c r="R514" s="25"/>
      <c r="S514" s="25"/>
      <c r="T514" s="25"/>
      <c r="U514" s="25"/>
      <c r="V514" s="25"/>
      <c r="W514" s="25"/>
      <c r="X514" s="25"/>
      <c r="Y514" s="25"/>
      <c r="Z514" s="25"/>
      <c r="AA514" s="25"/>
      <c r="AB514" s="101"/>
      <c r="AC514" s="1181" t="s">
        <v>641</v>
      </c>
      <c r="AD514" s="1182"/>
      <c r="AE514" s="1182"/>
      <c r="AF514" s="1182"/>
      <c r="AG514" s="75" t="s">
        <v>437</v>
      </c>
      <c r="AH514" s="1128"/>
      <c r="AI514" s="1128"/>
      <c r="AJ514" s="1128"/>
      <c r="AK514" s="112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71"/>
      <c r="C515" s="1272"/>
      <c r="D515" s="1272"/>
      <c r="E515" s="1272"/>
      <c r="F515" s="1272"/>
      <c r="G515" s="1272"/>
      <c r="H515" s="1273"/>
      <c r="I515" s="79" t="s">
        <v>456</v>
      </c>
      <c r="J515" s="80"/>
      <c r="K515" s="80"/>
      <c r="L515" s="80"/>
      <c r="M515" s="80"/>
      <c r="N515" s="80"/>
      <c r="O515" s="80"/>
      <c r="P515" s="80"/>
      <c r="Q515" s="80"/>
      <c r="R515" s="80"/>
      <c r="S515" s="80"/>
      <c r="T515" s="80"/>
      <c r="U515" s="80"/>
      <c r="V515" s="80"/>
      <c r="W515" s="80"/>
      <c r="X515" s="80"/>
      <c r="Y515" s="80"/>
      <c r="Z515" s="80"/>
      <c r="AA515" s="80"/>
      <c r="AB515" s="81"/>
      <c r="AC515" s="1181">
        <v>11</v>
      </c>
      <c r="AD515" s="1182"/>
      <c r="AE515" s="1182"/>
      <c r="AF515" s="1182"/>
      <c r="AG515" s="65" t="s">
        <v>437</v>
      </c>
      <c r="AH515" s="1128">
        <v>2020</v>
      </c>
      <c r="AI515" s="1128"/>
      <c r="AJ515" s="1128"/>
      <c r="AK515" s="112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71"/>
      <c r="C516" s="1272"/>
      <c r="D516" s="1272"/>
      <c r="E516" s="1272"/>
      <c r="F516" s="1272"/>
      <c r="G516" s="1272"/>
      <c r="H516" s="1273"/>
      <c r="I516" s="72" t="s">
        <v>457</v>
      </c>
      <c r="J516" s="72"/>
      <c r="K516" s="72"/>
      <c r="L516" s="72"/>
      <c r="M516" s="72"/>
      <c r="N516" s="72"/>
      <c r="O516" s="1123" t="s">
        <v>1735</v>
      </c>
      <c r="P516" s="1096"/>
      <c r="Q516" s="1096"/>
      <c r="R516" s="1096"/>
      <c r="S516" s="1096"/>
      <c r="T516" s="1096"/>
      <c r="U516" s="1096"/>
      <c r="V516" s="1096"/>
      <c r="W516" s="1096"/>
      <c r="X516" s="1096"/>
      <c r="Y516" s="1096"/>
      <c r="Z516" s="1096"/>
      <c r="AA516" s="1096"/>
      <c r="AC516" s="1181" t="s">
        <v>641</v>
      </c>
      <c r="AD516" s="1182"/>
      <c r="AE516" s="1182"/>
      <c r="AF516" s="1182"/>
      <c r="AG516" s="75" t="s">
        <v>437</v>
      </c>
      <c r="AH516" s="1128"/>
      <c r="AI516" s="1128"/>
      <c r="AJ516" s="1128"/>
      <c r="AK516" s="112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71"/>
      <c r="C517" s="1272"/>
      <c r="D517" s="1272"/>
      <c r="E517" s="1272"/>
      <c r="F517" s="1272"/>
      <c r="G517" s="1272"/>
      <c r="H517" s="1273"/>
      <c r="I517" s="25" t="s">
        <v>455</v>
      </c>
      <c r="J517" s="25"/>
      <c r="K517" s="25"/>
      <c r="L517" s="25"/>
      <c r="M517" s="25"/>
      <c r="N517" s="25"/>
      <c r="O517" s="25"/>
      <c r="P517" s="25"/>
      <c r="Q517" s="25"/>
      <c r="R517" s="25"/>
      <c r="S517" s="25"/>
      <c r="T517" s="25"/>
      <c r="U517" s="25"/>
      <c r="V517" s="25"/>
      <c r="W517" s="25"/>
      <c r="X517" s="25"/>
      <c r="Y517" s="25"/>
      <c r="AC517" s="1181" t="s">
        <v>641</v>
      </c>
      <c r="AD517" s="1182"/>
      <c r="AE517" s="1182"/>
      <c r="AF517" s="1182"/>
      <c r="AG517" s="75" t="s">
        <v>437</v>
      </c>
      <c r="AH517" s="1128"/>
      <c r="AI517" s="1128"/>
      <c r="AJ517" s="1128"/>
      <c r="AK517" s="112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71"/>
      <c r="C518" s="1272"/>
      <c r="D518" s="1272"/>
      <c r="E518" s="1272"/>
      <c r="F518" s="1272"/>
      <c r="G518" s="1272"/>
      <c r="H518" s="1273"/>
      <c r="I518" s="80" t="s">
        <v>456</v>
      </c>
      <c r="J518" s="80"/>
      <c r="K518" s="80"/>
      <c r="L518" s="80"/>
      <c r="M518" s="80"/>
      <c r="N518" s="80"/>
      <c r="O518" s="80"/>
      <c r="P518" s="80"/>
      <c r="Q518" s="80"/>
      <c r="R518" s="80"/>
      <c r="S518" s="80"/>
      <c r="T518" s="80"/>
      <c r="U518" s="80"/>
      <c r="V518" s="80"/>
      <c r="W518" s="80"/>
      <c r="X518" s="80"/>
      <c r="Y518" s="80"/>
      <c r="Z518" s="80"/>
      <c r="AA518" s="80"/>
      <c r="AB518" s="80"/>
      <c r="AC518" s="1181">
        <v>11</v>
      </c>
      <c r="AD518" s="1182"/>
      <c r="AE518" s="1182"/>
      <c r="AF518" s="1182"/>
      <c r="AG518" s="65" t="s">
        <v>437</v>
      </c>
      <c r="AH518" s="1128">
        <v>2020</v>
      </c>
      <c r="AI518" s="1128"/>
      <c r="AJ518" s="1128"/>
      <c r="AK518" s="112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71"/>
      <c r="C519" s="1272"/>
      <c r="D519" s="1272"/>
      <c r="E519" s="1272"/>
      <c r="F519" s="1272"/>
      <c r="G519" s="1272"/>
      <c r="H519" s="1273"/>
      <c r="I519" s="72" t="s">
        <v>457</v>
      </c>
      <c r="J519" s="72"/>
      <c r="K519" s="72"/>
      <c r="L519" s="72"/>
      <c r="M519" s="72"/>
      <c r="N519" s="72"/>
      <c r="O519" s="1096" t="s">
        <v>356</v>
      </c>
      <c r="P519" s="1096"/>
      <c r="Q519" s="1096"/>
      <c r="R519" s="1096"/>
      <c r="S519" s="1096"/>
      <c r="T519" s="1096"/>
      <c r="U519" s="1096"/>
      <c r="V519" s="1096"/>
      <c r="W519" s="1096"/>
      <c r="X519" s="1096"/>
      <c r="Y519" s="1096"/>
      <c r="Z519" s="1096"/>
      <c r="AA519" s="1096"/>
      <c r="AC519" s="1181" t="s">
        <v>641</v>
      </c>
      <c r="AD519" s="1182"/>
      <c r="AE519" s="1182"/>
      <c r="AF519" s="1182"/>
      <c r="AG519" s="75" t="s">
        <v>437</v>
      </c>
      <c r="AH519" s="1128"/>
      <c r="AI519" s="1128"/>
      <c r="AJ519" s="1128"/>
      <c r="AK519" s="112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71"/>
      <c r="C520" s="1272"/>
      <c r="D520" s="1272"/>
      <c r="E520" s="1272"/>
      <c r="F520" s="1272"/>
      <c r="G520" s="1272"/>
      <c r="H520" s="1273"/>
      <c r="I520" s="25" t="s">
        <v>455</v>
      </c>
      <c r="J520" s="25"/>
      <c r="K520" s="25"/>
      <c r="L520" s="25"/>
      <c r="M520" s="25"/>
      <c r="N520" s="25"/>
      <c r="O520" s="25"/>
      <c r="P520" s="25"/>
      <c r="Q520" s="25"/>
      <c r="R520" s="25"/>
      <c r="S520" s="25"/>
      <c r="T520" s="25"/>
      <c r="U520" s="25"/>
      <c r="V520" s="25"/>
      <c r="W520" s="25"/>
      <c r="X520" s="25"/>
      <c r="Y520" s="25"/>
      <c r="AC520" s="1181" t="s">
        <v>641</v>
      </c>
      <c r="AD520" s="1182"/>
      <c r="AE520" s="1182"/>
      <c r="AF520" s="1182"/>
      <c r="AG520" s="75" t="s">
        <v>437</v>
      </c>
      <c r="AH520" s="1128"/>
      <c r="AI520" s="1128"/>
      <c r="AJ520" s="1128"/>
      <c r="AK520" s="112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71"/>
      <c r="C521" s="1272"/>
      <c r="D521" s="1272"/>
      <c r="E521" s="1272"/>
      <c r="F521" s="1272"/>
      <c r="G521" s="1272"/>
      <c r="H521" s="1273"/>
      <c r="I521" s="80" t="s">
        <v>456</v>
      </c>
      <c r="J521" s="80"/>
      <c r="K521" s="80"/>
      <c r="L521" s="80"/>
      <c r="M521" s="80"/>
      <c r="N521" s="80"/>
      <c r="O521" s="80"/>
      <c r="P521" s="80"/>
      <c r="Q521" s="80"/>
      <c r="R521" s="80"/>
      <c r="S521" s="80"/>
      <c r="T521" s="80"/>
      <c r="U521" s="80"/>
      <c r="V521" s="80"/>
      <c r="W521" s="80"/>
      <c r="X521" s="80"/>
      <c r="Y521" s="80"/>
      <c r="Z521" s="80"/>
      <c r="AA521" s="80"/>
      <c r="AB521" s="80"/>
      <c r="AC521" s="1181" t="s">
        <v>641</v>
      </c>
      <c r="AD521" s="1182"/>
      <c r="AE521" s="1182"/>
      <c r="AF521" s="1182"/>
      <c r="AG521" s="65" t="s">
        <v>437</v>
      </c>
      <c r="AH521" s="1128"/>
      <c r="AI521" s="1128"/>
      <c r="AJ521" s="1128"/>
      <c r="AK521" s="112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71"/>
      <c r="C522" s="1272"/>
      <c r="D522" s="1272"/>
      <c r="E522" s="1272"/>
      <c r="F522" s="1272"/>
      <c r="G522" s="1272"/>
      <c r="H522" s="1273"/>
      <c r="I522" s="72" t="s">
        <v>457</v>
      </c>
      <c r="J522" s="72"/>
      <c r="K522" s="72"/>
      <c r="L522" s="72"/>
      <c r="M522" s="72"/>
      <c r="N522" s="72"/>
      <c r="O522" s="1096" t="s">
        <v>356</v>
      </c>
      <c r="P522" s="1096"/>
      <c r="Q522" s="1096"/>
      <c r="R522" s="1096"/>
      <c r="S522" s="1096"/>
      <c r="T522" s="1096"/>
      <c r="U522" s="1096"/>
      <c r="V522" s="1096"/>
      <c r="W522" s="1096"/>
      <c r="X522" s="1096"/>
      <c r="Y522" s="1096"/>
      <c r="Z522" s="1096"/>
      <c r="AA522" s="1096"/>
      <c r="AC522" s="1181" t="s">
        <v>641</v>
      </c>
      <c r="AD522" s="1182"/>
      <c r="AE522" s="1182"/>
      <c r="AF522" s="1182"/>
      <c r="AG522" s="75" t="s">
        <v>437</v>
      </c>
      <c r="AH522" s="1128"/>
      <c r="AI522" s="1128"/>
      <c r="AJ522" s="1128"/>
      <c r="AK522" s="112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71"/>
      <c r="C523" s="1272"/>
      <c r="D523" s="1272"/>
      <c r="E523" s="1272"/>
      <c r="F523" s="1272"/>
      <c r="G523" s="1272"/>
      <c r="H523" s="1273"/>
      <c r="I523" s="25" t="s">
        <v>455</v>
      </c>
      <c r="J523" s="25"/>
      <c r="K523" s="25"/>
      <c r="L523" s="25"/>
      <c r="M523" s="25"/>
      <c r="N523" s="25"/>
      <c r="O523" s="25"/>
      <c r="P523" s="25"/>
      <c r="Q523" s="25"/>
      <c r="R523" s="25"/>
      <c r="S523" s="25"/>
      <c r="T523" s="25"/>
      <c r="U523" s="25"/>
      <c r="V523" s="25"/>
      <c r="W523" s="25"/>
      <c r="X523" s="25"/>
      <c r="Y523" s="25"/>
      <c r="AC523" s="1181" t="s">
        <v>641</v>
      </c>
      <c r="AD523" s="1182"/>
      <c r="AE523" s="1182"/>
      <c r="AF523" s="1182"/>
      <c r="AG523" s="75" t="s">
        <v>437</v>
      </c>
      <c r="AH523" s="1128"/>
      <c r="AI523" s="1128"/>
      <c r="AJ523" s="1128"/>
      <c r="AK523" s="112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71"/>
      <c r="C524" s="1272"/>
      <c r="D524" s="1272"/>
      <c r="E524" s="1272"/>
      <c r="F524" s="1272"/>
      <c r="G524" s="1272"/>
      <c r="H524" s="1273"/>
      <c r="I524" s="80" t="s">
        <v>456</v>
      </c>
      <c r="J524" s="80"/>
      <c r="K524" s="80"/>
      <c r="L524" s="80"/>
      <c r="M524" s="80"/>
      <c r="N524" s="80"/>
      <c r="O524" s="80"/>
      <c r="P524" s="80"/>
      <c r="Q524" s="80"/>
      <c r="R524" s="80"/>
      <c r="S524" s="80"/>
      <c r="T524" s="80"/>
      <c r="U524" s="80"/>
      <c r="V524" s="80"/>
      <c r="W524" s="80"/>
      <c r="X524" s="80"/>
      <c r="Y524" s="80"/>
      <c r="Z524" s="80"/>
      <c r="AA524" s="80"/>
      <c r="AB524" s="80"/>
      <c r="AC524" s="1181" t="s">
        <v>641</v>
      </c>
      <c r="AD524" s="1182"/>
      <c r="AE524" s="1182"/>
      <c r="AF524" s="1182"/>
      <c r="AG524" s="65" t="s">
        <v>437</v>
      </c>
      <c r="AH524" s="1128"/>
      <c r="AI524" s="1128"/>
      <c r="AJ524" s="1128"/>
      <c r="AK524" s="112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71"/>
      <c r="C525" s="1272"/>
      <c r="D525" s="1272"/>
      <c r="E525" s="1272"/>
      <c r="F525" s="1272"/>
      <c r="G525" s="1272"/>
      <c r="H525" s="1273"/>
      <c r="I525" s="72" t="s">
        <v>457</v>
      </c>
      <c r="J525" s="72"/>
      <c r="K525" s="72"/>
      <c r="L525" s="72"/>
      <c r="M525" s="72"/>
      <c r="N525" s="72"/>
      <c r="O525" s="1096" t="s">
        <v>356</v>
      </c>
      <c r="P525" s="1096"/>
      <c r="Q525" s="1096"/>
      <c r="R525" s="1096"/>
      <c r="S525" s="1096"/>
      <c r="T525" s="1096"/>
      <c r="U525" s="1096"/>
      <c r="V525" s="1096"/>
      <c r="W525" s="1096"/>
      <c r="X525" s="1096"/>
      <c r="Y525" s="1096"/>
      <c r="Z525" s="1096"/>
      <c r="AA525" s="1096"/>
      <c r="AC525" s="1181" t="s">
        <v>641</v>
      </c>
      <c r="AD525" s="1182"/>
      <c r="AE525" s="1182"/>
      <c r="AF525" s="1182"/>
      <c r="AG525" s="75" t="s">
        <v>437</v>
      </c>
      <c r="AH525" s="1128"/>
      <c r="AI525" s="1128"/>
      <c r="AJ525" s="1128"/>
      <c r="AK525" s="112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71"/>
      <c r="C526" s="1272"/>
      <c r="D526" s="1272"/>
      <c r="E526" s="1272"/>
      <c r="F526" s="1272"/>
      <c r="G526" s="1272"/>
      <c r="H526" s="1273"/>
      <c r="I526" s="25" t="s">
        <v>455</v>
      </c>
      <c r="J526" s="25"/>
      <c r="K526" s="25"/>
      <c r="L526" s="25"/>
      <c r="M526" s="25"/>
      <c r="N526" s="25"/>
      <c r="O526" s="25"/>
      <c r="P526" s="25"/>
      <c r="Q526" s="25"/>
      <c r="R526" s="25"/>
      <c r="S526" s="25"/>
      <c r="T526" s="25"/>
      <c r="U526" s="25"/>
      <c r="V526" s="25"/>
      <c r="W526" s="25"/>
      <c r="X526" s="25"/>
      <c r="Y526" s="25"/>
      <c r="AC526" s="1181" t="s">
        <v>641</v>
      </c>
      <c r="AD526" s="1182"/>
      <c r="AE526" s="1182"/>
      <c r="AF526" s="1182"/>
      <c r="AG526" s="65" t="s">
        <v>437</v>
      </c>
      <c r="AH526" s="1128"/>
      <c r="AI526" s="1128"/>
      <c r="AJ526" s="1128"/>
      <c r="AK526" s="112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71"/>
      <c r="C527" s="1272"/>
      <c r="D527" s="1272"/>
      <c r="E527" s="1272"/>
      <c r="F527" s="1272"/>
      <c r="G527" s="1272"/>
      <c r="H527" s="1273"/>
      <c r="I527" s="80" t="s">
        <v>456</v>
      </c>
      <c r="J527" s="80"/>
      <c r="K527" s="80"/>
      <c r="L527" s="80"/>
      <c r="M527" s="80"/>
      <c r="N527" s="80"/>
      <c r="O527" s="80"/>
      <c r="P527" s="80"/>
      <c r="Q527" s="80"/>
      <c r="R527" s="80"/>
      <c r="S527" s="80"/>
      <c r="T527" s="80"/>
      <c r="U527" s="80"/>
      <c r="V527" s="80"/>
      <c r="W527" s="80"/>
      <c r="X527" s="80"/>
      <c r="Y527" s="80"/>
      <c r="Z527" s="80"/>
      <c r="AA527" s="80"/>
      <c r="AB527" s="80"/>
      <c r="AC527" s="1181" t="s">
        <v>641</v>
      </c>
      <c r="AD527" s="1182"/>
      <c r="AE527" s="1182"/>
      <c r="AF527" s="1182"/>
      <c r="AG527" s="75" t="s">
        <v>437</v>
      </c>
      <c r="AH527" s="1128"/>
      <c r="AI527" s="1128"/>
      <c r="AJ527" s="1128"/>
      <c r="AK527" s="112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71"/>
      <c r="C528" s="1272"/>
      <c r="D528" s="1272"/>
      <c r="E528" s="1272"/>
      <c r="F528" s="1272"/>
      <c r="G528" s="1272"/>
      <c r="H528" s="1273"/>
      <c r="I528" s="72" t="s">
        <v>457</v>
      </c>
      <c r="J528" s="72"/>
      <c r="K528" s="72"/>
      <c r="L528" s="72"/>
      <c r="M528" s="72"/>
      <c r="N528" s="72"/>
      <c r="O528" s="1096" t="s">
        <v>356</v>
      </c>
      <c r="P528" s="1096"/>
      <c r="Q528" s="1096"/>
      <c r="R528" s="1096"/>
      <c r="S528" s="1096"/>
      <c r="T528" s="1096"/>
      <c r="U528" s="1096"/>
      <c r="V528" s="1096"/>
      <c r="W528" s="1096"/>
      <c r="X528" s="1096"/>
      <c r="Y528" s="1096"/>
      <c r="Z528" s="1096"/>
      <c r="AA528" s="1096"/>
      <c r="AC528" s="1181" t="s">
        <v>641</v>
      </c>
      <c r="AD528" s="1182"/>
      <c r="AE528" s="1182"/>
      <c r="AF528" s="1182"/>
      <c r="AG528" s="65" t="s">
        <v>437</v>
      </c>
      <c r="AH528" s="1128"/>
      <c r="AI528" s="1128"/>
      <c r="AJ528" s="1128"/>
      <c r="AK528" s="112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71"/>
      <c r="C529" s="1272"/>
      <c r="D529" s="1272"/>
      <c r="E529" s="1272"/>
      <c r="F529" s="1272"/>
      <c r="G529" s="1272"/>
      <c r="H529" s="1273"/>
      <c r="I529" s="25" t="s">
        <v>455</v>
      </c>
      <c r="J529" s="25"/>
      <c r="K529" s="25"/>
      <c r="L529" s="25"/>
      <c r="M529" s="25"/>
      <c r="N529" s="25"/>
      <c r="O529" s="25"/>
      <c r="P529" s="25"/>
      <c r="Q529" s="25"/>
      <c r="R529" s="25"/>
      <c r="S529" s="25"/>
      <c r="T529" s="25"/>
      <c r="U529" s="25"/>
      <c r="V529" s="25"/>
      <c r="W529" s="25"/>
      <c r="X529" s="25"/>
      <c r="Y529" s="25"/>
      <c r="AC529" s="1181" t="s">
        <v>641</v>
      </c>
      <c r="AD529" s="1182"/>
      <c r="AE529" s="1182"/>
      <c r="AF529" s="1182"/>
      <c r="AG529" s="75" t="s">
        <v>437</v>
      </c>
      <c r="AH529" s="1128"/>
      <c r="AI529" s="1128"/>
      <c r="AJ529" s="1128"/>
      <c r="AK529" s="112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71"/>
      <c r="C530" s="1272"/>
      <c r="D530" s="1272"/>
      <c r="E530" s="1272"/>
      <c r="F530" s="1272"/>
      <c r="G530" s="1272"/>
      <c r="H530" s="1273"/>
      <c r="I530" s="80" t="s">
        <v>456</v>
      </c>
      <c r="J530" s="80"/>
      <c r="K530" s="80"/>
      <c r="L530" s="80"/>
      <c r="M530" s="80"/>
      <c r="N530" s="80"/>
      <c r="O530" s="80"/>
      <c r="P530" s="80"/>
      <c r="Q530" s="80"/>
      <c r="R530" s="80"/>
      <c r="S530" s="80"/>
      <c r="T530" s="80"/>
      <c r="U530" s="80"/>
      <c r="V530" s="80"/>
      <c r="W530" s="80"/>
      <c r="X530" s="80"/>
      <c r="Y530" s="80"/>
      <c r="Z530" s="80"/>
      <c r="AA530" s="80"/>
      <c r="AB530" s="80"/>
      <c r="AC530" s="1181" t="s">
        <v>641</v>
      </c>
      <c r="AD530" s="1182"/>
      <c r="AE530" s="1182"/>
      <c r="AF530" s="1182"/>
      <c r="AG530" s="65" t="s">
        <v>437</v>
      </c>
      <c r="AH530" s="1128"/>
      <c r="AI530" s="1128"/>
      <c r="AJ530" s="1128"/>
      <c r="AK530" s="112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71"/>
      <c r="C531" s="1272"/>
      <c r="D531" s="1272"/>
      <c r="E531" s="1272"/>
      <c r="F531" s="1272"/>
      <c r="G531" s="1272"/>
      <c r="H531" s="1273"/>
      <c r="I531" s="72" t="s">
        <v>610</v>
      </c>
      <c r="J531" s="72"/>
      <c r="K531" s="72"/>
      <c r="L531" s="72"/>
      <c r="M531" s="72"/>
      <c r="N531" s="72"/>
      <c r="O531" s="72"/>
      <c r="P531" s="72"/>
      <c r="Q531" s="72"/>
      <c r="R531" s="72"/>
      <c r="S531" s="72"/>
      <c r="T531" s="72"/>
      <c r="U531" s="72"/>
      <c r="V531" s="72"/>
      <c r="W531" s="72"/>
      <c r="X531" s="25"/>
      <c r="Y531" s="25"/>
      <c r="AC531" s="1181">
        <v>1</v>
      </c>
      <c r="AD531" s="1182"/>
      <c r="AE531" s="1182"/>
      <c r="AF531" s="1182"/>
      <c r="AG531" s="65" t="s">
        <v>437</v>
      </c>
      <c r="AH531" s="1128">
        <v>2021</v>
      </c>
      <c r="AI531" s="1128"/>
      <c r="AJ531" s="1128"/>
      <c r="AK531" s="112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71"/>
      <c r="C532" s="1272"/>
      <c r="D532" s="1272"/>
      <c r="E532" s="1272"/>
      <c r="F532" s="1272"/>
      <c r="G532" s="1272"/>
      <c r="H532" s="1273"/>
      <c r="I532" s="25" t="s">
        <v>611</v>
      </c>
      <c r="J532" s="25"/>
      <c r="K532" s="25"/>
      <c r="L532" s="25"/>
      <c r="M532" s="25"/>
      <c r="N532" s="25"/>
      <c r="O532" s="25"/>
      <c r="P532" s="25"/>
      <c r="Q532" s="25"/>
      <c r="R532" s="25"/>
      <c r="S532" s="25"/>
      <c r="T532" s="25"/>
      <c r="U532" s="25"/>
      <c r="V532" s="25"/>
      <c r="W532" s="25"/>
      <c r="X532" s="25"/>
      <c r="Y532" s="25"/>
      <c r="AC532" s="1181">
        <v>12</v>
      </c>
      <c r="AD532" s="1182"/>
      <c r="AE532" s="1182"/>
      <c r="AF532" s="1182"/>
      <c r="AG532" s="75" t="s">
        <v>437</v>
      </c>
      <c r="AH532" s="1128">
        <v>2020</v>
      </c>
      <c r="AI532" s="1128"/>
      <c r="AJ532" s="1128"/>
      <c r="AK532" s="112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71"/>
      <c r="C533" s="1272"/>
      <c r="D533" s="1272"/>
      <c r="E533" s="1272"/>
      <c r="F533" s="1272"/>
      <c r="G533" s="1272"/>
      <c r="H533" s="1273"/>
      <c r="I533" s="25" t="s">
        <v>612</v>
      </c>
      <c r="J533" s="25"/>
      <c r="K533" s="25"/>
      <c r="L533" s="25"/>
      <c r="M533" s="25"/>
      <c r="N533" s="25"/>
      <c r="O533" s="25"/>
      <c r="P533" s="25"/>
      <c r="Q533" s="25"/>
      <c r="R533" s="25"/>
      <c r="S533" s="25"/>
      <c r="T533" s="25"/>
      <c r="U533" s="25"/>
      <c r="V533" s="25"/>
      <c r="W533" s="25"/>
      <c r="X533" s="25"/>
      <c r="Y533" s="25"/>
      <c r="AC533" s="1181">
        <v>10</v>
      </c>
      <c r="AD533" s="1182"/>
      <c r="AE533" s="1182"/>
      <c r="AF533" s="1182"/>
      <c r="AG533" s="65" t="s">
        <v>437</v>
      </c>
      <c r="AH533" s="1128">
        <v>2022</v>
      </c>
      <c r="AI533" s="1128"/>
      <c r="AJ533" s="1128"/>
      <c r="AK533" s="112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71"/>
      <c r="C534" s="1272"/>
      <c r="D534" s="1272"/>
      <c r="E534" s="1272"/>
      <c r="F534" s="1272"/>
      <c r="G534" s="1272"/>
      <c r="H534" s="1273"/>
      <c r="I534" s="25" t="s">
        <v>613</v>
      </c>
      <c r="J534" s="25"/>
      <c r="K534" s="25"/>
      <c r="L534" s="25"/>
      <c r="M534" s="25"/>
      <c r="N534" s="25"/>
      <c r="O534" s="25"/>
      <c r="P534" s="25"/>
      <c r="Q534" s="25"/>
      <c r="R534" s="25"/>
      <c r="S534" s="25"/>
      <c r="T534" s="25"/>
      <c r="U534" s="25"/>
      <c r="V534" s="25"/>
      <c r="W534" s="25"/>
      <c r="X534" s="25"/>
      <c r="Y534" s="25"/>
      <c r="AC534" s="1181">
        <v>10</v>
      </c>
      <c r="AD534" s="1182"/>
      <c r="AE534" s="1182"/>
      <c r="AF534" s="1182"/>
      <c r="AG534" s="65" t="s">
        <v>437</v>
      </c>
      <c r="AH534" s="1128">
        <v>2022</v>
      </c>
      <c r="AI534" s="1128"/>
      <c r="AJ534" s="1128"/>
      <c r="AK534" s="112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9"/>
      <c r="C535" s="1320"/>
      <c r="D535" s="1320"/>
      <c r="E535" s="1320"/>
      <c r="F535" s="1320"/>
      <c r="G535" s="1320"/>
      <c r="H535" s="1321"/>
      <c r="I535" s="80" t="s">
        <v>495</v>
      </c>
      <c r="J535" s="80"/>
      <c r="K535" s="80"/>
      <c r="L535" s="80"/>
      <c r="M535" s="80"/>
      <c r="N535" s="80"/>
      <c r="O535" s="80"/>
      <c r="P535" s="80"/>
      <c r="Q535" s="80"/>
      <c r="R535" s="80"/>
      <c r="S535" s="80"/>
      <c r="T535" s="80"/>
      <c r="U535" s="80"/>
      <c r="V535" s="80"/>
      <c r="W535" s="80"/>
      <c r="X535" s="80"/>
      <c r="Y535" s="80"/>
      <c r="Z535" s="80"/>
      <c r="AA535" s="80"/>
      <c r="AB535" s="80"/>
      <c r="AC535" s="1181">
        <v>4</v>
      </c>
      <c r="AD535" s="1182"/>
      <c r="AE535" s="1182"/>
      <c r="AF535" s="1182"/>
      <c r="AG535" s="65" t="s">
        <v>437</v>
      </c>
      <c r="AH535" s="1128">
        <v>2023</v>
      </c>
      <c r="AI535" s="1128"/>
      <c r="AJ535" s="1128"/>
      <c r="AK535" s="112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8" t="s">
        <v>589</v>
      </c>
      <c r="B537" s="978"/>
      <c r="C537" s="978"/>
      <c r="D537" s="978"/>
      <c r="E537" s="978"/>
      <c r="F537" s="978"/>
      <c r="G537" s="978"/>
      <c r="H537" s="978"/>
      <c r="I537" s="978"/>
      <c r="J537" s="978"/>
      <c r="K537" s="978"/>
      <c r="L537" s="978"/>
      <c r="M537" s="978"/>
      <c r="N537" s="978"/>
      <c r="O537" s="978"/>
      <c r="P537" s="978"/>
      <c r="Q537" s="978"/>
      <c r="R537" s="978"/>
      <c r="S537" s="978"/>
      <c r="T537" s="978"/>
      <c r="U537" s="978"/>
      <c r="V537" s="978"/>
      <c r="W537" s="978"/>
      <c r="X537" s="978"/>
      <c r="Y537" s="978"/>
      <c r="Z537" s="978"/>
      <c r="AA537" s="978"/>
      <c r="AB537" s="978"/>
      <c r="AC537" s="978"/>
      <c r="AD537" s="978"/>
      <c r="AE537" s="978"/>
      <c r="AF537" s="978"/>
      <c r="AG537" s="978"/>
      <c r="AH537" s="978"/>
      <c r="AI537" s="978"/>
      <c r="AJ537" s="978"/>
      <c r="AK537" s="978"/>
      <c r="AL537" s="97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9"/>
      <c r="B538" s="979"/>
      <c r="C538" s="979"/>
      <c r="D538" s="979"/>
      <c r="E538" s="979"/>
      <c r="F538" s="979"/>
      <c r="G538" s="979"/>
      <c r="H538" s="979"/>
      <c r="I538" s="979"/>
      <c r="J538" s="979"/>
      <c r="K538" s="979"/>
      <c r="L538" s="979"/>
      <c r="M538" s="979"/>
      <c r="N538" s="979"/>
      <c r="O538" s="979"/>
      <c r="P538" s="979"/>
      <c r="Q538" s="979"/>
      <c r="R538" s="979"/>
      <c r="S538" s="979"/>
      <c r="T538" s="979"/>
      <c r="U538" s="979"/>
      <c r="V538" s="979"/>
      <c r="W538" s="979"/>
      <c r="X538" s="979"/>
      <c r="Y538" s="979"/>
      <c r="Z538" s="979"/>
      <c r="AA538" s="979"/>
      <c r="AB538" s="979"/>
      <c r="AC538" s="979"/>
      <c r="AD538" s="979"/>
      <c r="AE538" s="979"/>
      <c r="AF538" s="979"/>
      <c r="AG538" s="979"/>
      <c r="AH538" s="979"/>
      <c r="AI538" s="979"/>
      <c r="AJ538" s="979"/>
      <c r="AK538" s="979"/>
      <c r="AL538" s="97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7" t="s">
        <v>497</v>
      </c>
      <c r="C544" s="1138"/>
      <c r="D544" s="1138"/>
      <c r="E544" s="1138"/>
      <c r="F544" s="1138"/>
      <c r="G544" s="1138"/>
      <c r="H544" s="1138"/>
      <c r="I544" s="1138"/>
      <c r="J544" s="1138"/>
      <c r="K544" s="1138"/>
      <c r="L544" s="1138"/>
      <c r="M544" s="1138"/>
      <c r="N544" s="1138"/>
      <c r="O544" s="1139"/>
      <c r="P544" s="1137" t="s">
        <v>345</v>
      </c>
      <c r="Q544" s="1138"/>
      <c r="R544" s="1138"/>
      <c r="S544" s="1138"/>
      <c r="T544" s="1139"/>
      <c r="U544" s="1137" t="s">
        <v>498</v>
      </c>
      <c r="V544" s="1138"/>
      <c r="W544" s="1138"/>
      <c r="X544" s="1138"/>
      <c r="Y544" s="1139"/>
      <c r="Z544" s="1322" t="s">
        <v>1423</v>
      </c>
      <c r="AA544" s="1323"/>
      <c r="AB544" s="1323"/>
      <c r="AC544" s="1323"/>
      <c r="AD544" s="1324"/>
      <c r="AE544" s="1137" t="s">
        <v>499</v>
      </c>
      <c r="AF544" s="1138"/>
      <c r="AG544" s="1138"/>
      <c r="AH544" s="1138"/>
      <c r="AI544" s="1138"/>
      <c r="AJ544" s="1138"/>
      <c r="AK544" s="113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10" t="s">
        <v>1736</v>
      </c>
      <c r="D545" s="1110"/>
      <c r="E545" s="1110"/>
      <c r="F545" s="1110"/>
      <c r="G545" s="1110"/>
      <c r="H545" s="1110"/>
      <c r="I545" s="1110"/>
      <c r="J545" s="1110"/>
      <c r="K545" s="1110"/>
      <c r="L545" s="1110"/>
      <c r="M545" s="1110"/>
      <c r="N545" s="1110"/>
      <c r="O545" s="1189"/>
      <c r="P545" s="1127">
        <v>30</v>
      </c>
      <c r="Q545" s="1128"/>
      <c r="R545" s="1128"/>
      <c r="S545" s="1128"/>
      <c r="T545" s="1129"/>
      <c r="U545" s="1185">
        <v>4.2999999999999997E-2</v>
      </c>
      <c r="V545" s="1186"/>
      <c r="W545" s="1186"/>
      <c r="X545" s="1186"/>
      <c r="Y545" s="1187"/>
      <c r="Z545" s="1140" t="s">
        <v>1652</v>
      </c>
      <c r="AA545" s="1140"/>
      <c r="AB545" s="1140"/>
      <c r="AC545" s="1140"/>
      <c r="AD545" s="1141"/>
      <c r="AE545" s="1213">
        <v>45000000</v>
      </c>
      <c r="AF545" s="1214"/>
      <c r="AG545" s="1214"/>
      <c r="AH545" s="1214"/>
      <c r="AI545" s="1214"/>
      <c r="AJ545" s="1214"/>
      <c r="AK545" s="121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10" t="s">
        <v>1736</v>
      </c>
      <c r="D546" s="1110"/>
      <c r="E546" s="1110"/>
      <c r="F546" s="1110"/>
      <c r="G546" s="1110"/>
      <c r="H546" s="1110"/>
      <c r="I546" s="1110"/>
      <c r="J546" s="1110"/>
      <c r="K546" s="1110"/>
      <c r="L546" s="1110"/>
      <c r="M546" s="1110"/>
      <c r="N546" s="1110"/>
      <c r="O546" s="1189"/>
      <c r="P546" s="1127">
        <f>P545</f>
        <v>30</v>
      </c>
      <c r="Q546" s="1128"/>
      <c r="R546" s="1128"/>
      <c r="S546" s="1128"/>
      <c r="T546" s="1129"/>
      <c r="U546" s="1185">
        <f>U545</f>
        <v>4.2999999999999997E-2</v>
      </c>
      <c r="V546" s="1186"/>
      <c r="W546" s="1186"/>
      <c r="X546" s="1186"/>
      <c r="Y546" s="1187"/>
      <c r="Z546" s="1140" t="s">
        <v>1652</v>
      </c>
      <c r="AA546" s="1140"/>
      <c r="AB546" s="1140"/>
      <c r="AC546" s="1140"/>
      <c r="AD546" s="1141"/>
      <c r="AE546" s="1213">
        <v>6060000</v>
      </c>
      <c r="AF546" s="1214"/>
      <c r="AG546" s="1214"/>
      <c r="AH546" s="1214"/>
      <c r="AI546" s="1214"/>
      <c r="AJ546" s="1214"/>
      <c r="AK546" s="121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10" t="s">
        <v>1735</v>
      </c>
      <c r="D547" s="1110"/>
      <c r="E547" s="1110"/>
      <c r="F547" s="1110"/>
      <c r="G547" s="1110"/>
      <c r="H547" s="1110"/>
      <c r="I547" s="1110"/>
      <c r="J547" s="1110"/>
      <c r="K547" s="1110"/>
      <c r="L547" s="1110"/>
      <c r="M547" s="1110"/>
      <c r="N547" s="1110"/>
      <c r="O547" s="1189"/>
      <c r="P547" s="1127">
        <f>P545</f>
        <v>30</v>
      </c>
      <c r="Q547" s="1128"/>
      <c r="R547" s="1128"/>
      <c r="S547" s="1128"/>
      <c r="T547" s="1129"/>
      <c r="U547" s="1185">
        <v>0.03</v>
      </c>
      <c r="V547" s="1186"/>
      <c r="W547" s="1186"/>
      <c r="X547" s="1186"/>
      <c r="Y547" s="1187"/>
      <c r="Z547" s="1140" t="s">
        <v>1653</v>
      </c>
      <c r="AA547" s="1140"/>
      <c r="AB547" s="1140"/>
      <c r="AC547" s="1140"/>
      <c r="AD547" s="1141"/>
      <c r="AE547" s="1213">
        <v>23550000</v>
      </c>
      <c r="AF547" s="1214"/>
      <c r="AG547" s="1214"/>
      <c r="AH547" s="1214"/>
      <c r="AI547" s="1214"/>
      <c r="AJ547" s="1214"/>
      <c r="AK547" s="121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10" t="s">
        <v>1664</v>
      </c>
      <c r="D548" s="1110"/>
      <c r="E548" s="1110"/>
      <c r="F548" s="1110"/>
      <c r="G548" s="1110"/>
      <c r="H548" s="1110"/>
      <c r="I548" s="1110"/>
      <c r="J548" s="1110"/>
      <c r="K548" s="1110"/>
      <c r="L548" s="1110"/>
      <c r="M548" s="1110"/>
      <c r="N548" s="1110"/>
      <c r="O548" s="1189"/>
      <c r="P548" s="1127">
        <f>P545</f>
        <v>30</v>
      </c>
      <c r="Q548" s="1128"/>
      <c r="R548" s="1128"/>
      <c r="S548" s="1128"/>
      <c r="T548" s="1129"/>
      <c r="U548" s="1185">
        <v>0.03</v>
      </c>
      <c r="V548" s="1186"/>
      <c r="W548" s="1186"/>
      <c r="X548" s="1186"/>
      <c r="Y548" s="1187"/>
      <c r="Z548" s="1140" t="s">
        <v>1653</v>
      </c>
      <c r="AA548" s="1140"/>
      <c r="AB548" s="1140"/>
      <c r="AC548" s="1140"/>
      <c r="AD548" s="1141"/>
      <c r="AE548" s="1213">
        <f>AG620</f>
        <v>4727077</v>
      </c>
      <c r="AF548" s="1214"/>
      <c r="AG548" s="1214"/>
      <c r="AH548" s="1214"/>
      <c r="AI548" s="1214"/>
      <c r="AJ548" s="1214"/>
      <c r="AK548" s="121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10" t="s">
        <v>1654</v>
      </c>
      <c r="D549" s="1110"/>
      <c r="E549" s="1110"/>
      <c r="F549" s="1110"/>
      <c r="G549" s="1110"/>
      <c r="H549" s="1110"/>
      <c r="I549" s="1110"/>
      <c r="J549" s="1110"/>
      <c r="K549" s="1110"/>
      <c r="L549" s="1110"/>
      <c r="M549" s="1110"/>
      <c r="N549" s="1110"/>
      <c r="O549" s="1189"/>
      <c r="P549" s="1127"/>
      <c r="Q549" s="1128"/>
      <c r="R549" s="1128"/>
      <c r="S549" s="1128"/>
      <c r="T549" s="1129"/>
      <c r="U549" s="1185"/>
      <c r="V549" s="1186"/>
      <c r="W549" s="1186"/>
      <c r="X549" s="1186"/>
      <c r="Y549" s="1187"/>
      <c r="Z549" s="1140" t="s">
        <v>641</v>
      </c>
      <c r="AA549" s="1140"/>
      <c r="AB549" s="1140"/>
      <c r="AC549" s="1140"/>
      <c r="AD549" s="1141"/>
      <c r="AE549" s="1213">
        <f>0.15*AG631</f>
        <v>4793716.5</v>
      </c>
      <c r="AF549" s="1214"/>
      <c r="AG549" s="1214"/>
      <c r="AH549" s="1214"/>
      <c r="AI549" s="1214"/>
      <c r="AJ549" s="1214"/>
      <c r="AK549" s="121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10" t="s">
        <v>1655</v>
      </c>
      <c r="D550" s="1110"/>
      <c r="E550" s="1110"/>
      <c r="F550" s="1110"/>
      <c r="G550" s="1110"/>
      <c r="H550" s="1110"/>
      <c r="I550" s="1110"/>
      <c r="J550" s="1110"/>
      <c r="K550" s="1110"/>
      <c r="L550" s="1110"/>
      <c r="M550" s="1110"/>
      <c r="N550" s="1110"/>
      <c r="O550" s="1189"/>
      <c r="P550" s="1127"/>
      <c r="Q550" s="1128"/>
      <c r="R550" s="1128"/>
      <c r="S550" s="1128"/>
      <c r="T550" s="1129"/>
      <c r="U550" s="1185"/>
      <c r="V550" s="1186"/>
      <c r="W550" s="1186"/>
      <c r="X550" s="1186"/>
      <c r="Y550" s="1187"/>
      <c r="Z550" s="1140" t="s">
        <v>641</v>
      </c>
      <c r="AA550" s="1140"/>
      <c r="AB550" s="1140"/>
      <c r="AC550" s="1140"/>
      <c r="AD550" s="1141"/>
      <c r="AE550" s="1213">
        <f>AG632-SUM(AE545:AK549)</f>
        <v>6234393.5</v>
      </c>
      <c r="AF550" s="1214"/>
      <c r="AG550" s="1214"/>
      <c r="AH550" s="1214"/>
      <c r="AI550" s="1214"/>
      <c r="AJ550" s="1214"/>
      <c r="AK550" s="1215"/>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10"/>
      <c r="D551" s="1110"/>
      <c r="E551" s="1110"/>
      <c r="F551" s="1110"/>
      <c r="G551" s="1110"/>
      <c r="H551" s="1110"/>
      <c r="I551" s="1110"/>
      <c r="J551" s="1110"/>
      <c r="K551" s="1110"/>
      <c r="L551" s="1110"/>
      <c r="M551" s="1110"/>
      <c r="N551" s="1110"/>
      <c r="O551" s="1189"/>
      <c r="P551" s="1127"/>
      <c r="Q551" s="1128"/>
      <c r="R551" s="1128"/>
      <c r="S551" s="1128"/>
      <c r="T551" s="1129"/>
      <c r="U551" s="1185"/>
      <c r="V551" s="1186"/>
      <c r="W551" s="1186"/>
      <c r="X551" s="1186"/>
      <c r="Y551" s="1187"/>
      <c r="Z551" s="1140" t="s">
        <v>1424</v>
      </c>
      <c r="AA551" s="1140"/>
      <c r="AB551" s="1140"/>
      <c r="AC551" s="1140"/>
      <c r="AD551" s="1141"/>
      <c r="AE551" s="1213"/>
      <c r="AF551" s="1214"/>
      <c r="AG551" s="1214"/>
      <c r="AH551" s="1214"/>
      <c r="AI551" s="1214"/>
      <c r="AJ551" s="1214"/>
      <c r="AK551" s="1215"/>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63"/>
      <c r="D552" s="1163"/>
      <c r="E552" s="1163"/>
      <c r="F552" s="1163"/>
      <c r="G552" s="1163"/>
      <c r="H552" s="1163"/>
      <c r="I552" s="1163"/>
      <c r="J552" s="1163"/>
      <c r="K552" s="1163"/>
      <c r="L552" s="1163"/>
      <c r="M552" s="1163"/>
      <c r="N552" s="1163"/>
      <c r="O552" s="1275"/>
      <c r="P552" s="1127"/>
      <c r="Q552" s="1128"/>
      <c r="R552" s="1128"/>
      <c r="S552" s="1128"/>
      <c r="T552" s="1129"/>
      <c r="U552" s="1185"/>
      <c r="V552" s="1186"/>
      <c r="W552" s="1186"/>
      <c r="X552" s="1186"/>
      <c r="Y552" s="1187"/>
      <c r="Z552" s="1140" t="s">
        <v>1424</v>
      </c>
      <c r="AA552" s="1140"/>
      <c r="AB552" s="1140"/>
      <c r="AC552" s="1140"/>
      <c r="AD552" s="1141"/>
      <c r="AE552" s="1213"/>
      <c r="AF552" s="1214"/>
      <c r="AG552" s="1214"/>
      <c r="AH552" s="1214"/>
      <c r="AI552" s="1214"/>
      <c r="AJ552" s="1214"/>
      <c r="AK552" s="121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63"/>
      <c r="D553" s="1163"/>
      <c r="E553" s="1163"/>
      <c r="F553" s="1163"/>
      <c r="G553" s="1163"/>
      <c r="H553" s="1163"/>
      <c r="I553" s="1163"/>
      <c r="J553" s="1163"/>
      <c r="K553" s="1163"/>
      <c r="L553" s="1163"/>
      <c r="M553" s="1163"/>
      <c r="N553" s="1163"/>
      <c r="O553" s="1275"/>
      <c r="P553" s="1127"/>
      <c r="Q553" s="1128"/>
      <c r="R553" s="1128"/>
      <c r="S553" s="1128"/>
      <c r="T553" s="1129"/>
      <c r="U553" s="1185"/>
      <c r="V553" s="1186"/>
      <c r="W553" s="1186"/>
      <c r="X553" s="1186"/>
      <c r="Y553" s="1187"/>
      <c r="Z553" s="1140" t="s">
        <v>1424</v>
      </c>
      <c r="AA553" s="1140"/>
      <c r="AB553" s="1140"/>
      <c r="AC553" s="1140"/>
      <c r="AD553" s="1141"/>
      <c r="AE553" s="1213"/>
      <c r="AF553" s="1214"/>
      <c r="AG553" s="1214"/>
      <c r="AH553" s="1214"/>
      <c r="AI553" s="1214"/>
      <c r="AJ553" s="1214"/>
      <c r="AK553" s="121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63"/>
      <c r="D554" s="1163"/>
      <c r="E554" s="1163"/>
      <c r="F554" s="1163"/>
      <c r="G554" s="1163"/>
      <c r="H554" s="1163"/>
      <c r="I554" s="1163"/>
      <c r="J554" s="1163"/>
      <c r="K554" s="1163"/>
      <c r="L554" s="1163"/>
      <c r="M554" s="1163"/>
      <c r="N554" s="1163"/>
      <c r="O554" s="1275"/>
      <c r="P554" s="1127"/>
      <c r="Q554" s="1128"/>
      <c r="R554" s="1128"/>
      <c r="S554" s="1128"/>
      <c r="T554" s="1129"/>
      <c r="U554" s="1185"/>
      <c r="V554" s="1186"/>
      <c r="W554" s="1186"/>
      <c r="X554" s="1186"/>
      <c r="Y554" s="1187"/>
      <c r="Z554" s="1140" t="s">
        <v>1424</v>
      </c>
      <c r="AA554" s="1140"/>
      <c r="AB554" s="1140"/>
      <c r="AC554" s="1140"/>
      <c r="AD554" s="1141"/>
      <c r="AE554" s="1213"/>
      <c r="AF554" s="1214"/>
      <c r="AG554" s="1214"/>
      <c r="AH554" s="1214"/>
      <c r="AI554" s="1214"/>
      <c r="AJ554" s="1214"/>
      <c r="AK554" s="121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63"/>
      <c r="D555" s="1163"/>
      <c r="E555" s="1163"/>
      <c r="F555" s="1163"/>
      <c r="G555" s="1163"/>
      <c r="H555" s="1163"/>
      <c r="I555" s="1163"/>
      <c r="J555" s="1163"/>
      <c r="K555" s="1163"/>
      <c r="L555" s="1163"/>
      <c r="M555" s="1163"/>
      <c r="N555" s="1163"/>
      <c r="O555" s="1275"/>
      <c r="P555" s="1127"/>
      <c r="Q555" s="1128"/>
      <c r="R555" s="1128"/>
      <c r="S555" s="1128"/>
      <c r="T555" s="1129"/>
      <c r="U555" s="1185"/>
      <c r="V555" s="1186"/>
      <c r="W555" s="1186"/>
      <c r="X555" s="1186"/>
      <c r="Y555" s="1187"/>
      <c r="Z555" s="1140" t="s">
        <v>1424</v>
      </c>
      <c r="AA555" s="1140"/>
      <c r="AB555" s="1140"/>
      <c r="AC555" s="1140"/>
      <c r="AD555" s="1141"/>
      <c r="AE555" s="1213"/>
      <c r="AF555" s="1214"/>
      <c r="AG555" s="1214"/>
      <c r="AH555" s="1214"/>
      <c r="AI555" s="1214"/>
      <c r="AJ555" s="1214"/>
      <c r="AK555" s="121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63"/>
      <c r="D556" s="1163"/>
      <c r="E556" s="1163"/>
      <c r="F556" s="1163"/>
      <c r="G556" s="1163"/>
      <c r="H556" s="1163"/>
      <c r="I556" s="1163"/>
      <c r="J556" s="1163"/>
      <c r="K556" s="1163"/>
      <c r="L556" s="1163"/>
      <c r="M556" s="1163"/>
      <c r="N556" s="1163"/>
      <c r="O556" s="1275"/>
      <c r="P556" s="1127"/>
      <c r="Q556" s="1128"/>
      <c r="R556" s="1128"/>
      <c r="S556" s="1128"/>
      <c r="T556" s="1129"/>
      <c r="U556" s="1185"/>
      <c r="V556" s="1186"/>
      <c r="W556" s="1186"/>
      <c r="X556" s="1186"/>
      <c r="Y556" s="1187"/>
      <c r="Z556" s="1140" t="s">
        <v>1424</v>
      </c>
      <c r="AA556" s="1140"/>
      <c r="AB556" s="1140"/>
      <c r="AC556" s="1140"/>
      <c r="AD556" s="1141"/>
      <c r="AE556" s="1213"/>
      <c r="AF556" s="1214"/>
      <c r="AG556" s="1214"/>
      <c r="AH556" s="1214"/>
      <c r="AI556" s="1214"/>
      <c r="AJ556" s="1214"/>
      <c r="AK556" s="121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8" t="s">
        <v>134</v>
      </c>
      <c r="C557" s="1279"/>
      <c r="D557" s="1279"/>
      <c r="E557" s="1279"/>
      <c r="F557" s="1279"/>
      <c r="G557" s="1279"/>
      <c r="H557" s="1279"/>
      <c r="I557" s="1279"/>
      <c r="J557" s="1279"/>
      <c r="K557" s="1279"/>
      <c r="L557" s="1279"/>
      <c r="M557" s="1279"/>
      <c r="N557" s="1279"/>
      <c r="O557" s="1279"/>
      <c r="P557" s="1279"/>
      <c r="Q557" s="1279"/>
      <c r="R557" s="1279"/>
      <c r="S557" s="1279"/>
      <c r="T557" s="1279"/>
      <c r="U557" s="1279"/>
      <c r="V557" s="1279"/>
      <c r="W557" s="1279"/>
      <c r="X557" s="1279"/>
      <c r="Y557" s="1279"/>
      <c r="Z557" s="1279"/>
      <c r="AA557" s="1279"/>
      <c r="AB557" s="1279"/>
      <c r="AC557" s="1279"/>
      <c r="AD557" s="1280"/>
      <c r="AE557" s="1225">
        <f>SUM(AE545:AK556)</f>
        <v>90365187</v>
      </c>
      <c r="AF557" s="1226"/>
      <c r="AG557" s="1226"/>
      <c r="AH557" s="1226"/>
      <c r="AI557" s="1226"/>
      <c r="AJ557" s="1226"/>
      <c r="AK557" s="122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88" t="str">
        <f>C545</f>
        <v>JPMorgan Chase</v>
      </c>
      <c r="H559" s="1188"/>
      <c r="I559" s="1188"/>
      <c r="J559" s="1188"/>
      <c r="K559" s="1188"/>
      <c r="L559" s="1188"/>
      <c r="M559" s="1188"/>
      <c r="N559" s="1188"/>
      <c r="O559" s="1188"/>
      <c r="P559" s="1188"/>
      <c r="Q559" s="1188"/>
      <c r="R559" s="1188"/>
      <c r="S559" s="14"/>
      <c r="T559" s="87" t="s">
        <v>120</v>
      </c>
      <c r="U559" s="12" t="s">
        <v>509</v>
      </c>
      <c r="Z559" s="1188" t="str">
        <f>C546</f>
        <v>JPMorgan Chase</v>
      </c>
      <c r="AA559" s="1188"/>
      <c r="AB559" s="1188"/>
      <c r="AC559" s="1188"/>
      <c r="AD559" s="1188"/>
      <c r="AE559" s="1188"/>
      <c r="AF559" s="1188"/>
      <c r="AG559" s="1188"/>
      <c r="AH559" s="1188"/>
      <c r="AI559" s="1188"/>
      <c r="AJ559" s="1188"/>
      <c r="AK559" s="1188"/>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23" t="s">
        <v>1748</v>
      </c>
      <c r="H560" s="1096"/>
      <c r="I560" s="1096"/>
      <c r="J560" s="1096"/>
      <c r="K560" s="1096"/>
      <c r="L560" s="1096"/>
      <c r="M560" s="1096"/>
      <c r="N560" s="1096"/>
      <c r="O560" s="1096"/>
      <c r="P560" s="1096"/>
      <c r="Q560" s="1096"/>
      <c r="R560" s="1096"/>
      <c r="S560" s="14"/>
      <c r="T560" s="35"/>
      <c r="U560" s="12" t="s">
        <v>92</v>
      </c>
      <c r="Z560" s="1095" t="str">
        <f>G560</f>
        <v>560 Mission St., 3rd Floor</v>
      </c>
      <c r="AA560" s="1095"/>
      <c r="AB560" s="1095"/>
      <c r="AC560" s="1095"/>
      <c r="AD560" s="1095"/>
      <c r="AE560" s="1095"/>
      <c r="AF560" s="1095"/>
      <c r="AG560" s="1095"/>
      <c r="AH560" s="1095"/>
      <c r="AI560" s="1095"/>
      <c r="AJ560" s="1095"/>
      <c r="AK560" s="109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23" t="s">
        <v>1747</v>
      </c>
      <c r="H561" s="1096"/>
      <c r="I561" s="1096"/>
      <c r="J561" s="1096"/>
      <c r="K561" s="1096"/>
      <c r="L561" s="1096"/>
      <c r="M561" s="1096"/>
      <c r="N561" s="1096"/>
      <c r="O561" s="1096"/>
      <c r="P561" s="1096"/>
      <c r="Q561" s="1096"/>
      <c r="R561" s="1096"/>
      <c r="S561" s="88"/>
      <c r="T561" s="35"/>
      <c r="U561" s="12" t="s">
        <v>630</v>
      </c>
      <c r="Z561" s="1095" t="str">
        <f>G561</f>
        <v>San Francisco, CA 94105</v>
      </c>
      <c r="AA561" s="1095"/>
      <c r="AB561" s="1095"/>
      <c r="AC561" s="1095"/>
      <c r="AD561" s="1095"/>
      <c r="AE561" s="1095"/>
      <c r="AF561" s="1095"/>
      <c r="AG561" s="1095"/>
      <c r="AH561" s="1095"/>
      <c r="AI561" s="1095"/>
      <c r="AJ561" s="1095"/>
      <c r="AK561" s="109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23" t="s">
        <v>1745</v>
      </c>
      <c r="H562" s="1096"/>
      <c r="I562" s="1096"/>
      <c r="J562" s="1096"/>
      <c r="K562" s="1096"/>
      <c r="L562" s="1096"/>
      <c r="M562" s="1096"/>
      <c r="N562" s="1096"/>
      <c r="O562" s="1096"/>
      <c r="P562" s="1096"/>
      <c r="Q562" s="1096"/>
      <c r="R562" s="1096"/>
      <c r="S562" s="14"/>
      <c r="T562" s="35"/>
      <c r="U562" s="12" t="s">
        <v>19</v>
      </c>
      <c r="Z562" s="1095" t="str">
        <f>G562</f>
        <v>James Vossoughi</v>
      </c>
      <c r="AA562" s="1095"/>
      <c r="AB562" s="1095"/>
      <c r="AC562" s="1095"/>
      <c r="AD562" s="1095"/>
      <c r="AE562" s="1095"/>
      <c r="AF562" s="1095"/>
      <c r="AG562" s="1095"/>
      <c r="AH562" s="1095"/>
      <c r="AI562" s="1095"/>
      <c r="AJ562" s="1095"/>
      <c r="AK562" s="109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68" t="s">
        <v>1746</v>
      </c>
      <c r="H563" s="1131"/>
      <c r="I563" s="1131"/>
      <c r="J563" s="1131"/>
      <c r="K563" s="1131"/>
      <c r="L563" s="1131"/>
      <c r="O563" s="140" t="s">
        <v>219</v>
      </c>
      <c r="P563" s="1163"/>
      <c r="Q563" s="1163"/>
      <c r="R563" s="1163"/>
      <c r="S563" s="16"/>
      <c r="T563" s="35"/>
      <c r="U563" s="12" t="s">
        <v>337</v>
      </c>
      <c r="Z563" s="1168" t="str">
        <f>G563</f>
        <v>415-315-6708</v>
      </c>
      <c r="AA563" s="1168"/>
      <c r="AB563" s="1168"/>
      <c r="AC563" s="1168"/>
      <c r="AD563" s="1168"/>
      <c r="AE563" s="1168"/>
      <c r="AH563" s="140" t="s">
        <v>219</v>
      </c>
      <c r="AI563" s="1163"/>
      <c r="AJ563" s="1163"/>
      <c r="AK563" s="116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6" t="s">
        <v>1656</v>
      </c>
      <c r="I564" s="1096"/>
      <c r="J564" s="1096"/>
      <c r="K564" s="1096"/>
      <c r="L564" s="1096"/>
      <c r="M564" s="1096"/>
      <c r="N564" s="1096"/>
      <c r="O564" s="1096"/>
      <c r="P564" s="1096"/>
      <c r="Q564" s="1096"/>
      <c r="R564" s="1096"/>
      <c r="S564" s="14"/>
      <c r="T564" s="35"/>
      <c r="U564" s="12" t="s">
        <v>20</v>
      </c>
      <c r="AA564" s="1265" t="s">
        <v>1737</v>
      </c>
      <c r="AB564" s="1265"/>
      <c r="AC564" s="1265"/>
      <c r="AD564" s="1265"/>
      <c r="AE564" s="1265"/>
      <c r="AF564" s="1265"/>
      <c r="AG564" s="1265"/>
      <c r="AH564" s="1265"/>
      <c r="AI564" s="1265"/>
      <c r="AJ564" s="1265"/>
      <c r="AK564" s="126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310" t="s">
        <v>1657</v>
      </c>
      <c r="N565" s="1311"/>
      <c r="O565" s="1311"/>
      <c r="P565" s="1311"/>
      <c r="Q565" s="1311"/>
      <c r="R565" s="1311"/>
      <c r="S565" s="14"/>
      <c r="T565" s="35"/>
      <c r="U565" s="530" t="s">
        <v>1425</v>
      </c>
      <c r="V565" s="743"/>
      <c r="W565" s="743"/>
      <c r="X565" s="743"/>
      <c r="Y565" s="743"/>
      <c r="Z565" s="743"/>
      <c r="AA565" s="14"/>
      <c r="AB565" s="14"/>
      <c r="AC565" s="14"/>
      <c r="AD565" s="14"/>
      <c r="AE565" s="14"/>
      <c r="AF565" s="1310" t="s">
        <v>1738</v>
      </c>
      <c r="AG565" s="1311"/>
      <c r="AH565" s="1311"/>
      <c r="AI565" s="1311"/>
      <c r="AJ565" s="1311"/>
      <c r="AK565" s="131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5" t="s">
        <v>591</v>
      </c>
      <c r="O566" s="1125"/>
      <c r="T566" s="35"/>
      <c r="U566" s="12" t="s">
        <v>22</v>
      </c>
      <c r="AG566" s="1125" t="s">
        <v>591</v>
      </c>
      <c r="AH566" s="112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88" t="str">
        <f>C547</f>
        <v>County of Santa Clara</v>
      </c>
      <c r="H568" s="1188"/>
      <c r="I568" s="1188"/>
      <c r="J568" s="1188"/>
      <c r="K568" s="1188"/>
      <c r="L568" s="1188"/>
      <c r="M568" s="1188"/>
      <c r="N568" s="1188"/>
      <c r="O568" s="1188"/>
      <c r="P568" s="1188"/>
      <c r="Q568" s="1188"/>
      <c r="R568" s="1188"/>
      <c r="T568" s="87" t="s">
        <v>631</v>
      </c>
      <c r="U568" s="12" t="s">
        <v>509</v>
      </c>
      <c r="Z568" s="1188" t="str">
        <f>C548</f>
        <v>City of Santa Clara</v>
      </c>
      <c r="AA568" s="1188"/>
      <c r="AB568" s="1188"/>
      <c r="AC568" s="1188"/>
      <c r="AD568" s="1188"/>
      <c r="AE568" s="1188"/>
      <c r="AF568" s="1188"/>
      <c r="AG568" s="1188"/>
      <c r="AH568" s="1188"/>
      <c r="AI568" s="1188"/>
      <c r="AJ568" s="1188"/>
      <c r="AK568" s="118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23" t="s">
        <v>1739</v>
      </c>
      <c r="H569" s="1096"/>
      <c r="I569" s="1096"/>
      <c r="J569" s="1096"/>
      <c r="K569" s="1096"/>
      <c r="L569" s="1096"/>
      <c r="M569" s="1096"/>
      <c r="N569" s="1096"/>
      <c r="O569" s="1096"/>
      <c r="P569" s="1096"/>
      <c r="Q569" s="1096"/>
      <c r="R569" s="1096"/>
      <c r="T569" s="35"/>
      <c r="U569" s="12" t="s">
        <v>92</v>
      </c>
      <c r="Z569" s="1123" t="s">
        <v>1666</v>
      </c>
      <c r="AA569" s="1096"/>
      <c r="AB569" s="1096"/>
      <c r="AC569" s="1096"/>
      <c r="AD569" s="1096"/>
      <c r="AE569" s="1096"/>
      <c r="AF569" s="1096"/>
      <c r="AG569" s="1096"/>
      <c r="AH569" s="1096"/>
      <c r="AI569" s="1096"/>
      <c r="AJ569" s="1096"/>
      <c r="AK569" s="109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23" t="s">
        <v>1740</v>
      </c>
      <c r="H570" s="1096"/>
      <c r="I570" s="1096"/>
      <c r="J570" s="1096"/>
      <c r="K570" s="1096"/>
      <c r="L570" s="1096"/>
      <c r="M570" s="1096"/>
      <c r="N570" s="1096"/>
      <c r="O570" s="1096"/>
      <c r="P570" s="1096"/>
      <c r="Q570" s="1096"/>
      <c r="R570" s="1096"/>
      <c r="T570" s="35"/>
      <c r="U570" s="12" t="s">
        <v>630</v>
      </c>
      <c r="Z570" s="1110" t="s">
        <v>1727</v>
      </c>
      <c r="AA570" s="1095"/>
      <c r="AB570" s="1095"/>
      <c r="AC570" s="1095"/>
      <c r="AD570" s="1095"/>
      <c r="AE570" s="1095"/>
      <c r="AF570" s="1095"/>
      <c r="AG570" s="1095"/>
      <c r="AH570" s="1095"/>
      <c r="AI570" s="1095"/>
      <c r="AJ570" s="1095"/>
      <c r="AK570" s="109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3" t="s">
        <v>1741</v>
      </c>
      <c r="H571" s="1096"/>
      <c r="I571" s="1096"/>
      <c r="J571" s="1096"/>
      <c r="K571" s="1096"/>
      <c r="L571" s="1096"/>
      <c r="M571" s="1096"/>
      <c r="N571" s="1096"/>
      <c r="O571" s="1096"/>
      <c r="P571" s="1096"/>
      <c r="Q571" s="1096"/>
      <c r="R571" s="1096"/>
      <c r="T571" s="35"/>
      <c r="U571" s="12" t="s">
        <v>19</v>
      </c>
      <c r="Z571" s="1096" t="s">
        <v>1665</v>
      </c>
      <c r="AA571" s="1096"/>
      <c r="AB571" s="1096"/>
      <c r="AC571" s="1096"/>
      <c r="AD571" s="1096"/>
      <c r="AE571" s="1096"/>
      <c r="AF571" s="1096"/>
      <c r="AG571" s="1096"/>
      <c r="AH571" s="1096"/>
      <c r="AI571" s="1096"/>
      <c r="AJ571" s="1096"/>
      <c r="AK571" s="109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68" t="s">
        <v>1742</v>
      </c>
      <c r="H572" s="1168"/>
      <c r="I572" s="1168"/>
      <c r="J572" s="1168"/>
      <c r="K572" s="1168"/>
      <c r="L572" s="1168"/>
      <c r="O572" s="140" t="s">
        <v>219</v>
      </c>
      <c r="P572" s="1163"/>
      <c r="Q572" s="1163"/>
      <c r="R572" s="1163"/>
      <c r="T572" s="35"/>
      <c r="U572" s="12" t="s">
        <v>337</v>
      </c>
      <c r="Z572" s="1168" t="s">
        <v>1667</v>
      </c>
      <c r="AA572" s="1168"/>
      <c r="AB572" s="1168"/>
      <c r="AC572" s="1168"/>
      <c r="AD572" s="1168"/>
      <c r="AE572" s="1168"/>
      <c r="AH572" s="140" t="s">
        <v>219</v>
      </c>
      <c r="AI572" s="1163"/>
      <c r="AJ572" s="1163"/>
      <c r="AK572" s="116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23" t="s">
        <v>1743</v>
      </c>
      <c r="I573" s="1096"/>
      <c r="J573" s="1096"/>
      <c r="K573" s="1096"/>
      <c r="L573" s="1096"/>
      <c r="M573" s="1096"/>
      <c r="N573" s="1096"/>
      <c r="O573" s="1096"/>
      <c r="P573" s="1096"/>
      <c r="Q573" s="1096"/>
      <c r="R573" s="1096"/>
      <c r="T573" s="35"/>
      <c r="U573" s="12" t="s">
        <v>20</v>
      </c>
      <c r="AA573" s="1123" t="s">
        <v>1744</v>
      </c>
      <c r="AB573" s="1096"/>
      <c r="AC573" s="1096"/>
      <c r="AD573" s="1096"/>
      <c r="AE573" s="1096"/>
      <c r="AF573" s="1096"/>
      <c r="AG573" s="1096"/>
      <c r="AH573" s="1096"/>
      <c r="AI573" s="1096"/>
      <c r="AJ573" s="1096"/>
      <c r="AK573" s="109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5" t="s">
        <v>591</v>
      </c>
      <c r="O574" s="1125"/>
      <c r="T574" s="35"/>
      <c r="U574" s="12" t="s">
        <v>22</v>
      </c>
      <c r="AG574" s="1125" t="s">
        <v>591</v>
      </c>
      <c r="AH574" s="112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88" t="str">
        <f>C549</f>
        <v>LP Capital - LIHTC Equity</v>
      </c>
      <c r="H576" s="1188"/>
      <c r="I576" s="1188"/>
      <c r="J576" s="1188"/>
      <c r="K576" s="1188"/>
      <c r="L576" s="1188"/>
      <c r="M576" s="1188"/>
      <c r="N576" s="1188"/>
      <c r="O576" s="1188"/>
      <c r="P576" s="1188"/>
      <c r="Q576" s="1188"/>
      <c r="R576" s="1188"/>
      <c r="T576" s="87" t="s">
        <v>634</v>
      </c>
      <c r="U576" s="12" t="s">
        <v>509</v>
      </c>
      <c r="Z576" s="1188" t="str">
        <f>C550</f>
        <v>Deferred Costs &amp; Fees</v>
      </c>
      <c r="AA576" s="1188"/>
      <c r="AB576" s="1188"/>
      <c r="AC576" s="1188"/>
      <c r="AD576" s="1188"/>
      <c r="AE576" s="1188"/>
      <c r="AF576" s="1188"/>
      <c r="AG576" s="1188"/>
      <c r="AH576" s="1188"/>
      <c r="AI576" s="1188"/>
      <c r="AJ576" s="1188"/>
      <c r="AK576" s="118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6"/>
      <c r="H577" s="1096"/>
      <c r="I577" s="1096"/>
      <c r="J577" s="1096"/>
      <c r="K577" s="1096"/>
      <c r="L577" s="1096"/>
      <c r="M577" s="1096"/>
      <c r="N577" s="1096"/>
      <c r="O577" s="1096"/>
      <c r="P577" s="1096"/>
      <c r="Q577" s="1096"/>
      <c r="R577" s="1096"/>
      <c r="T577" s="35"/>
      <c r="U577" s="12" t="s">
        <v>92</v>
      </c>
      <c r="Z577" s="1096"/>
      <c r="AA577" s="1096"/>
      <c r="AB577" s="1096"/>
      <c r="AC577" s="1096"/>
      <c r="AD577" s="1096"/>
      <c r="AE577" s="1096"/>
      <c r="AF577" s="1096"/>
      <c r="AG577" s="1096"/>
      <c r="AH577" s="1096"/>
      <c r="AI577" s="1096"/>
      <c r="AJ577" s="1096"/>
      <c r="AK577" s="109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6"/>
      <c r="H578" s="1096"/>
      <c r="I578" s="1096"/>
      <c r="J578" s="1096"/>
      <c r="K578" s="1096"/>
      <c r="L578" s="1096"/>
      <c r="M578" s="1096"/>
      <c r="N578" s="1096"/>
      <c r="O578" s="1096"/>
      <c r="P578" s="1096"/>
      <c r="Q578" s="1096"/>
      <c r="R578" s="1096"/>
      <c r="T578" s="35"/>
      <c r="U578" s="12" t="s">
        <v>630</v>
      </c>
      <c r="Z578" s="1095"/>
      <c r="AA578" s="1095"/>
      <c r="AB578" s="1095"/>
      <c r="AC578" s="1095"/>
      <c r="AD578" s="1095"/>
      <c r="AE578" s="1095"/>
      <c r="AF578" s="1095"/>
      <c r="AG578" s="1095"/>
      <c r="AH578" s="1095"/>
      <c r="AI578" s="1095"/>
      <c r="AJ578" s="1095"/>
      <c r="AK578" s="109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6"/>
      <c r="H579" s="1096"/>
      <c r="I579" s="1096"/>
      <c r="J579" s="1096"/>
      <c r="K579" s="1096"/>
      <c r="L579" s="1096"/>
      <c r="M579" s="1096"/>
      <c r="N579" s="1096"/>
      <c r="O579" s="1096"/>
      <c r="P579" s="1096"/>
      <c r="Q579" s="1096"/>
      <c r="R579" s="1096"/>
      <c r="T579" s="35"/>
      <c r="U579" s="12" t="s">
        <v>19</v>
      </c>
      <c r="Z579" s="1095"/>
      <c r="AA579" s="1095"/>
      <c r="AB579" s="1095"/>
      <c r="AC579" s="1095"/>
      <c r="AD579" s="1095"/>
      <c r="AE579" s="1095"/>
      <c r="AF579" s="1095"/>
      <c r="AG579" s="1095"/>
      <c r="AH579" s="1095"/>
      <c r="AI579" s="1095"/>
      <c r="AJ579" s="1095"/>
      <c r="AK579" s="109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31"/>
      <c r="H580" s="1131"/>
      <c r="I580" s="1131"/>
      <c r="J580" s="1131"/>
      <c r="K580" s="1131"/>
      <c r="L580" s="1131"/>
      <c r="O580" s="140" t="s">
        <v>219</v>
      </c>
      <c r="P580" s="1163"/>
      <c r="Q580" s="1163"/>
      <c r="R580" s="1163"/>
      <c r="T580" s="35"/>
      <c r="U580" s="12" t="s">
        <v>337</v>
      </c>
      <c r="Z580" s="1131"/>
      <c r="AA580" s="1131"/>
      <c r="AB580" s="1131"/>
      <c r="AC580" s="1131"/>
      <c r="AD580" s="1131"/>
      <c r="AE580" s="1131"/>
      <c r="AH580" s="140" t="s">
        <v>219</v>
      </c>
      <c r="AI580" s="1163"/>
      <c r="AJ580" s="1163"/>
      <c r="AK580" s="1163"/>
    </row>
    <row r="581" spans="1:112" ht="12.75">
      <c r="A581" s="35"/>
      <c r="B581" s="12" t="s">
        <v>20</v>
      </c>
      <c r="H581" s="1096"/>
      <c r="I581" s="1096"/>
      <c r="J581" s="1096"/>
      <c r="K581" s="1096"/>
      <c r="L581" s="1096"/>
      <c r="M581" s="1096"/>
      <c r="N581" s="1096"/>
      <c r="O581" s="1096"/>
      <c r="P581" s="1096"/>
      <c r="Q581" s="1096"/>
      <c r="R581" s="1096"/>
      <c r="T581" s="35"/>
      <c r="U581" s="12" t="s">
        <v>20</v>
      </c>
      <c r="AA581" s="1096"/>
      <c r="AB581" s="1096"/>
      <c r="AC581" s="1096"/>
      <c r="AD581" s="1096"/>
      <c r="AE581" s="1096"/>
      <c r="AF581" s="1096"/>
      <c r="AG581" s="1096"/>
      <c r="AH581" s="1096"/>
      <c r="AI581" s="1096"/>
      <c r="AJ581" s="1096"/>
      <c r="AK581" s="109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5" t="s">
        <v>722</v>
      </c>
      <c r="O582" s="1125"/>
      <c r="T582" s="35"/>
      <c r="U582" s="12" t="s">
        <v>22</v>
      </c>
      <c r="AG582" s="1125" t="s">
        <v>591</v>
      </c>
      <c r="AH582" s="112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88">
        <f>C551</f>
        <v>0</v>
      </c>
      <c r="H584" s="1188"/>
      <c r="I584" s="1188"/>
      <c r="J584" s="1188"/>
      <c r="K584" s="1188"/>
      <c r="L584" s="1188"/>
      <c r="M584" s="1188"/>
      <c r="N584" s="1188"/>
      <c r="O584" s="1188"/>
      <c r="P584" s="1188"/>
      <c r="Q584" s="1188"/>
      <c r="R584" s="1188"/>
      <c r="T584" s="87" t="s">
        <v>501</v>
      </c>
      <c r="U584" s="12" t="s">
        <v>509</v>
      </c>
      <c r="Z584" s="1188">
        <f>C552</f>
        <v>0</v>
      </c>
      <c r="AA584" s="1188"/>
      <c r="AB584" s="1188"/>
      <c r="AC584" s="1188"/>
      <c r="AD584" s="1188"/>
      <c r="AE584" s="1188"/>
      <c r="AF584" s="1188"/>
      <c r="AG584" s="1188"/>
      <c r="AH584" s="1188"/>
      <c r="AI584" s="1188"/>
      <c r="AJ584" s="1188"/>
      <c r="AK584" s="118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6"/>
      <c r="H585" s="1096"/>
      <c r="I585" s="1096"/>
      <c r="J585" s="1096"/>
      <c r="K585" s="1096"/>
      <c r="L585" s="1096"/>
      <c r="M585" s="1096"/>
      <c r="N585" s="1096"/>
      <c r="O585" s="1096"/>
      <c r="P585" s="1096"/>
      <c r="Q585" s="1096"/>
      <c r="R585" s="1096"/>
      <c r="T585" s="35"/>
      <c r="U585" s="12" t="s">
        <v>92</v>
      </c>
      <c r="Z585" s="1096"/>
      <c r="AA585" s="1096"/>
      <c r="AB585" s="1096"/>
      <c r="AC585" s="1096"/>
      <c r="AD585" s="1096"/>
      <c r="AE585" s="1096"/>
      <c r="AF585" s="1096"/>
      <c r="AG585" s="1096"/>
      <c r="AH585" s="1096"/>
      <c r="AI585" s="1096"/>
      <c r="AJ585" s="1096"/>
      <c r="AK585" s="109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6"/>
      <c r="H586" s="1096"/>
      <c r="I586" s="1096"/>
      <c r="J586" s="1096"/>
      <c r="K586" s="1096"/>
      <c r="L586" s="1096"/>
      <c r="M586" s="1096"/>
      <c r="N586" s="1096"/>
      <c r="O586" s="1096"/>
      <c r="P586" s="1096"/>
      <c r="Q586" s="1096"/>
      <c r="R586" s="1096"/>
      <c r="S586" s="12"/>
      <c r="T586" s="35"/>
      <c r="U586" s="12" t="s">
        <v>630</v>
      </c>
      <c r="V586" s="12"/>
      <c r="W586" s="12"/>
      <c r="X586" s="12"/>
      <c r="Y586" s="12"/>
      <c r="Z586" s="1095"/>
      <c r="AA586" s="1095"/>
      <c r="AB586" s="1095"/>
      <c r="AC586" s="1095"/>
      <c r="AD586" s="1095"/>
      <c r="AE586" s="1095"/>
      <c r="AF586" s="1095"/>
      <c r="AG586" s="1095"/>
      <c r="AH586" s="1095"/>
      <c r="AI586" s="1095"/>
      <c r="AJ586" s="1095"/>
      <c r="AK586" s="109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6"/>
      <c r="H587" s="1096"/>
      <c r="I587" s="1096"/>
      <c r="J587" s="1096"/>
      <c r="K587" s="1096"/>
      <c r="L587" s="1096"/>
      <c r="M587" s="1096"/>
      <c r="N587" s="1096"/>
      <c r="O587" s="1096"/>
      <c r="P587" s="1096"/>
      <c r="Q587" s="1096"/>
      <c r="R587" s="1096"/>
      <c r="S587" s="12"/>
      <c r="T587" s="35"/>
      <c r="U587" s="12" t="s">
        <v>19</v>
      </c>
      <c r="V587" s="12"/>
      <c r="W587" s="12"/>
      <c r="X587" s="12"/>
      <c r="Y587" s="12"/>
      <c r="Z587" s="1095"/>
      <c r="AA587" s="1095"/>
      <c r="AB587" s="1095"/>
      <c r="AC587" s="1095"/>
      <c r="AD587" s="1095"/>
      <c r="AE587" s="1095"/>
      <c r="AF587" s="1095"/>
      <c r="AG587" s="1095"/>
      <c r="AH587" s="1095"/>
      <c r="AI587" s="1095"/>
      <c r="AJ587" s="1095"/>
      <c r="AK587" s="109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31"/>
      <c r="H588" s="1131"/>
      <c r="I588" s="1131"/>
      <c r="J588" s="1131"/>
      <c r="K588" s="1131"/>
      <c r="L588" s="1131"/>
      <c r="M588" s="12"/>
      <c r="N588" s="12"/>
      <c r="O588" s="140" t="s">
        <v>219</v>
      </c>
      <c r="P588" s="1163"/>
      <c r="Q588" s="1163"/>
      <c r="R588" s="1163"/>
      <c r="S588" s="12"/>
      <c r="T588" s="35"/>
      <c r="U588" s="12" t="s">
        <v>337</v>
      </c>
      <c r="V588" s="12"/>
      <c r="W588" s="12"/>
      <c r="X588" s="12"/>
      <c r="Y588" s="12"/>
      <c r="Z588" s="1131"/>
      <c r="AA588" s="1131"/>
      <c r="AB588" s="1131"/>
      <c r="AC588" s="1131"/>
      <c r="AD588" s="1131"/>
      <c r="AE588" s="1131"/>
      <c r="AF588" s="12"/>
      <c r="AG588" s="12"/>
      <c r="AH588" s="140" t="s">
        <v>219</v>
      </c>
      <c r="AI588" s="1163"/>
      <c r="AJ588" s="1163"/>
      <c r="AK588" s="1163"/>
      <c r="AL588" s="12"/>
      <c r="AM588" s="7" t="s">
        <v>346</v>
      </c>
      <c r="AN588" s="58"/>
      <c r="AO588" s="58"/>
      <c r="AP588" s="58"/>
      <c r="AQ588" s="58"/>
      <c r="AR588" s="193" t="s">
        <v>520</v>
      </c>
      <c r="AS588" s="194"/>
      <c r="AT588" s="1303"/>
      <c r="AU588" s="1304"/>
      <c r="AV588" s="193" t="s">
        <v>521</v>
      </c>
      <c r="AW588" s="194"/>
      <c r="AX588" s="1303"/>
      <c r="AY588" s="1304"/>
      <c r="AZ588" s="58"/>
      <c r="BA588" s="1592" t="s">
        <v>683</v>
      </c>
      <c r="BB588" s="1593"/>
      <c r="BC588" s="1593"/>
      <c r="BD588" s="1593"/>
      <c r="BE588" s="1594"/>
      <c r="BF588" s="1309" t="s">
        <v>347</v>
      </c>
      <c r="BG588" s="1309"/>
      <c r="BH588" s="1309"/>
      <c r="BI588" s="1309"/>
      <c r="BJ588" s="1309"/>
      <c r="BK588" s="1309" t="s">
        <v>170</v>
      </c>
      <c r="BL588" s="1309"/>
      <c r="BM588" s="1309"/>
      <c r="BN588" s="1309"/>
      <c r="BO588" s="1309"/>
      <c r="BP588" s="1309" t="s">
        <v>171</v>
      </c>
      <c r="BQ588" s="1309"/>
      <c r="BR588" s="1309"/>
      <c r="BS588" s="1309"/>
      <c r="BT588" s="1309"/>
      <c r="BU588" s="1309" t="s">
        <v>506</v>
      </c>
      <c r="BV588" s="1309"/>
      <c r="BW588" s="1309"/>
      <c r="BX588" s="1309"/>
      <c r="BY588" s="1309"/>
      <c r="BZ588" s="1309" t="s">
        <v>33</v>
      </c>
      <c r="CA588" s="1309"/>
      <c r="CB588" s="1309"/>
      <c r="CC588" s="1309"/>
      <c r="CD588" s="1309"/>
      <c r="CE588" s="1309" t="s">
        <v>683</v>
      </c>
      <c r="CF588" s="1309"/>
      <c r="CG588" s="1309"/>
      <c r="CH588" s="1309"/>
      <c r="CI588" s="1309"/>
      <c r="CJ588" s="1309" t="s">
        <v>347</v>
      </c>
      <c r="CK588" s="1309"/>
      <c r="CL588" s="1309"/>
      <c r="CM588" s="1309"/>
      <c r="CN588" s="1309"/>
      <c r="CO588" s="1309" t="s">
        <v>170</v>
      </c>
      <c r="CP588" s="1309"/>
      <c r="CQ588" s="1309"/>
      <c r="CR588" s="1309"/>
      <c r="CS588" s="1309"/>
      <c r="CT588" s="1309" t="s">
        <v>171</v>
      </c>
      <c r="CU588" s="1309"/>
      <c r="CV588" s="1309"/>
      <c r="CW588" s="1309"/>
      <c r="CX588" s="1309"/>
      <c r="CY588" s="1309" t="s">
        <v>506</v>
      </c>
      <c r="CZ588" s="1309"/>
      <c r="DA588" s="1309"/>
      <c r="DB588" s="1309"/>
      <c r="DC588" s="1309"/>
      <c r="DD588" s="1309" t="s">
        <v>33</v>
      </c>
      <c r="DE588" s="1309"/>
      <c r="DF588" s="1309"/>
      <c r="DG588" s="1309"/>
      <c r="DH588" s="1309"/>
    </row>
    <row r="589" spans="1:112" s="7" customFormat="1" ht="12.75">
      <c r="A589" s="35"/>
      <c r="B589" s="12" t="s">
        <v>20</v>
      </c>
      <c r="C589" s="12"/>
      <c r="D589" s="12"/>
      <c r="E589" s="12"/>
      <c r="F589" s="12"/>
      <c r="G589" s="12"/>
      <c r="H589" s="1096"/>
      <c r="I589" s="1096"/>
      <c r="J589" s="1096"/>
      <c r="K589" s="1096"/>
      <c r="L589" s="1096"/>
      <c r="M589" s="1096"/>
      <c r="N589" s="1096"/>
      <c r="O589" s="1096"/>
      <c r="P589" s="1096"/>
      <c r="Q589" s="1096"/>
      <c r="R589" s="1096"/>
      <c r="S589" s="12"/>
      <c r="T589" s="35"/>
      <c r="U589" s="12" t="s">
        <v>20</v>
      </c>
      <c r="V589" s="12"/>
      <c r="W589" s="12"/>
      <c r="X589" s="12"/>
      <c r="Y589" s="12"/>
      <c r="Z589" s="12"/>
      <c r="AA589" s="1096"/>
      <c r="AB589" s="1096"/>
      <c r="AC589" s="1096"/>
      <c r="AD589" s="1096"/>
      <c r="AE589" s="1096"/>
      <c r="AF589" s="1096"/>
      <c r="AG589" s="1096"/>
      <c r="AH589" s="1096"/>
      <c r="AI589" s="1096"/>
      <c r="AJ589" s="1096"/>
      <c r="AK589" s="1096"/>
      <c r="AL589" s="12"/>
      <c r="AM589" s="7" t="s">
        <v>347</v>
      </c>
      <c r="AN589" s="58"/>
      <c r="AO589" s="58"/>
      <c r="AP589" s="58"/>
      <c r="AQ589" s="58"/>
      <c r="AR589" s="1266">
        <f t="shared" ref="AR589:AR613" si="2">IF(AND(AD709&lt;=0.5,AD709&gt;=0.36),1,0)</f>
        <v>0</v>
      </c>
      <c r="AS589" s="1267"/>
      <c r="AT589" s="1303">
        <f t="shared" ref="AT589:AT613" si="3">IF(AR589=1,G709,0)</f>
        <v>0</v>
      </c>
      <c r="AU589" s="1304"/>
      <c r="AV589" s="1266">
        <f t="shared" ref="AV589:AV613" si="4">IF(AND(AD709&lt;=0.35,AD709&gt;0),1,0)</f>
        <v>1</v>
      </c>
      <c r="AW589" s="1267"/>
      <c r="AX589" s="1303">
        <f t="shared" ref="AX589:AX613" si="5">IF(AV589=1,G709,0)</f>
        <v>25</v>
      </c>
      <c r="AY589" s="1304"/>
      <c r="AZ589" s="58"/>
      <c r="BA589" s="1303">
        <f t="shared" ref="BA589:BA613" si="6">IF(B709="SRO/Studio",G709,0)</f>
        <v>25</v>
      </c>
      <c r="BB589" s="1305"/>
      <c r="BC589" s="1305"/>
      <c r="BD589" s="1305"/>
      <c r="BE589" s="1304"/>
      <c r="BF589" s="1300">
        <f t="shared" ref="BF589:BF613" si="7">IF(B709="1 Bedroom",G709,0)</f>
        <v>0</v>
      </c>
      <c r="BG589" s="1300"/>
      <c r="BH589" s="1300"/>
      <c r="BI589" s="1300"/>
      <c r="BJ589" s="1300"/>
      <c r="BK589" s="1300">
        <f t="shared" ref="BK589:BK613" si="8">IF(B709="2 Bedrooms",G709,0)</f>
        <v>0</v>
      </c>
      <c r="BL589" s="1300"/>
      <c r="BM589" s="1300"/>
      <c r="BN589" s="1300"/>
      <c r="BO589" s="1300"/>
      <c r="BP589" s="1300">
        <f t="shared" ref="BP589:BP613" si="9">IF(B709="3 Bedrooms",G709,0)</f>
        <v>0</v>
      </c>
      <c r="BQ589" s="1300"/>
      <c r="BR589" s="1300"/>
      <c r="BS589" s="1300"/>
      <c r="BT589" s="1300"/>
      <c r="BU589" s="1300">
        <f t="shared" ref="BU589:BU613" si="10">IF(B709="4 Bedrooms",G709,0)</f>
        <v>0</v>
      </c>
      <c r="BV589" s="1300"/>
      <c r="BW589" s="1300"/>
      <c r="BX589" s="1300"/>
      <c r="BY589" s="1300"/>
      <c r="BZ589" s="1300">
        <f t="shared" ref="BZ589:BZ613" si="11">IF(B709="5 Bedrooms",G709,0)</f>
        <v>0</v>
      </c>
      <c r="CA589" s="1300"/>
      <c r="CB589" s="1300"/>
      <c r="CC589" s="1300"/>
      <c r="CD589" s="1300"/>
      <c r="CE589" s="1595">
        <f t="shared" ref="CE589:CE613" si="12">IF(AND(B709="SRO/Studio",AD709&lt;=0.3),G709,0)</f>
        <v>25</v>
      </c>
      <c r="CF589" s="1595"/>
      <c r="CG589" s="1595"/>
      <c r="CH589" s="1595"/>
      <c r="CI589" s="1595"/>
      <c r="CJ589" s="1595">
        <f t="shared" ref="CJ589:CJ613" si="13">IF(AND(B709="1 Bedroom",AD709&lt;=0.3),G709,0)</f>
        <v>0</v>
      </c>
      <c r="CK589" s="1595"/>
      <c r="CL589" s="1595"/>
      <c r="CM589" s="1595"/>
      <c r="CN589" s="1595"/>
      <c r="CO589" s="1595">
        <f t="shared" ref="CO589:CO613" si="14">IF(AND(B709="2 Bedrooms",AD709&lt;=0.3),G709,0)</f>
        <v>0</v>
      </c>
      <c r="CP589" s="1595"/>
      <c r="CQ589" s="1595"/>
      <c r="CR589" s="1595"/>
      <c r="CS589" s="1595"/>
      <c r="CT589" s="1595">
        <f t="shared" ref="CT589:CT613" si="15">IF(AND(B709="3 Bedrooms",AD709&lt;=0.3),G709,0)</f>
        <v>0</v>
      </c>
      <c r="CU589" s="1595"/>
      <c r="CV589" s="1595"/>
      <c r="CW589" s="1595"/>
      <c r="CX589" s="1595"/>
      <c r="CY589" s="1595">
        <f t="shared" ref="CY589:CY613" si="16">IF(AND(B709="4 Bedrooms",AD709&lt;=0.3),G709,0)</f>
        <v>0</v>
      </c>
      <c r="CZ589" s="1595"/>
      <c r="DA589" s="1595"/>
      <c r="DB589" s="1595"/>
      <c r="DC589" s="1595"/>
      <c r="DD589" s="1595">
        <f t="shared" ref="DD589:DD613" si="17">IF(AND(B709="5 Bedrooms",AD709&lt;=0.3),G709,0)</f>
        <v>0</v>
      </c>
      <c r="DE589" s="1595"/>
      <c r="DF589" s="1595"/>
      <c r="DG589" s="1595"/>
      <c r="DH589" s="1595"/>
    </row>
    <row r="590" spans="1:112" s="7" customFormat="1" ht="12.75">
      <c r="A590" s="35"/>
      <c r="B590" s="12" t="s">
        <v>22</v>
      </c>
      <c r="C590" s="12"/>
      <c r="D590" s="12"/>
      <c r="E590" s="12"/>
      <c r="F590" s="12"/>
      <c r="G590" s="12"/>
      <c r="H590" s="12"/>
      <c r="I590" s="12"/>
      <c r="J590" s="12"/>
      <c r="K590" s="12"/>
      <c r="L590" s="12"/>
      <c r="M590" s="12"/>
      <c r="N590" s="1125" t="s">
        <v>722</v>
      </c>
      <c r="O590" s="1125"/>
      <c r="P590" s="12"/>
      <c r="Q590" s="12"/>
      <c r="R590" s="12"/>
      <c r="S590" s="12"/>
      <c r="T590" s="35"/>
      <c r="U590" s="12" t="s">
        <v>22</v>
      </c>
      <c r="V590" s="12"/>
      <c r="W590" s="12"/>
      <c r="X590" s="12"/>
      <c r="Y590" s="12"/>
      <c r="Z590" s="12"/>
      <c r="AA590" s="12"/>
      <c r="AB590" s="12"/>
      <c r="AC590" s="12"/>
      <c r="AD590" s="12"/>
      <c r="AE590" s="12"/>
      <c r="AF590" s="12"/>
      <c r="AG590" s="1125" t="s">
        <v>722</v>
      </c>
      <c r="AH590" s="1125"/>
      <c r="AI590" s="12"/>
      <c r="AJ590" s="12"/>
      <c r="AK590" s="12"/>
      <c r="AL590" s="12"/>
      <c r="AM590" s="7" t="s">
        <v>170</v>
      </c>
      <c r="AN590" s="58"/>
      <c r="AO590" s="58"/>
      <c r="AP590" s="58"/>
      <c r="AQ590" s="58"/>
      <c r="AR590" s="1266">
        <f t="shared" si="2"/>
        <v>1</v>
      </c>
      <c r="AS590" s="1267"/>
      <c r="AT590" s="1303">
        <f t="shared" si="3"/>
        <v>25</v>
      </c>
      <c r="AU590" s="1304"/>
      <c r="AV590" s="1266">
        <f t="shared" si="4"/>
        <v>0</v>
      </c>
      <c r="AW590" s="1267"/>
      <c r="AX590" s="1303">
        <f t="shared" si="5"/>
        <v>0</v>
      </c>
      <c r="AY590" s="1304"/>
      <c r="AZ590" s="58"/>
      <c r="BA590" s="1303">
        <f t="shared" si="6"/>
        <v>25</v>
      </c>
      <c r="BB590" s="1305"/>
      <c r="BC590" s="1305"/>
      <c r="BD590" s="1305"/>
      <c r="BE590" s="1304"/>
      <c r="BF590" s="1300">
        <f t="shared" si="7"/>
        <v>0</v>
      </c>
      <c r="BG590" s="1300"/>
      <c r="BH590" s="1300"/>
      <c r="BI590" s="1300"/>
      <c r="BJ590" s="1300"/>
      <c r="BK590" s="1300">
        <f t="shared" si="8"/>
        <v>0</v>
      </c>
      <c r="BL590" s="1300"/>
      <c r="BM590" s="1300"/>
      <c r="BN590" s="1300"/>
      <c r="BO590" s="1300"/>
      <c r="BP590" s="1300">
        <f t="shared" si="9"/>
        <v>0</v>
      </c>
      <c r="BQ590" s="1300"/>
      <c r="BR590" s="1300"/>
      <c r="BS590" s="1300"/>
      <c r="BT590" s="1300"/>
      <c r="BU590" s="1300">
        <f t="shared" si="10"/>
        <v>0</v>
      </c>
      <c r="BV590" s="1300"/>
      <c r="BW590" s="1300"/>
      <c r="BX590" s="1300"/>
      <c r="BY590" s="1300"/>
      <c r="BZ590" s="1300">
        <f t="shared" si="11"/>
        <v>0</v>
      </c>
      <c r="CA590" s="1300"/>
      <c r="CB590" s="1300"/>
      <c r="CC590" s="1300"/>
      <c r="CD590" s="1300"/>
      <c r="CE590" s="1595">
        <f t="shared" si="12"/>
        <v>0</v>
      </c>
      <c r="CF590" s="1595"/>
      <c r="CG590" s="1595"/>
      <c r="CH590" s="1595"/>
      <c r="CI590" s="1595"/>
      <c r="CJ590" s="1595">
        <f t="shared" si="13"/>
        <v>0</v>
      </c>
      <c r="CK590" s="1595"/>
      <c r="CL590" s="1595"/>
      <c r="CM590" s="1595"/>
      <c r="CN590" s="1595"/>
      <c r="CO590" s="1595">
        <f t="shared" si="14"/>
        <v>0</v>
      </c>
      <c r="CP590" s="1595"/>
      <c r="CQ590" s="1595"/>
      <c r="CR590" s="1595"/>
      <c r="CS590" s="1595"/>
      <c r="CT590" s="1595">
        <f t="shared" si="15"/>
        <v>0</v>
      </c>
      <c r="CU590" s="1595"/>
      <c r="CV590" s="1595"/>
      <c r="CW590" s="1595"/>
      <c r="CX590" s="1595"/>
      <c r="CY590" s="1595">
        <f t="shared" si="16"/>
        <v>0</v>
      </c>
      <c r="CZ590" s="1595"/>
      <c r="DA590" s="1595"/>
      <c r="DB590" s="1595"/>
      <c r="DC590" s="1595"/>
      <c r="DD590" s="1595">
        <f t="shared" si="17"/>
        <v>0</v>
      </c>
      <c r="DE590" s="1595"/>
      <c r="DF590" s="1595"/>
      <c r="DG590" s="1595"/>
      <c r="DH590" s="1595"/>
    </row>
    <row r="591" spans="1:112" ht="12.75">
      <c r="A591" s="35"/>
      <c r="T591" s="35"/>
      <c r="AM591" s="7" t="s">
        <v>171</v>
      </c>
      <c r="AN591" s="58"/>
      <c r="AO591" s="58"/>
      <c r="AP591" s="58"/>
      <c r="AQ591" s="58"/>
      <c r="AR591" s="1266">
        <f t="shared" si="2"/>
        <v>0</v>
      </c>
      <c r="AS591" s="1267"/>
      <c r="AT591" s="1303">
        <f t="shared" si="3"/>
        <v>0</v>
      </c>
      <c r="AU591" s="1304"/>
      <c r="AV591" s="1266">
        <f t="shared" si="4"/>
        <v>0</v>
      </c>
      <c r="AW591" s="1267"/>
      <c r="AX591" s="1303">
        <f t="shared" si="5"/>
        <v>0</v>
      </c>
      <c r="AY591" s="1304"/>
      <c r="AZ591" s="58"/>
      <c r="BA591" s="1303">
        <f t="shared" si="6"/>
        <v>18</v>
      </c>
      <c r="BB591" s="1305"/>
      <c r="BC591" s="1305"/>
      <c r="BD591" s="1305"/>
      <c r="BE591" s="1304"/>
      <c r="BF591" s="1300">
        <f t="shared" si="7"/>
        <v>0</v>
      </c>
      <c r="BG591" s="1300"/>
      <c r="BH591" s="1300"/>
      <c r="BI591" s="1300"/>
      <c r="BJ591" s="1300"/>
      <c r="BK591" s="1300">
        <f t="shared" si="8"/>
        <v>0</v>
      </c>
      <c r="BL591" s="1300"/>
      <c r="BM591" s="1300"/>
      <c r="BN591" s="1300"/>
      <c r="BO591" s="1300"/>
      <c r="BP591" s="1300">
        <f t="shared" si="9"/>
        <v>0</v>
      </c>
      <c r="BQ591" s="1300"/>
      <c r="BR591" s="1300"/>
      <c r="BS591" s="1300"/>
      <c r="BT591" s="1300"/>
      <c r="BU591" s="1300">
        <f t="shared" si="10"/>
        <v>0</v>
      </c>
      <c r="BV591" s="1300"/>
      <c r="BW591" s="1300"/>
      <c r="BX591" s="1300"/>
      <c r="BY591" s="1300"/>
      <c r="BZ591" s="1300">
        <f t="shared" si="11"/>
        <v>0</v>
      </c>
      <c r="CA591" s="1300"/>
      <c r="CB591" s="1300"/>
      <c r="CC591" s="1300"/>
      <c r="CD591" s="1300"/>
      <c r="CE591" s="1595">
        <f t="shared" si="12"/>
        <v>0</v>
      </c>
      <c r="CF591" s="1595"/>
      <c r="CG591" s="1595"/>
      <c r="CH591" s="1595"/>
      <c r="CI591" s="1595"/>
      <c r="CJ591" s="1595">
        <f t="shared" si="13"/>
        <v>0</v>
      </c>
      <c r="CK591" s="1595"/>
      <c r="CL591" s="1595"/>
      <c r="CM591" s="1595"/>
      <c r="CN591" s="1595"/>
      <c r="CO591" s="1595">
        <f t="shared" si="14"/>
        <v>0</v>
      </c>
      <c r="CP591" s="1595"/>
      <c r="CQ591" s="1595"/>
      <c r="CR591" s="1595"/>
      <c r="CS591" s="1595"/>
      <c r="CT591" s="1595">
        <f t="shared" si="15"/>
        <v>0</v>
      </c>
      <c r="CU591" s="1595"/>
      <c r="CV591" s="1595"/>
      <c r="CW591" s="1595"/>
      <c r="CX591" s="1595"/>
      <c r="CY591" s="1595">
        <f t="shared" si="16"/>
        <v>0</v>
      </c>
      <c r="CZ591" s="1595"/>
      <c r="DA591" s="1595"/>
      <c r="DB591" s="1595"/>
      <c r="DC591" s="1595"/>
      <c r="DD591" s="1595">
        <f t="shared" si="17"/>
        <v>0</v>
      </c>
      <c r="DE591" s="1595"/>
      <c r="DF591" s="1595"/>
      <c r="DG591" s="1595"/>
      <c r="DH591" s="1595"/>
    </row>
    <row r="592" spans="1:112" ht="12.75">
      <c r="A592" s="87" t="s">
        <v>507</v>
      </c>
      <c r="B592" s="12" t="s">
        <v>509</v>
      </c>
      <c r="G592" s="1188">
        <f>C553</f>
        <v>0</v>
      </c>
      <c r="H592" s="1188"/>
      <c r="I592" s="1188"/>
      <c r="J592" s="1188"/>
      <c r="K592" s="1188"/>
      <c r="L592" s="1188"/>
      <c r="M592" s="1188"/>
      <c r="N592" s="1188"/>
      <c r="O592" s="1188"/>
      <c r="P592" s="1188"/>
      <c r="Q592" s="1188"/>
      <c r="R592" s="1188"/>
      <c r="T592" s="87" t="s">
        <v>696</v>
      </c>
      <c r="U592" s="12" t="s">
        <v>509</v>
      </c>
      <c r="Z592" s="1188">
        <f>C554</f>
        <v>0</v>
      </c>
      <c r="AA592" s="1188"/>
      <c r="AB592" s="1188"/>
      <c r="AC592" s="1188"/>
      <c r="AD592" s="1188"/>
      <c r="AE592" s="1188"/>
      <c r="AF592" s="1188"/>
      <c r="AG592" s="1188"/>
      <c r="AH592" s="1188"/>
      <c r="AI592" s="1188"/>
      <c r="AJ592" s="1188"/>
      <c r="AK592" s="1188"/>
      <c r="AM592" s="7" t="s">
        <v>172</v>
      </c>
      <c r="AN592" s="58"/>
      <c r="AO592" s="58"/>
      <c r="AP592" s="58"/>
      <c r="AQ592" s="58"/>
      <c r="AR592" s="1266">
        <f t="shared" si="2"/>
        <v>0</v>
      </c>
      <c r="AS592" s="1267"/>
      <c r="AT592" s="1303">
        <f t="shared" si="3"/>
        <v>0</v>
      </c>
      <c r="AU592" s="1304"/>
      <c r="AV592" s="1266">
        <f t="shared" si="4"/>
        <v>0</v>
      </c>
      <c r="AW592" s="1267"/>
      <c r="AX592" s="1303">
        <f t="shared" si="5"/>
        <v>0</v>
      </c>
      <c r="AY592" s="1304"/>
      <c r="AZ592" s="58"/>
      <c r="BA592" s="1303">
        <f t="shared" si="6"/>
        <v>0</v>
      </c>
      <c r="BB592" s="1305"/>
      <c r="BC592" s="1305"/>
      <c r="BD592" s="1305"/>
      <c r="BE592" s="1304"/>
      <c r="BF592" s="1300">
        <f t="shared" si="7"/>
        <v>0</v>
      </c>
      <c r="BG592" s="1300"/>
      <c r="BH592" s="1300"/>
      <c r="BI592" s="1300"/>
      <c r="BJ592" s="1300"/>
      <c r="BK592" s="1300">
        <f t="shared" si="8"/>
        <v>0</v>
      </c>
      <c r="BL592" s="1300"/>
      <c r="BM592" s="1300"/>
      <c r="BN592" s="1300"/>
      <c r="BO592" s="1300"/>
      <c r="BP592" s="1300">
        <f t="shared" si="9"/>
        <v>0</v>
      </c>
      <c r="BQ592" s="1300"/>
      <c r="BR592" s="1300"/>
      <c r="BS592" s="1300"/>
      <c r="BT592" s="1300"/>
      <c r="BU592" s="1300">
        <f t="shared" si="10"/>
        <v>0</v>
      </c>
      <c r="BV592" s="1300"/>
      <c r="BW592" s="1300"/>
      <c r="BX592" s="1300"/>
      <c r="BY592" s="1300"/>
      <c r="BZ592" s="1300">
        <f t="shared" si="11"/>
        <v>0</v>
      </c>
      <c r="CA592" s="1300"/>
      <c r="CB592" s="1300"/>
      <c r="CC592" s="1300"/>
      <c r="CD592" s="1300"/>
      <c r="CE592" s="1595">
        <f t="shared" si="12"/>
        <v>0</v>
      </c>
      <c r="CF592" s="1595"/>
      <c r="CG592" s="1595"/>
      <c r="CH592" s="1595"/>
      <c r="CI592" s="1595"/>
      <c r="CJ592" s="1595">
        <f t="shared" si="13"/>
        <v>0</v>
      </c>
      <c r="CK592" s="1595"/>
      <c r="CL592" s="1595"/>
      <c r="CM592" s="1595"/>
      <c r="CN592" s="1595"/>
      <c r="CO592" s="1595">
        <f t="shared" si="14"/>
        <v>0</v>
      </c>
      <c r="CP592" s="1595"/>
      <c r="CQ592" s="1595"/>
      <c r="CR592" s="1595"/>
      <c r="CS592" s="1595"/>
      <c r="CT592" s="1595">
        <f t="shared" si="15"/>
        <v>0</v>
      </c>
      <c r="CU592" s="1595"/>
      <c r="CV592" s="1595"/>
      <c r="CW592" s="1595"/>
      <c r="CX592" s="1595"/>
      <c r="CY592" s="1595">
        <f t="shared" si="16"/>
        <v>0</v>
      </c>
      <c r="CZ592" s="1595"/>
      <c r="DA592" s="1595"/>
      <c r="DB592" s="1595"/>
      <c r="DC592" s="1595"/>
      <c r="DD592" s="1595">
        <f t="shared" si="17"/>
        <v>0</v>
      </c>
      <c r="DE592" s="1595"/>
      <c r="DF592" s="1595"/>
      <c r="DG592" s="1595"/>
      <c r="DH592" s="1595"/>
    </row>
    <row r="593" spans="1:112" ht="12.75">
      <c r="A593" s="35"/>
      <c r="B593" s="12" t="s">
        <v>92</v>
      </c>
      <c r="G593" s="1096"/>
      <c r="H593" s="1096"/>
      <c r="I593" s="1096"/>
      <c r="J593" s="1096"/>
      <c r="K593" s="1096"/>
      <c r="L593" s="1096"/>
      <c r="M593" s="1096"/>
      <c r="N593" s="1096"/>
      <c r="O593" s="1096"/>
      <c r="P593" s="1096"/>
      <c r="Q593" s="1096"/>
      <c r="R593" s="1096"/>
      <c r="T593" s="35"/>
      <c r="U593" s="12" t="s">
        <v>92</v>
      </c>
      <c r="Z593" s="1096"/>
      <c r="AA593" s="1096"/>
      <c r="AB593" s="1096"/>
      <c r="AC593" s="1096"/>
      <c r="AD593" s="1096"/>
      <c r="AE593" s="1096"/>
      <c r="AF593" s="1096"/>
      <c r="AG593" s="1096"/>
      <c r="AH593" s="1096"/>
      <c r="AI593" s="1096"/>
      <c r="AJ593" s="1096"/>
      <c r="AK593" s="1096"/>
      <c r="AM593" s="7" t="s">
        <v>33</v>
      </c>
      <c r="AN593" s="58"/>
      <c r="AO593" s="58"/>
      <c r="AP593" s="58"/>
      <c r="AQ593" s="58"/>
      <c r="AR593" s="1266">
        <f t="shared" si="2"/>
        <v>0</v>
      </c>
      <c r="AS593" s="1267"/>
      <c r="AT593" s="1303">
        <f t="shared" si="3"/>
        <v>0</v>
      </c>
      <c r="AU593" s="1304"/>
      <c r="AV593" s="1266">
        <f t="shared" si="4"/>
        <v>1</v>
      </c>
      <c r="AW593" s="1267"/>
      <c r="AX593" s="1303">
        <f t="shared" si="5"/>
        <v>27</v>
      </c>
      <c r="AY593" s="1304"/>
      <c r="AZ593" s="58"/>
      <c r="BA593" s="1303">
        <f t="shared" si="6"/>
        <v>0</v>
      </c>
      <c r="BB593" s="1305"/>
      <c r="BC593" s="1305"/>
      <c r="BD593" s="1305"/>
      <c r="BE593" s="1304"/>
      <c r="BF593" s="1300">
        <f t="shared" si="7"/>
        <v>27</v>
      </c>
      <c r="BG593" s="1300"/>
      <c r="BH593" s="1300"/>
      <c r="BI593" s="1300"/>
      <c r="BJ593" s="1300"/>
      <c r="BK593" s="1300">
        <f t="shared" si="8"/>
        <v>0</v>
      </c>
      <c r="BL593" s="1300"/>
      <c r="BM593" s="1300"/>
      <c r="BN593" s="1300"/>
      <c r="BO593" s="1300"/>
      <c r="BP593" s="1300">
        <f t="shared" si="9"/>
        <v>0</v>
      </c>
      <c r="BQ593" s="1300"/>
      <c r="BR593" s="1300"/>
      <c r="BS593" s="1300"/>
      <c r="BT593" s="1300"/>
      <c r="BU593" s="1300">
        <f t="shared" si="10"/>
        <v>0</v>
      </c>
      <c r="BV593" s="1300"/>
      <c r="BW593" s="1300"/>
      <c r="BX593" s="1300"/>
      <c r="BY593" s="1300"/>
      <c r="BZ593" s="1300">
        <f t="shared" si="11"/>
        <v>0</v>
      </c>
      <c r="CA593" s="1300"/>
      <c r="CB593" s="1300"/>
      <c r="CC593" s="1300"/>
      <c r="CD593" s="1300"/>
      <c r="CE593" s="1595">
        <f t="shared" si="12"/>
        <v>0</v>
      </c>
      <c r="CF593" s="1595"/>
      <c r="CG593" s="1595"/>
      <c r="CH593" s="1595"/>
      <c r="CI593" s="1595"/>
      <c r="CJ593" s="1595">
        <f t="shared" si="13"/>
        <v>27</v>
      </c>
      <c r="CK593" s="1595"/>
      <c r="CL593" s="1595"/>
      <c r="CM593" s="1595"/>
      <c r="CN593" s="1595"/>
      <c r="CO593" s="1595">
        <f t="shared" si="14"/>
        <v>0</v>
      </c>
      <c r="CP593" s="1595"/>
      <c r="CQ593" s="1595"/>
      <c r="CR593" s="1595"/>
      <c r="CS593" s="1595"/>
      <c r="CT593" s="1595">
        <f t="shared" si="15"/>
        <v>0</v>
      </c>
      <c r="CU593" s="1595"/>
      <c r="CV593" s="1595"/>
      <c r="CW593" s="1595"/>
      <c r="CX593" s="1595"/>
      <c r="CY593" s="1595">
        <f t="shared" si="16"/>
        <v>0</v>
      </c>
      <c r="CZ593" s="1595"/>
      <c r="DA593" s="1595"/>
      <c r="DB593" s="1595"/>
      <c r="DC593" s="1595"/>
      <c r="DD593" s="1595">
        <f t="shared" si="17"/>
        <v>0</v>
      </c>
      <c r="DE593" s="1595"/>
      <c r="DF593" s="1595"/>
      <c r="DG593" s="1595"/>
      <c r="DH593" s="1595"/>
    </row>
    <row r="594" spans="1:112" ht="12.75">
      <c r="A594" s="35"/>
      <c r="B594" s="12" t="s">
        <v>630</v>
      </c>
      <c r="G594" s="1096"/>
      <c r="H594" s="1096"/>
      <c r="I594" s="1096"/>
      <c r="J594" s="1096"/>
      <c r="K594" s="1096"/>
      <c r="L594" s="1096"/>
      <c r="M594" s="1096"/>
      <c r="N594" s="1096"/>
      <c r="O594" s="1096"/>
      <c r="P594" s="1096"/>
      <c r="Q594" s="1096"/>
      <c r="R594" s="1096"/>
      <c r="T594" s="35"/>
      <c r="U594" s="12" t="s">
        <v>630</v>
      </c>
      <c r="Z594" s="1095"/>
      <c r="AA594" s="1095"/>
      <c r="AB594" s="1095"/>
      <c r="AC594" s="1095"/>
      <c r="AD594" s="1095"/>
      <c r="AE594" s="1095"/>
      <c r="AF594" s="1095"/>
      <c r="AG594" s="1095"/>
      <c r="AH594" s="1095"/>
      <c r="AI594" s="1095"/>
      <c r="AJ594" s="1095"/>
      <c r="AK594" s="1095"/>
      <c r="AM594" s="58"/>
      <c r="AN594" s="58"/>
      <c r="AO594" s="58"/>
      <c r="AP594" s="58"/>
      <c r="AQ594" s="58"/>
      <c r="AR594" s="1266">
        <f t="shared" si="2"/>
        <v>1</v>
      </c>
      <c r="AS594" s="1267"/>
      <c r="AT594" s="1303">
        <f t="shared" si="3"/>
        <v>27</v>
      </c>
      <c r="AU594" s="1304"/>
      <c r="AV594" s="1266">
        <f t="shared" si="4"/>
        <v>0</v>
      </c>
      <c r="AW594" s="1267"/>
      <c r="AX594" s="1303">
        <f t="shared" si="5"/>
        <v>0</v>
      </c>
      <c r="AY594" s="1304"/>
      <c r="AZ594" s="58"/>
      <c r="BA594" s="1303">
        <f t="shared" si="6"/>
        <v>0</v>
      </c>
      <c r="BB594" s="1305"/>
      <c r="BC594" s="1305"/>
      <c r="BD594" s="1305"/>
      <c r="BE594" s="1304"/>
      <c r="BF594" s="1300">
        <f t="shared" si="7"/>
        <v>27</v>
      </c>
      <c r="BG594" s="1300"/>
      <c r="BH594" s="1300"/>
      <c r="BI594" s="1300"/>
      <c r="BJ594" s="1300"/>
      <c r="BK594" s="1300">
        <f t="shared" si="8"/>
        <v>0</v>
      </c>
      <c r="BL594" s="1300"/>
      <c r="BM594" s="1300"/>
      <c r="BN594" s="1300"/>
      <c r="BO594" s="1300"/>
      <c r="BP594" s="1300">
        <f t="shared" si="9"/>
        <v>0</v>
      </c>
      <c r="BQ594" s="1300"/>
      <c r="BR594" s="1300"/>
      <c r="BS594" s="1300"/>
      <c r="BT594" s="1300"/>
      <c r="BU594" s="1300">
        <f t="shared" si="10"/>
        <v>0</v>
      </c>
      <c r="BV594" s="1300"/>
      <c r="BW594" s="1300"/>
      <c r="BX594" s="1300"/>
      <c r="BY594" s="1300"/>
      <c r="BZ594" s="1300">
        <f t="shared" si="11"/>
        <v>0</v>
      </c>
      <c r="CA594" s="1300"/>
      <c r="CB594" s="1300"/>
      <c r="CC594" s="1300"/>
      <c r="CD594" s="1300"/>
      <c r="CE594" s="1595">
        <f t="shared" si="12"/>
        <v>0</v>
      </c>
      <c r="CF594" s="1595"/>
      <c r="CG594" s="1595"/>
      <c r="CH594" s="1595"/>
      <c r="CI594" s="1595"/>
      <c r="CJ594" s="1595">
        <f t="shared" si="13"/>
        <v>0</v>
      </c>
      <c r="CK594" s="1595"/>
      <c r="CL594" s="1595"/>
      <c r="CM594" s="1595"/>
      <c r="CN594" s="1595"/>
      <c r="CO594" s="1595">
        <f t="shared" si="14"/>
        <v>0</v>
      </c>
      <c r="CP594" s="1595"/>
      <c r="CQ594" s="1595"/>
      <c r="CR594" s="1595"/>
      <c r="CS594" s="1595"/>
      <c r="CT594" s="1595">
        <f t="shared" si="15"/>
        <v>0</v>
      </c>
      <c r="CU594" s="1595"/>
      <c r="CV594" s="1595"/>
      <c r="CW594" s="1595"/>
      <c r="CX594" s="1595"/>
      <c r="CY594" s="1595">
        <f t="shared" si="16"/>
        <v>0</v>
      </c>
      <c r="CZ594" s="1595"/>
      <c r="DA594" s="1595"/>
      <c r="DB594" s="1595"/>
      <c r="DC594" s="1595"/>
      <c r="DD594" s="1595">
        <f t="shared" si="17"/>
        <v>0</v>
      </c>
      <c r="DE594" s="1595"/>
      <c r="DF594" s="1595"/>
      <c r="DG594" s="1595"/>
      <c r="DH594" s="1595"/>
    </row>
    <row r="595" spans="1:112" ht="12.75">
      <c r="A595" s="35"/>
      <c r="B595" s="12" t="s">
        <v>19</v>
      </c>
      <c r="G595" s="1096"/>
      <c r="H595" s="1096"/>
      <c r="I595" s="1096"/>
      <c r="J595" s="1096"/>
      <c r="K595" s="1096"/>
      <c r="L595" s="1096"/>
      <c r="M595" s="1096"/>
      <c r="N595" s="1096"/>
      <c r="O595" s="1096"/>
      <c r="P595" s="1096"/>
      <c r="Q595" s="1096"/>
      <c r="R595" s="1096"/>
      <c r="T595" s="35"/>
      <c r="U595" s="12" t="s">
        <v>19</v>
      </c>
      <c r="Z595" s="1095"/>
      <c r="AA595" s="1095"/>
      <c r="AB595" s="1095"/>
      <c r="AC595" s="1095"/>
      <c r="AD595" s="1095"/>
      <c r="AE595" s="1095"/>
      <c r="AF595" s="1095"/>
      <c r="AG595" s="1095"/>
      <c r="AH595" s="1095"/>
      <c r="AI595" s="1095"/>
      <c r="AJ595" s="1095"/>
      <c r="AK595" s="1095"/>
      <c r="AM595" s="58"/>
      <c r="AN595" s="58"/>
      <c r="AO595" s="58"/>
      <c r="AP595" s="58"/>
      <c r="AQ595" s="58"/>
      <c r="AR595" s="1266">
        <f t="shared" si="2"/>
        <v>0</v>
      </c>
      <c r="AS595" s="1267"/>
      <c r="AT595" s="1303">
        <f t="shared" si="3"/>
        <v>0</v>
      </c>
      <c r="AU595" s="1304"/>
      <c r="AV595" s="1266">
        <f t="shared" si="4"/>
        <v>0</v>
      </c>
      <c r="AW595" s="1267"/>
      <c r="AX595" s="1303">
        <f t="shared" si="5"/>
        <v>0</v>
      </c>
      <c r="AY595" s="1304"/>
      <c r="AZ595" s="58"/>
      <c r="BA595" s="1303">
        <f t="shared" si="6"/>
        <v>0</v>
      </c>
      <c r="BB595" s="1305"/>
      <c r="BC595" s="1305"/>
      <c r="BD595" s="1305"/>
      <c r="BE595" s="1304"/>
      <c r="BF595" s="1300">
        <f t="shared" si="7"/>
        <v>31</v>
      </c>
      <c r="BG595" s="1300"/>
      <c r="BH595" s="1300"/>
      <c r="BI595" s="1300"/>
      <c r="BJ595" s="1300"/>
      <c r="BK595" s="1300">
        <f t="shared" si="8"/>
        <v>0</v>
      </c>
      <c r="BL595" s="1300"/>
      <c r="BM595" s="1300"/>
      <c r="BN595" s="1300"/>
      <c r="BO595" s="1300"/>
      <c r="BP595" s="1300">
        <f t="shared" si="9"/>
        <v>0</v>
      </c>
      <c r="BQ595" s="1300"/>
      <c r="BR595" s="1300"/>
      <c r="BS595" s="1300"/>
      <c r="BT595" s="1300"/>
      <c r="BU595" s="1300">
        <f t="shared" si="10"/>
        <v>0</v>
      </c>
      <c r="BV595" s="1300"/>
      <c r="BW595" s="1300"/>
      <c r="BX595" s="1300"/>
      <c r="BY595" s="1300"/>
      <c r="BZ595" s="1300">
        <f t="shared" si="11"/>
        <v>0</v>
      </c>
      <c r="CA595" s="1300"/>
      <c r="CB595" s="1300"/>
      <c r="CC595" s="1300"/>
      <c r="CD595" s="1300"/>
      <c r="CE595" s="1595">
        <f t="shared" si="12"/>
        <v>0</v>
      </c>
      <c r="CF595" s="1595"/>
      <c r="CG595" s="1595"/>
      <c r="CH595" s="1595"/>
      <c r="CI595" s="1595"/>
      <c r="CJ595" s="1595">
        <f t="shared" si="13"/>
        <v>0</v>
      </c>
      <c r="CK595" s="1595"/>
      <c r="CL595" s="1595"/>
      <c r="CM595" s="1595"/>
      <c r="CN595" s="1595"/>
      <c r="CO595" s="1595">
        <f t="shared" si="14"/>
        <v>0</v>
      </c>
      <c r="CP595" s="1595"/>
      <c r="CQ595" s="1595"/>
      <c r="CR595" s="1595"/>
      <c r="CS595" s="1595"/>
      <c r="CT595" s="1595">
        <f t="shared" si="15"/>
        <v>0</v>
      </c>
      <c r="CU595" s="1595"/>
      <c r="CV595" s="1595"/>
      <c r="CW595" s="1595"/>
      <c r="CX595" s="1595"/>
      <c r="CY595" s="1595">
        <f t="shared" si="16"/>
        <v>0</v>
      </c>
      <c r="CZ595" s="1595"/>
      <c r="DA595" s="1595"/>
      <c r="DB595" s="1595"/>
      <c r="DC595" s="1595"/>
      <c r="DD595" s="1595">
        <f t="shared" si="17"/>
        <v>0</v>
      </c>
      <c r="DE595" s="1595"/>
      <c r="DF595" s="1595"/>
      <c r="DG595" s="1595"/>
      <c r="DH595" s="1595"/>
    </row>
    <row r="596" spans="1:112" ht="12.75">
      <c r="A596" s="35"/>
      <c r="B596" s="12" t="s">
        <v>337</v>
      </c>
      <c r="G596" s="1131"/>
      <c r="H596" s="1131"/>
      <c r="I596" s="1131"/>
      <c r="J596" s="1131"/>
      <c r="K596" s="1131"/>
      <c r="L596" s="1131"/>
      <c r="O596" s="140" t="s">
        <v>219</v>
      </c>
      <c r="P596" s="1163"/>
      <c r="Q596" s="1163"/>
      <c r="R596" s="1163"/>
      <c r="T596" s="35"/>
      <c r="U596" s="12" t="s">
        <v>337</v>
      </c>
      <c r="Z596" s="1131"/>
      <c r="AA596" s="1131"/>
      <c r="AB596" s="1131"/>
      <c r="AC596" s="1131"/>
      <c r="AD596" s="1131"/>
      <c r="AE596" s="1131"/>
      <c r="AH596" s="140" t="s">
        <v>219</v>
      </c>
      <c r="AI596" s="1163"/>
      <c r="AJ596" s="1163"/>
      <c r="AK596" s="1163"/>
      <c r="AM596" s="58"/>
      <c r="AN596" s="58"/>
      <c r="AO596" s="58"/>
      <c r="AP596" s="58"/>
      <c r="AQ596" s="58"/>
      <c r="AR596" s="1266">
        <f t="shared" si="2"/>
        <v>0</v>
      </c>
      <c r="AS596" s="1267"/>
      <c r="AT596" s="1303">
        <f t="shared" si="3"/>
        <v>0</v>
      </c>
      <c r="AU596" s="1304"/>
      <c r="AV596" s="1266">
        <f t="shared" si="4"/>
        <v>0</v>
      </c>
      <c r="AW596" s="1267"/>
      <c r="AX596" s="1303">
        <f t="shared" si="5"/>
        <v>0</v>
      </c>
      <c r="AY596" s="1304"/>
      <c r="AZ596" s="58"/>
      <c r="BA596" s="1303">
        <f t="shared" si="6"/>
        <v>0</v>
      </c>
      <c r="BB596" s="1305"/>
      <c r="BC596" s="1305"/>
      <c r="BD596" s="1305"/>
      <c r="BE596" s="1304"/>
      <c r="BF596" s="1300">
        <f t="shared" si="7"/>
        <v>0</v>
      </c>
      <c r="BG596" s="1300"/>
      <c r="BH596" s="1300"/>
      <c r="BI596" s="1300"/>
      <c r="BJ596" s="1300"/>
      <c r="BK596" s="1300">
        <f t="shared" si="8"/>
        <v>0</v>
      </c>
      <c r="BL596" s="1300"/>
      <c r="BM596" s="1300"/>
      <c r="BN596" s="1300"/>
      <c r="BO596" s="1300"/>
      <c r="BP596" s="1300">
        <f t="shared" si="9"/>
        <v>0</v>
      </c>
      <c r="BQ596" s="1300"/>
      <c r="BR596" s="1300"/>
      <c r="BS596" s="1300"/>
      <c r="BT596" s="1300"/>
      <c r="BU596" s="1300">
        <f t="shared" si="10"/>
        <v>0</v>
      </c>
      <c r="BV596" s="1300"/>
      <c r="BW596" s="1300"/>
      <c r="BX596" s="1300"/>
      <c r="BY596" s="1300"/>
      <c r="BZ596" s="1300">
        <f t="shared" si="11"/>
        <v>0</v>
      </c>
      <c r="CA596" s="1300"/>
      <c r="CB596" s="1300"/>
      <c r="CC596" s="1300"/>
      <c r="CD596" s="1300"/>
      <c r="CE596" s="1595">
        <f t="shared" si="12"/>
        <v>0</v>
      </c>
      <c r="CF596" s="1595"/>
      <c r="CG596" s="1595"/>
      <c r="CH596" s="1595"/>
      <c r="CI596" s="1595"/>
      <c r="CJ596" s="1595">
        <f t="shared" si="13"/>
        <v>0</v>
      </c>
      <c r="CK596" s="1595"/>
      <c r="CL596" s="1595"/>
      <c r="CM596" s="1595"/>
      <c r="CN596" s="1595"/>
      <c r="CO596" s="1595">
        <f t="shared" si="14"/>
        <v>0</v>
      </c>
      <c r="CP596" s="1595"/>
      <c r="CQ596" s="1595"/>
      <c r="CR596" s="1595"/>
      <c r="CS596" s="1595"/>
      <c r="CT596" s="1595">
        <f t="shared" si="15"/>
        <v>0</v>
      </c>
      <c r="CU596" s="1595"/>
      <c r="CV596" s="1595"/>
      <c r="CW596" s="1595"/>
      <c r="CX596" s="1595"/>
      <c r="CY596" s="1595">
        <f t="shared" si="16"/>
        <v>0</v>
      </c>
      <c r="CZ596" s="1595"/>
      <c r="DA596" s="1595"/>
      <c r="DB596" s="1595"/>
      <c r="DC596" s="1595"/>
      <c r="DD596" s="1595">
        <f t="shared" si="17"/>
        <v>0</v>
      </c>
      <c r="DE596" s="1595"/>
      <c r="DF596" s="1595"/>
      <c r="DG596" s="1595"/>
      <c r="DH596" s="1595"/>
    </row>
    <row r="597" spans="1:112" s="7" customFormat="1" ht="12.75">
      <c r="A597" s="35"/>
      <c r="B597" s="12" t="s">
        <v>20</v>
      </c>
      <c r="C597" s="12"/>
      <c r="D597" s="12"/>
      <c r="E597" s="12"/>
      <c r="F597" s="12"/>
      <c r="G597" s="12"/>
      <c r="H597" s="1096"/>
      <c r="I597" s="1096"/>
      <c r="J597" s="1096"/>
      <c r="K597" s="1096"/>
      <c r="L597" s="1096"/>
      <c r="M597" s="1096"/>
      <c r="N597" s="1096"/>
      <c r="O597" s="1096"/>
      <c r="P597" s="1096"/>
      <c r="Q597" s="1096"/>
      <c r="R597" s="1096"/>
      <c r="S597" s="12"/>
      <c r="T597" s="35"/>
      <c r="U597" s="12" t="s">
        <v>20</v>
      </c>
      <c r="V597" s="12"/>
      <c r="W597" s="12"/>
      <c r="X597" s="12"/>
      <c r="Y597" s="12"/>
      <c r="Z597" s="12"/>
      <c r="AA597" s="1096"/>
      <c r="AB597" s="1096"/>
      <c r="AC597" s="1096"/>
      <c r="AD597" s="1096"/>
      <c r="AE597" s="1096"/>
      <c r="AF597" s="1096"/>
      <c r="AG597" s="1096"/>
      <c r="AH597" s="1096"/>
      <c r="AI597" s="1096"/>
      <c r="AJ597" s="1096"/>
      <c r="AK597" s="1096"/>
      <c r="AL597" s="12"/>
      <c r="AM597" s="58"/>
      <c r="AN597" s="58"/>
      <c r="AO597" s="58"/>
      <c r="AP597" s="58"/>
      <c r="AQ597" s="58"/>
      <c r="AR597" s="1266">
        <f t="shared" si="2"/>
        <v>0</v>
      </c>
      <c r="AS597" s="1267"/>
      <c r="AT597" s="1303">
        <f t="shared" si="3"/>
        <v>0</v>
      </c>
      <c r="AU597" s="1304"/>
      <c r="AV597" s="1266">
        <f t="shared" si="4"/>
        <v>1</v>
      </c>
      <c r="AW597" s="1267"/>
      <c r="AX597" s="1303">
        <f t="shared" si="5"/>
        <v>2</v>
      </c>
      <c r="AY597" s="1304"/>
      <c r="AZ597" s="58"/>
      <c r="BA597" s="1303">
        <f t="shared" si="6"/>
        <v>0</v>
      </c>
      <c r="BB597" s="1305"/>
      <c r="BC597" s="1305"/>
      <c r="BD597" s="1305"/>
      <c r="BE597" s="1304"/>
      <c r="BF597" s="1300">
        <f t="shared" si="7"/>
        <v>0</v>
      </c>
      <c r="BG597" s="1300"/>
      <c r="BH597" s="1300"/>
      <c r="BI597" s="1300"/>
      <c r="BJ597" s="1300"/>
      <c r="BK597" s="1300">
        <f t="shared" si="8"/>
        <v>2</v>
      </c>
      <c r="BL597" s="1300"/>
      <c r="BM597" s="1300"/>
      <c r="BN597" s="1300"/>
      <c r="BO597" s="1300"/>
      <c r="BP597" s="1300">
        <f t="shared" si="9"/>
        <v>0</v>
      </c>
      <c r="BQ597" s="1300"/>
      <c r="BR597" s="1300"/>
      <c r="BS597" s="1300"/>
      <c r="BT597" s="1300"/>
      <c r="BU597" s="1300">
        <f t="shared" si="10"/>
        <v>0</v>
      </c>
      <c r="BV597" s="1300"/>
      <c r="BW597" s="1300"/>
      <c r="BX597" s="1300"/>
      <c r="BY597" s="1300"/>
      <c r="BZ597" s="1300">
        <f t="shared" si="11"/>
        <v>0</v>
      </c>
      <c r="CA597" s="1300"/>
      <c r="CB597" s="1300"/>
      <c r="CC597" s="1300"/>
      <c r="CD597" s="1300"/>
      <c r="CE597" s="1595">
        <f t="shared" si="12"/>
        <v>0</v>
      </c>
      <c r="CF597" s="1595"/>
      <c r="CG597" s="1595"/>
      <c r="CH597" s="1595"/>
      <c r="CI597" s="1595"/>
      <c r="CJ597" s="1595">
        <f t="shared" si="13"/>
        <v>0</v>
      </c>
      <c r="CK597" s="1595"/>
      <c r="CL597" s="1595"/>
      <c r="CM597" s="1595"/>
      <c r="CN597" s="1595"/>
      <c r="CO597" s="1595">
        <f t="shared" si="14"/>
        <v>2</v>
      </c>
      <c r="CP597" s="1595"/>
      <c r="CQ597" s="1595"/>
      <c r="CR597" s="1595"/>
      <c r="CS597" s="1595"/>
      <c r="CT597" s="1595">
        <f t="shared" si="15"/>
        <v>0</v>
      </c>
      <c r="CU597" s="1595"/>
      <c r="CV597" s="1595"/>
      <c r="CW597" s="1595"/>
      <c r="CX597" s="1595"/>
      <c r="CY597" s="1595">
        <f t="shared" si="16"/>
        <v>0</v>
      </c>
      <c r="CZ597" s="1595"/>
      <c r="DA597" s="1595"/>
      <c r="DB597" s="1595"/>
      <c r="DC597" s="1595"/>
      <c r="DD597" s="1595">
        <f t="shared" si="17"/>
        <v>0</v>
      </c>
      <c r="DE597" s="1595"/>
      <c r="DF597" s="1595"/>
      <c r="DG597" s="1595"/>
      <c r="DH597" s="1595"/>
    </row>
    <row r="598" spans="1:112" s="7" customFormat="1" ht="12.75">
      <c r="A598" s="35"/>
      <c r="B598" s="12" t="s">
        <v>22</v>
      </c>
      <c r="C598" s="12"/>
      <c r="D598" s="12"/>
      <c r="E598" s="12"/>
      <c r="F598" s="12"/>
      <c r="G598" s="12"/>
      <c r="H598" s="12"/>
      <c r="I598" s="12"/>
      <c r="J598" s="12"/>
      <c r="K598" s="12"/>
      <c r="L598" s="12"/>
      <c r="M598" s="12"/>
      <c r="N598" s="1125" t="s">
        <v>722</v>
      </c>
      <c r="O598" s="1125"/>
      <c r="P598" s="12"/>
      <c r="Q598" s="12"/>
      <c r="R598" s="12"/>
      <c r="S598" s="12"/>
      <c r="T598" s="35"/>
      <c r="U598" s="12" t="s">
        <v>22</v>
      </c>
      <c r="V598" s="12"/>
      <c r="W598" s="12"/>
      <c r="X598" s="12"/>
      <c r="Y598" s="12"/>
      <c r="Z598" s="12"/>
      <c r="AA598" s="12"/>
      <c r="AB598" s="12"/>
      <c r="AC598" s="12"/>
      <c r="AD598" s="12"/>
      <c r="AE598" s="12"/>
      <c r="AF598" s="12"/>
      <c r="AG598" s="1125" t="s">
        <v>722</v>
      </c>
      <c r="AH598" s="1125"/>
      <c r="AI598" s="12"/>
      <c r="AJ598" s="12"/>
      <c r="AK598" s="12"/>
      <c r="AL598" s="12"/>
      <c r="AM598" s="58"/>
      <c r="AN598" s="58"/>
      <c r="AO598" s="58"/>
      <c r="AP598" s="58"/>
      <c r="AQ598" s="58"/>
      <c r="AR598" s="1266">
        <f t="shared" si="2"/>
        <v>1</v>
      </c>
      <c r="AS598" s="1267"/>
      <c r="AT598" s="1303">
        <f t="shared" si="3"/>
        <v>2</v>
      </c>
      <c r="AU598" s="1304"/>
      <c r="AV598" s="1266">
        <f t="shared" si="4"/>
        <v>0</v>
      </c>
      <c r="AW598" s="1267"/>
      <c r="AX598" s="1303">
        <f t="shared" si="5"/>
        <v>0</v>
      </c>
      <c r="AY598" s="1304"/>
      <c r="AZ598" s="58"/>
      <c r="BA598" s="1303">
        <f t="shared" si="6"/>
        <v>0</v>
      </c>
      <c r="BB598" s="1305"/>
      <c r="BC598" s="1305"/>
      <c r="BD598" s="1305"/>
      <c r="BE598" s="1304"/>
      <c r="BF598" s="1300">
        <f t="shared" si="7"/>
        <v>0</v>
      </c>
      <c r="BG598" s="1300"/>
      <c r="BH598" s="1300"/>
      <c r="BI598" s="1300"/>
      <c r="BJ598" s="1300"/>
      <c r="BK598" s="1300">
        <f t="shared" si="8"/>
        <v>2</v>
      </c>
      <c r="BL598" s="1300"/>
      <c r="BM598" s="1300"/>
      <c r="BN598" s="1300"/>
      <c r="BO598" s="1300"/>
      <c r="BP598" s="1300">
        <f t="shared" si="9"/>
        <v>0</v>
      </c>
      <c r="BQ598" s="1300"/>
      <c r="BR598" s="1300"/>
      <c r="BS598" s="1300"/>
      <c r="BT598" s="1300"/>
      <c r="BU598" s="1300">
        <f t="shared" si="10"/>
        <v>0</v>
      </c>
      <c r="BV598" s="1300"/>
      <c r="BW598" s="1300"/>
      <c r="BX598" s="1300"/>
      <c r="BY598" s="1300"/>
      <c r="BZ598" s="1300">
        <f t="shared" si="11"/>
        <v>0</v>
      </c>
      <c r="CA598" s="1300"/>
      <c r="CB598" s="1300"/>
      <c r="CC598" s="1300"/>
      <c r="CD598" s="1300"/>
      <c r="CE598" s="1595">
        <f t="shared" si="12"/>
        <v>0</v>
      </c>
      <c r="CF598" s="1595"/>
      <c r="CG598" s="1595"/>
      <c r="CH598" s="1595"/>
      <c r="CI598" s="1595"/>
      <c r="CJ598" s="1595">
        <f t="shared" si="13"/>
        <v>0</v>
      </c>
      <c r="CK598" s="1595"/>
      <c r="CL598" s="1595"/>
      <c r="CM598" s="1595"/>
      <c r="CN598" s="1595"/>
      <c r="CO598" s="1595">
        <f t="shared" si="14"/>
        <v>0</v>
      </c>
      <c r="CP598" s="1595"/>
      <c r="CQ598" s="1595"/>
      <c r="CR598" s="1595"/>
      <c r="CS598" s="1595"/>
      <c r="CT598" s="1595">
        <f t="shared" si="15"/>
        <v>0</v>
      </c>
      <c r="CU598" s="1595"/>
      <c r="CV598" s="1595"/>
      <c r="CW598" s="1595"/>
      <c r="CX598" s="1595"/>
      <c r="CY598" s="1595">
        <f t="shared" si="16"/>
        <v>0</v>
      </c>
      <c r="CZ598" s="1595"/>
      <c r="DA598" s="1595"/>
      <c r="DB598" s="1595"/>
      <c r="DC598" s="1595"/>
      <c r="DD598" s="1595">
        <f t="shared" si="17"/>
        <v>0</v>
      </c>
      <c r="DE598" s="1595"/>
      <c r="DF598" s="1595"/>
      <c r="DG598" s="1595"/>
      <c r="DH598" s="1595"/>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6">
        <f t="shared" si="2"/>
        <v>0</v>
      </c>
      <c r="AS599" s="1267"/>
      <c r="AT599" s="1303">
        <f t="shared" si="3"/>
        <v>0</v>
      </c>
      <c r="AU599" s="1304"/>
      <c r="AV599" s="1266">
        <f t="shared" si="4"/>
        <v>0</v>
      </c>
      <c r="AW599" s="1267"/>
      <c r="AX599" s="1303">
        <f t="shared" si="5"/>
        <v>0</v>
      </c>
      <c r="AY599" s="1304"/>
      <c r="AZ599" s="58"/>
      <c r="BA599" s="1303">
        <f t="shared" si="6"/>
        <v>0</v>
      </c>
      <c r="BB599" s="1305"/>
      <c r="BC599" s="1305"/>
      <c r="BD599" s="1305"/>
      <c r="BE599" s="1304"/>
      <c r="BF599" s="1300">
        <f t="shared" si="7"/>
        <v>0</v>
      </c>
      <c r="BG599" s="1300"/>
      <c r="BH599" s="1300"/>
      <c r="BI599" s="1300"/>
      <c r="BJ599" s="1300"/>
      <c r="BK599" s="1300">
        <f t="shared" si="8"/>
        <v>6</v>
      </c>
      <c r="BL599" s="1300"/>
      <c r="BM599" s="1300"/>
      <c r="BN599" s="1300"/>
      <c r="BO599" s="1300"/>
      <c r="BP599" s="1300">
        <f t="shared" si="9"/>
        <v>0</v>
      </c>
      <c r="BQ599" s="1300"/>
      <c r="BR599" s="1300"/>
      <c r="BS599" s="1300"/>
      <c r="BT599" s="1300"/>
      <c r="BU599" s="1300">
        <f t="shared" si="10"/>
        <v>0</v>
      </c>
      <c r="BV599" s="1300"/>
      <c r="BW599" s="1300"/>
      <c r="BX599" s="1300"/>
      <c r="BY599" s="1300"/>
      <c r="BZ599" s="1300">
        <f t="shared" si="11"/>
        <v>0</v>
      </c>
      <c r="CA599" s="1300"/>
      <c r="CB599" s="1300"/>
      <c r="CC599" s="1300"/>
      <c r="CD599" s="1300"/>
      <c r="CE599" s="1595">
        <f t="shared" si="12"/>
        <v>0</v>
      </c>
      <c r="CF599" s="1595"/>
      <c r="CG599" s="1595"/>
      <c r="CH599" s="1595"/>
      <c r="CI599" s="1595"/>
      <c r="CJ599" s="1595">
        <f t="shared" si="13"/>
        <v>0</v>
      </c>
      <c r="CK599" s="1595"/>
      <c r="CL599" s="1595"/>
      <c r="CM599" s="1595"/>
      <c r="CN599" s="1595"/>
      <c r="CO599" s="1595">
        <f t="shared" si="14"/>
        <v>0</v>
      </c>
      <c r="CP599" s="1595"/>
      <c r="CQ599" s="1595"/>
      <c r="CR599" s="1595"/>
      <c r="CS599" s="1595"/>
      <c r="CT599" s="1595">
        <f t="shared" si="15"/>
        <v>0</v>
      </c>
      <c r="CU599" s="1595"/>
      <c r="CV599" s="1595"/>
      <c r="CW599" s="1595"/>
      <c r="CX599" s="1595"/>
      <c r="CY599" s="1595">
        <f t="shared" si="16"/>
        <v>0</v>
      </c>
      <c r="CZ599" s="1595"/>
      <c r="DA599" s="1595"/>
      <c r="DB599" s="1595"/>
      <c r="DC599" s="1595"/>
      <c r="DD599" s="1595">
        <f t="shared" si="17"/>
        <v>0</v>
      </c>
      <c r="DE599" s="1595"/>
      <c r="DF599" s="1595"/>
      <c r="DG599" s="1595"/>
      <c r="DH599" s="1595"/>
    </row>
    <row r="600" spans="1:112" ht="12.75">
      <c r="A600" s="87" t="s">
        <v>385</v>
      </c>
      <c r="B600" s="12" t="s">
        <v>509</v>
      </c>
      <c r="G600" s="1188">
        <f>C555</f>
        <v>0</v>
      </c>
      <c r="H600" s="1188"/>
      <c r="I600" s="1188"/>
      <c r="J600" s="1188"/>
      <c r="K600" s="1188"/>
      <c r="L600" s="1188"/>
      <c r="M600" s="1188"/>
      <c r="N600" s="1188"/>
      <c r="O600" s="1188"/>
      <c r="P600" s="1188"/>
      <c r="Q600" s="1188"/>
      <c r="R600" s="1188"/>
      <c r="T600" s="87" t="s">
        <v>386</v>
      </c>
      <c r="U600" s="12" t="s">
        <v>509</v>
      </c>
      <c r="Z600" s="1188">
        <f>C556</f>
        <v>0</v>
      </c>
      <c r="AA600" s="1188"/>
      <c r="AB600" s="1188"/>
      <c r="AC600" s="1188"/>
      <c r="AD600" s="1188"/>
      <c r="AE600" s="1188"/>
      <c r="AF600" s="1188"/>
      <c r="AG600" s="1188"/>
      <c r="AH600" s="1188"/>
      <c r="AI600" s="1188"/>
      <c r="AJ600" s="1188"/>
      <c r="AK600" s="1188"/>
      <c r="AM600" s="58"/>
      <c r="AN600" s="58"/>
      <c r="AO600" s="58"/>
      <c r="AP600" s="58"/>
      <c r="AQ600" s="58"/>
      <c r="AR600" s="1266">
        <f t="shared" si="2"/>
        <v>0</v>
      </c>
      <c r="AS600" s="1267"/>
      <c r="AT600" s="1303">
        <f t="shared" si="3"/>
        <v>0</v>
      </c>
      <c r="AU600" s="1304"/>
      <c r="AV600" s="1266">
        <f t="shared" si="4"/>
        <v>0</v>
      </c>
      <c r="AW600" s="1267"/>
      <c r="AX600" s="1303">
        <f t="shared" si="5"/>
        <v>0</v>
      </c>
      <c r="AY600" s="1304"/>
      <c r="AZ600" s="58"/>
      <c r="BA600" s="1303">
        <f t="shared" si="6"/>
        <v>0</v>
      </c>
      <c r="BB600" s="1305"/>
      <c r="BC600" s="1305"/>
      <c r="BD600" s="1305"/>
      <c r="BE600" s="1304"/>
      <c r="BF600" s="1300">
        <f t="shared" si="7"/>
        <v>0</v>
      </c>
      <c r="BG600" s="1300"/>
      <c r="BH600" s="1300"/>
      <c r="BI600" s="1300"/>
      <c r="BJ600" s="1300"/>
      <c r="BK600" s="1300">
        <f t="shared" si="8"/>
        <v>0</v>
      </c>
      <c r="BL600" s="1300"/>
      <c r="BM600" s="1300"/>
      <c r="BN600" s="1300"/>
      <c r="BO600" s="1300"/>
      <c r="BP600" s="1300">
        <f t="shared" si="9"/>
        <v>0</v>
      </c>
      <c r="BQ600" s="1300"/>
      <c r="BR600" s="1300"/>
      <c r="BS600" s="1300"/>
      <c r="BT600" s="1300"/>
      <c r="BU600" s="1300">
        <f t="shared" si="10"/>
        <v>0</v>
      </c>
      <c r="BV600" s="1300"/>
      <c r="BW600" s="1300"/>
      <c r="BX600" s="1300"/>
      <c r="BY600" s="1300"/>
      <c r="BZ600" s="1300">
        <f t="shared" si="11"/>
        <v>0</v>
      </c>
      <c r="CA600" s="1300"/>
      <c r="CB600" s="1300"/>
      <c r="CC600" s="1300"/>
      <c r="CD600" s="1300"/>
      <c r="CE600" s="1595">
        <f t="shared" si="12"/>
        <v>0</v>
      </c>
      <c r="CF600" s="1595"/>
      <c r="CG600" s="1595"/>
      <c r="CH600" s="1595"/>
      <c r="CI600" s="1595"/>
      <c r="CJ600" s="1595">
        <f t="shared" si="13"/>
        <v>0</v>
      </c>
      <c r="CK600" s="1595"/>
      <c r="CL600" s="1595"/>
      <c r="CM600" s="1595"/>
      <c r="CN600" s="1595"/>
      <c r="CO600" s="1595">
        <f t="shared" si="14"/>
        <v>0</v>
      </c>
      <c r="CP600" s="1595"/>
      <c r="CQ600" s="1595"/>
      <c r="CR600" s="1595"/>
      <c r="CS600" s="1595"/>
      <c r="CT600" s="1595">
        <f t="shared" si="15"/>
        <v>0</v>
      </c>
      <c r="CU600" s="1595"/>
      <c r="CV600" s="1595"/>
      <c r="CW600" s="1595"/>
      <c r="CX600" s="1595"/>
      <c r="CY600" s="1595">
        <f t="shared" si="16"/>
        <v>0</v>
      </c>
      <c r="CZ600" s="1595"/>
      <c r="DA600" s="1595"/>
      <c r="DB600" s="1595"/>
      <c r="DC600" s="1595"/>
      <c r="DD600" s="1595">
        <f t="shared" si="17"/>
        <v>0</v>
      </c>
      <c r="DE600" s="1595"/>
      <c r="DF600" s="1595"/>
      <c r="DG600" s="1595"/>
      <c r="DH600" s="1595"/>
    </row>
    <row r="601" spans="1:112" ht="12.75">
      <c r="B601" s="12" t="s">
        <v>92</v>
      </c>
      <c r="G601" s="1096"/>
      <c r="H601" s="1096"/>
      <c r="I601" s="1096"/>
      <c r="J601" s="1096"/>
      <c r="K601" s="1096"/>
      <c r="L601" s="1096"/>
      <c r="M601" s="1096"/>
      <c r="N601" s="1096"/>
      <c r="O601" s="1096"/>
      <c r="P601" s="1096"/>
      <c r="Q601" s="1096"/>
      <c r="R601" s="1096"/>
      <c r="U601" s="12" t="s">
        <v>92</v>
      </c>
      <c r="Z601" s="1096"/>
      <c r="AA601" s="1096"/>
      <c r="AB601" s="1096"/>
      <c r="AC601" s="1096"/>
      <c r="AD601" s="1096"/>
      <c r="AE601" s="1096"/>
      <c r="AF601" s="1096"/>
      <c r="AG601" s="1096"/>
      <c r="AH601" s="1096"/>
      <c r="AI601" s="1096"/>
      <c r="AJ601" s="1096"/>
      <c r="AK601" s="1096"/>
      <c r="AM601" s="58"/>
      <c r="AN601" s="58"/>
      <c r="AO601" s="58"/>
      <c r="AP601" s="58"/>
      <c r="AQ601" s="58"/>
      <c r="AR601" s="1266">
        <f t="shared" si="2"/>
        <v>0</v>
      </c>
      <c r="AS601" s="1267"/>
      <c r="AT601" s="1303">
        <f t="shared" si="3"/>
        <v>0</v>
      </c>
      <c r="AU601" s="1304"/>
      <c r="AV601" s="1266">
        <f t="shared" si="4"/>
        <v>0</v>
      </c>
      <c r="AW601" s="1267"/>
      <c r="AX601" s="1303">
        <f t="shared" si="5"/>
        <v>0</v>
      </c>
      <c r="AY601" s="1304"/>
      <c r="AZ601" s="58"/>
      <c r="BA601" s="1303">
        <f t="shared" si="6"/>
        <v>0</v>
      </c>
      <c r="BB601" s="1305"/>
      <c r="BC601" s="1305"/>
      <c r="BD601" s="1305"/>
      <c r="BE601" s="1304"/>
      <c r="BF601" s="1300">
        <f t="shared" si="7"/>
        <v>0</v>
      </c>
      <c r="BG601" s="1300"/>
      <c r="BH601" s="1300"/>
      <c r="BI601" s="1300"/>
      <c r="BJ601" s="1300"/>
      <c r="BK601" s="1300">
        <f t="shared" si="8"/>
        <v>0</v>
      </c>
      <c r="BL601" s="1300"/>
      <c r="BM601" s="1300"/>
      <c r="BN601" s="1300"/>
      <c r="BO601" s="1300"/>
      <c r="BP601" s="1300">
        <f t="shared" si="9"/>
        <v>0</v>
      </c>
      <c r="BQ601" s="1300"/>
      <c r="BR601" s="1300"/>
      <c r="BS601" s="1300"/>
      <c r="BT601" s="1300"/>
      <c r="BU601" s="1300">
        <f t="shared" si="10"/>
        <v>0</v>
      </c>
      <c r="BV601" s="1300"/>
      <c r="BW601" s="1300"/>
      <c r="BX601" s="1300"/>
      <c r="BY601" s="1300"/>
      <c r="BZ601" s="1300">
        <f t="shared" si="11"/>
        <v>0</v>
      </c>
      <c r="CA601" s="1300"/>
      <c r="CB601" s="1300"/>
      <c r="CC601" s="1300"/>
      <c r="CD601" s="1300"/>
      <c r="CE601" s="1595">
        <f t="shared" si="12"/>
        <v>0</v>
      </c>
      <c r="CF601" s="1595"/>
      <c r="CG601" s="1595"/>
      <c r="CH601" s="1595"/>
      <c r="CI601" s="1595"/>
      <c r="CJ601" s="1595">
        <f t="shared" si="13"/>
        <v>0</v>
      </c>
      <c r="CK601" s="1595"/>
      <c r="CL601" s="1595"/>
      <c r="CM601" s="1595"/>
      <c r="CN601" s="1595"/>
      <c r="CO601" s="1595">
        <f t="shared" si="14"/>
        <v>0</v>
      </c>
      <c r="CP601" s="1595"/>
      <c r="CQ601" s="1595"/>
      <c r="CR601" s="1595"/>
      <c r="CS601" s="1595"/>
      <c r="CT601" s="1595">
        <f t="shared" si="15"/>
        <v>0</v>
      </c>
      <c r="CU601" s="1595"/>
      <c r="CV601" s="1595"/>
      <c r="CW601" s="1595"/>
      <c r="CX601" s="1595"/>
      <c r="CY601" s="1595">
        <f t="shared" si="16"/>
        <v>0</v>
      </c>
      <c r="CZ601" s="1595"/>
      <c r="DA601" s="1595"/>
      <c r="DB601" s="1595"/>
      <c r="DC601" s="1595"/>
      <c r="DD601" s="1595">
        <f t="shared" si="17"/>
        <v>0</v>
      </c>
      <c r="DE601" s="1595"/>
      <c r="DF601" s="1595"/>
      <c r="DG601" s="1595"/>
      <c r="DH601" s="1595"/>
    </row>
    <row r="602" spans="1:112" ht="12.75">
      <c r="B602" s="12" t="s">
        <v>630</v>
      </c>
      <c r="G602" s="1096"/>
      <c r="H602" s="1096"/>
      <c r="I602" s="1096"/>
      <c r="J602" s="1096"/>
      <c r="K602" s="1096"/>
      <c r="L602" s="1096"/>
      <c r="M602" s="1096"/>
      <c r="N602" s="1096"/>
      <c r="O602" s="1096"/>
      <c r="P602" s="1096"/>
      <c r="Q602" s="1096"/>
      <c r="R602" s="1096"/>
      <c r="U602" s="12" t="s">
        <v>630</v>
      </c>
      <c r="Z602" s="1095"/>
      <c r="AA602" s="1095"/>
      <c r="AB602" s="1095"/>
      <c r="AC602" s="1095"/>
      <c r="AD602" s="1095"/>
      <c r="AE602" s="1095"/>
      <c r="AF602" s="1095"/>
      <c r="AG602" s="1095"/>
      <c r="AH602" s="1095"/>
      <c r="AI602" s="1095"/>
      <c r="AJ602" s="1095"/>
      <c r="AK602" s="1095"/>
      <c r="AM602" s="58"/>
      <c r="AN602" s="58"/>
      <c r="AO602" s="58"/>
      <c r="AP602" s="58"/>
      <c r="AQ602" s="58"/>
      <c r="AR602" s="1266">
        <f t="shared" si="2"/>
        <v>0</v>
      </c>
      <c r="AS602" s="1267"/>
      <c r="AT602" s="1303">
        <f t="shared" si="3"/>
        <v>0</v>
      </c>
      <c r="AU602" s="1304"/>
      <c r="AV602" s="1266">
        <f t="shared" si="4"/>
        <v>0</v>
      </c>
      <c r="AW602" s="1267"/>
      <c r="AX602" s="1303">
        <f t="shared" si="5"/>
        <v>0</v>
      </c>
      <c r="AY602" s="1304"/>
      <c r="AZ602" s="58"/>
      <c r="BA602" s="1303">
        <f t="shared" si="6"/>
        <v>0</v>
      </c>
      <c r="BB602" s="1305"/>
      <c r="BC602" s="1305"/>
      <c r="BD602" s="1305"/>
      <c r="BE602" s="1304"/>
      <c r="BF602" s="1300">
        <f t="shared" si="7"/>
        <v>0</v>
      </c>
      <c r="BG602" s="1300"/>
      <c r="BH602" s="1300"/>
      <c r="BI602" s="1300"/>
      <c r="BJ602" s="1300"/>
      <c r="BK602" s="1300">
        <f t="shared" si="8"/>
        <v>0</v>
      </c>
      <c r="BL602" s="1300"/>
      <c r="BM602" s="1300"/>
      <c r="BN602" s="1300"/>
      <c r="BO602" s="1300"/>
      <c r="BP602" s="1300">
        <f t="shared" si="9"/>
        <v>0</v>
      </c>
      <c r="BQ602" s="1300"/>
      <c r="BR602" s="1300"/>
      <c r="BS602" s="1300"/>
      <c r="BT602" s="1300"/>
      <c r="BU602" s="1300">
        <f t="shared" si="10"/>
        <v>0</v>
      </c>
      <c r="BV602" s="1300"/>
      <c r="BW602" s="1300"/>
      <c r="BX602" s="1300"/>
      <c r="BY602" s="1300"/>
      <c r="BZ602" s="1300">
        <f t="shared" si="11"/>
        <v>0</v>
      </c>
      <c r="CA602" s="1300"/>
      <c r="CB602" s="1300"/>
      <c r="CC602" s="1300"/>
      <c r="CD602" s="1300"/>
      <c r="CE602" s="1595">
        <f t="shared" si="12"/>
        <v>0</v>
      </c>
      <c r="CF602" s="1595"/>
      <c r="CG602" s="1595"/>
      <c r="CH602" s="1595"/>
      <c r="CI602" s="1595"/>
      <c r="CJ602" s="1595">
        <f t="shared" si="13"/>
        <v>0</v>
      </c>
      <c r="CK602" s="1595"/>
      <c r="CL602" s="1595"/>
      <c r="CM602" s="1595"/>
      <c r="CN602" s="1595"/>
      <c r="CO602" s="1595">
        <f t="shared" si="14"/>
        <v>0</v>
      </c>
      <c r="CP602" s="1595"/>
      <c r="CQ602" s="1595"/>
      <c r="CR602" s="1595"/>
      <c r="CS602" s="1595"/>
      <c r="CT602" s="1595">
        <f t="shared" si="15"/>
        <v>0</v>
      </c>
      <c r="CU602" s="1595"/>
      <c r="CV602" s="1595"/>
      <c r="CW602" s="1595"/>
      <c r="CX602" s="1595"/>
      <c r="CY602" s="1595">
        <f t="shared" si="16"/>
        <v>0</v>
      </c>
      <c r="CZ602" s="1595"/>
      <c r="DA602" s="1595"/>
      <c r="DB602" s="1595"/>
      <c r="DC602" s="1595"/>
      <c r="DD602" s="1595">
        <f t="shared" si="17"/>
        <v>0</v>
      </c>
      <c r="DE602" s="1595"/>
      <c r="DF602" s="1595"/>
      <c r="DG602" s="1595"/>
      <c r="DH602" s="1595"/>
    </row>
    <row r="603" spans="1:112" ht="12.75">
      <c r="B603" s="12" t="s">
        <v>19</v>
      </c>
      <c r="G603" s="1096"/>
      <c r="H603" s="1096"/>
      <c r="I603" s="1096"/>
      <c r="J603" s="1096"/>
      <c r="K603" s="1096"/>
      <c r="L603" s="1096"/>
      <c r="M603" s="1096"/>
      <c r="N603" s="1096"/>
      <c r="O603" s="1096"/>
      <c r="P603" s="1096"/>
      <c r="Q603" s="1096"/>
      <c r="R603" s="1096"/>
      <c r="U603" s="12" t="s">
        <v>19</v>
      </c>
      <c r="Z603" s="1095"/>
      <c r="AA603" s="1095"/>
      <c r="AB603" s="1095"/>
      <c r="AC603" s="1095"/>
      <c r="AD603" s="1095"/>
      <c r="AE603" s="1095"/>
      <c r="AF603" s="1095"/>
      <c r="AG603" s="1095"/>
      <c r="AH603" s="1095"/>
      <c r="AI603" s="1095"/>
      <c r="AJ603" s="1095"/>
      <c r="AK603" s="1095"/>
      <c r="AM603" s="58"/>
      <c r="AN603" s="58"/>
      <c r="AO603" s="58"/>
      <c r="AP603" s="58"/>
      <c r="AQ603" s="58"/>
      <c r="AR603" s="1266">
        <f t="shared" si="2"/>
        <v>0</v>
      </c>
      <c r="AS603" s="1267"/>
      <c r="AT603" s="1303">
        <f t="shared" si="3"/>
        <v>0</v>
      </c>
      <c r="AU603" s="1304"/>
      <c r="AV603" s="1266">
        <f t="shared" si="4"/>
        <v>0</v>
      </c>
      <c r="AW603" s="1267"/>
      <c r="AX603" s="1303">
        <f t="shared" si="5"/>
        <v>0</v>
      </c>
      <c r="AY603" s="1304"/>
      <c r="AZ603" s="58"/>
      <c r="BA603" s="1303">
        <f t="shared" si="6"/>
        <v>0</v>
      </c>
      <c r="BB603" s="1305"/>
      <c r="BC603" s="1305"/>
      <c r="BD603" s="1305"/>
      <c r="BE603" s="1304"/>
      <c r="BF603" s="1300">
        <f t="shared" si="7"/>
        <v>0</v>
      </c>
      <c r="BG603" s="1300"/>
      <c r="BH603" s="1300"/>
      <c r="BI603" s="1300"/>
      <c r="BJ603" s="1300"/>
      <c r="BK603" s="1300">
        <f t="shared" si="8"/>
        <v>0</v>
      </c>
      <c r="BL603" s="1300"/>
      <c r="BM603" s="1300"/>
      <c r="BN603" s="1300"/>
      <c r="BO603" s="1300"/>
      <c r="BP603" s="1300">
        <f t="shared" si="9"/>
        <v>0</v>
      </c>
      <c r="BQ603" s="1300"/>
      <c r="BR603" s="1300"/>
      <c r="BS603" s="1300"/>
      <c r="BT603" s="1300"/>
      <c r="BU603" s="1300">
        <f t="shared" si="10"/>
        <v>0</v>
      </c>
      <c r="BV603" s="1300"/>
      <c r="BW603" s="1300"/>
      <c r="BX603" s="1300"/>
      <c r="BY603" s="1300"/>
      <c r="BZ603" s="1300">
        <f t="shared" si="11"/>
        <v>0</v>
      </c>
      <c r="CA603" s="1300"/>
      <c r="CB603" s="1300"/>
      <c r="CC603" s="1300"/>
      <c r="CD603" s="1300"/>
      <c r="CE603" s="1595">
        <f t="shared" si="12"/>
        <v>0</v>
      </c>
      <c r="CF603" s="1595"/>
      <c r="CG603" s="1595"/>
      <c r="CH603" s="1595"/>
      <c r="CI603" s="1595"/>
      <c r="CJ603" s="1595">
        <f t="shared" si="13"/>
        <v>0</v>
      </c>
      <c r="CK603" s="1595"/>
      <c r="CL603" s="1595"/>
      <c r="CM603" s="1595"/>
      <c r="CN603" s="1595"/>
      <c r="CO603" s="1595">
        <f t="shared" si="14"/>
        <v>0</v>
      </c>
      <c r="CP603" s="1595"/>
      <c r="CQ603" s="1595"/>
      <c r="CR603" s="1595"/>
      <c r="CS603" s="1595"/>
      <c r="CT603" s="1595">
        <f t="shared" si="15"/>
        <v>0</v>
      </c>
      <c r="CU603" s="1595"/>
      <c r="CV603" s="1595"/>
      <c r="CW603" s="1595"/>
      <c r="CX603" s="1595"/>
      <c r="CY603" s="1595">
        <f t="shared" si="16"/>
        <v>0</v>
      </c>
      <c r="CZ603" s="1595"/>
      <c r="DA603" s="1595"/>
      <c r="DB603" s="1595"/>
      <c r="DC603" s="1595"/>
      <c r="DD603" s="1595">
        <f t="shared" si="17"/>
        <v>0</v>
      </c>
      <c r="DE603" s="1595"/>
      <c r="DF603" s="1595"/>
      <c r="DG603" s="1595"/>
      <c r="DH603" s="1595"/>
    </row>
    <row r="604" spans="1:112" ht="12.75">
      <c r="B604" s="12" t="s">
        <v>337</v>
      </c>
      <c r="G604" s="1131"/>
      <c r="H604" s="1131"/>
      <c r="I604" s="1131"/>
      <c r="J604" s="1131"/>
      <c r="K604" s="1131"/>
      <c r="L604" s="1131"/>
      <c r="O604" s="140" t="s">
        <v>219</v>
      </c>
      <c r="P604" s="1163"/>
      <c r="Q604" s="1163"/>
      <c r="R604" s="1163"/>
      <c r="U604" s="12" t="s">
        <v>337</v>
      </c>
      <c r="Z604" s="1131"/>
      <c r="AA604" s="1131"/>
      <c r="AB604" s="1131"/>
      <c r="AC604" s="1131"/>
      <c r="AD604" s="1131"/>
      <c r="AE604" s="1131"/>
      <c r="AH604" s="140" t="s">
        <v>219</v>
      </c>
      <c r="AI604" s="1163"/>
      <c r="AJ604" s="1163"/>
      <c r="AK604" s="1163"/>
      <c r="AM604" s="58"/>
      <c r="AN604" s="58"/>
      <c r="AO604" s="58"/>
      <c r="AP604" s="58"/>
      <c r="AQ604" s="58"/>
      <c r="AR604" s="1266">
        <f t="shared" si="2"/>
        <v>0</v>
      </c>
      <c r="AS604" s="1267"/>
      <c r="AT604" s="1303">
        <f t="shared" si="3"/>
        <v>0</v>
      </c>
      <c r="AU604" s="1304"/>
      <c r="AV604" s="1266">
        <f t="shared" si="4"/>
        <v>0</v>
      </c>
      <c r="AW604" s="1267"/>
      <c r="AX604" s="1303">
        <f t="shared" si="5"/>
        <v>0</v>
      </c>
      <c r="AY604" s="1304"/>
      <c r="AZ604" s="58"/>
      <c r="BA604" s="1303">
        <f t="shared" si="6"/>
        <v>0</v>
      </c>
      <c r="BB604" s="1305"/>
      <c r="BC604" s="1305"/>
      <c r="BD604" s="1305"/>
      <c r="BE604" s="1304"/>
      <c r="BF604" s="1300">
        <f t="shared" si="7"/>
        <v>0</v>
      </c>
      <c r="BG604" s="1300"/>
      <c r="BH604" s="1300"/>
      <c r="BI604" s="1300"/>
      <c r="BJ604" s="1300"/>
      <c r="BK604" s="1300">
        <f t="shared" si="8"/>
        <v>0</v>
      </c>
      <c r="BL604" s="1300"/>
      <c r="BM604" s="1300"/>
      <c r="BN604" s="1300"/>
      <c r="BO604" s="1300"/>
      <c r="BP604" s="1300">
        <f t="shared" si="9"/>
        <v>0</v>
      </c>
      <c r="BQ604" s="1300"/>
      <c r="BR604" s="1300"/>
      <c r="BS604" s="1300"/>
      <c r="BT604" s="1300"/>
      <c r="BU604" s="1300">
        <f t="shared" si="10"/>
        <v>0</v>
      </c>
      <c r="BV604" s="1300"/>
      <c r="BW604" s="1300"/>
      <c r="BX604" s="1300"/>
      <c r="BY604" s="1300"/>
      <c r="BZ604" s="1300">
        <f t="shared" si="11"/>
        <v>0</v>
      </c>
      <c r="CA604" s="1300"/>
      <c r="CB604" s="1300"/>
      <c r="CC604" s="1300"/>
      <c r="CD604" s="1300"/>
      <c r="CE604" s="1595">
        <f t="shared" si="12"/>
        <v>0</v>
      </c>
      <c r="CF604" s="1595"/>
      <c r="CG604" s="1595"/>
      <c r="CH604" s="1595"/>
      <c r="CI604" s="1595"/>
      <c r="CJ604" s="1595">
        <f t="shared" si="13"/>
        <v>0</v>
      </c>
      <c r="CK604" s="1595"/>
      <c r="CL604" s="1595"/>
      <c r="CM604" s="1595"/>
      <c r="CN604" s="1595"/>
      <c r="CO604" s="1595">
        <f t="shared" si="14"/>
        <v>0</v>
      </c>
      <c r="CP604" s="1595"/>
      <c r="CQ604" s="1595"/>
      <c r="CR604" s="1595"/>
      <c r="CS604" s="1595"/>
      <c r="CT604" s="1595">
        <f t="shared" si="15"/>
        <v>0</v>
      </c>
      <c r="CU604" s="1595"/>
      <c r="CV604" s="1595"/>
      <c r="CW604" s="1595"/>
      <c r="CX604" s="1595"/>
      <c r="CY604" s="1595">
        <f t="shared" si="16"/>
        <v>0</v>
      </c>
      <c r="CZ604" s="1595"/>
      <c r="DA604" s="1595"/>
      <c r="DB604" s="1595"/>
      <c r="DC604" s="1595"/>
      <c r="DD604" s="1595">
        <f t="shared" si="17"/>
        <v>0</v>
      </c>
      <c r="DE604" s="1595"/>
      <c r="DF604" s="1595"/>
      <c r="DG604" s="1595"/>
      <c r="DH604" s="1595"/>
    </row>
    <row r="605" spans="1:112" ht="12.75">
      <c r="B605" s="12" t="s">
        <v>20</v>
      </c>
      <c r="H605" s="1096"/>
      <c r="I605" s="1096"/>
      <c r="J605" s="1096"/>
      <c r="K605" s="1096"/>
      <c r="L605" s="1096"/>
      <c r="M605" s="1096"/>
      <c r="N605" s="1096"/>
      <c r="O605" s="1096"/>
      <c r="P605" s="1096"/>
      <c r="Q605" s="1096"/>
      <c r="R605" s="1096"/>
      <c r="U605" s="12" t="s">
        <v>20</v>
      </c>
      <c r="AA605" s="1096"/>
      <c r="AB605" s="1096"/>
      <c r="AC605" s="1096"/>
      <c r="AD605" s="1096"/>
      <c r="AE605" s="1096"/>
      <c r="AF605" s="1096"/>
      <c r="AG605" s="1096"/>
      <c r="AH605" s="1096"/>
      <c r="AI605" s="1096"/>
      <c r="AJ605" s="1096"/>
      <c r="AK605" s="1096"/>
      <c r="AM605" s="58"/>
      <c r="AN605" s="58"/>
      <c r="AO605" s="58"/>
      <c r="AP605" s="58"/>
      <c r="AQ605" s="58"/>
      <c r="AR605" s="1266">
        <f t="shared" si="2"/>
        <v>0</v>
      </c>
      <c r="AS605" s="1267"/>
      <c r="AT605" s="1303">
        <f t="shared" si="3"/>
        <v>0</v>
      </c>
      <c r="AU605" s="1304"/>
      <c r="AV605" s="1266">
        <f t="shared" si="4"/>
        <v>0</v>
      </c>
      <c r="AW605" s="1267"/>
      <c r="AX605" s="1303">
        <f t="shared" si="5"/>
        <v>0</v>
      </c>
      <c r="AY605" s="1304"/>
      <c r="AZ605" s="58"/>
      <c r="BA605" s="1303">
        <f t="shared" si="6"/>
        <v>0</v>
      </c>
      <c r="BB605" s="1305"/>
      <c r="BC605" s="1305"/>
      <c r="BD605" s="1305"/>
      <c r="BE605" s="1304"/>
      <c r="BF605" s="1300">
        <f t="shared" si="7"/>
        <v>0</v>
      </c>
      <c r="BG605" s="1300"/>
      <c r="BH605" s="1300"/>
      <c r="BI605" s="1300"/>
      <c r="BJ605" s="1300"/>
      <c r="BK605" s="1300">
        <f t="shared" si="8"/>
        <v>0</v>
      </c>
      <c r="BL605" s="1300"/>
      <c r="BM605" s="1300"/>
      <c r="BN605" s="1300"/>
      <c r="BO605" s="1300"/>
      <c r="BP605" s="1300">
        <f t="shared" si="9"/>
        <v>0</v>
      </c>
      <c r="BQ605" s="1300"/>
      <c r="BR605" s="1300"/>
      <c r="BS605" s="1300"/>
      <c r="BT605" s="1300"/>
      <c r="BU605" s="1300">
        <f t="shared" si="10"/>
        <v>0</v>
      </c>
      <c r="BV605" s="1300"/>
      <c r="BW605" s="1300"/>
      <c r="BX605" s="1300"/>
      <c r="BY605" s="1300"/>
      <c r="BZ605" s="1300">
        <f t="shared" si="11"/>
        <v>0</v>
      </c>
      <c r="CA605" s="1300"/>
      <c r="CB605" s="1300"/>
      <c r="CC605" s="1300"/>
      <c r="CD605" s="1300"/>
      <c r="CE605" s="1595">
        <f t="shared" si="12"/>
        <v>0</v>
      </c>
      <c r="CF605" s="1595"/>
      <c r="CG605" s="1595"/>
      <c r="CH605" s="1595"/>
      <c r="CI605" s="1595"/>
      <c r="CJ605" s="1595">
        <f t="shared" si="13"/>
        <v>0</v>
      </c>
      <c r="CK605" s="1595"/>
      <c r="CL605" s="1595"/>
      <c r="CM605" s="1595"/>
      <c r="CN605" s="1595"/>
      <c r="CO605" s="1595">
        <f t="shared" si="14"/>
        <v>0</v>
      </c>
      <c r="CP605" s="1595"/>
      <c r="CQ605" s="1595"/>
      <c r="CR605" s="1595"/>
      <c r="CS605" s="1595"/>
      <c r="CT605" s="1595">
        <f t="shared" si="15"/>
        <v>0</v>
      </c>
      <c r="CU605" s="1595"/>
      <c r="CV605" s="1595"/>
      <c r="CW605" s="1595"/>
      <c r="CX605" s="1595"/>
      <c r="CY605" s="1595">
        <f t="shared" si="16"/>
        <v>0</v>
      </c>
      <c r="CZ605" s="1595"/>
      <c r="DA605" s="1595"/>
      <c r="DB605" s="1595"/>
      <c r="DC605" s="1595"/>
      <c r="DD605" s="1595">
        <f t="shared" si="17"/>
        <v>0</v>
      </c>
      <c r="DE605" s="1595"/>
      <c r="DF605" s="1595"/>
      <c r="DG605" s="1595"/>
      <c r="DH605" s="1595"/>
    </row>
    <row r="606" spans="1:112" ht="12.75">
      <c r="B606" s="12" t="s">
        <v>22</v>
      </c>
      <c r="N606" s="1125" t="s">
        <v>722</v>
      </c>
      <c r="O606" s="1125"/>
      <c r="U606" s="12" t="s">
        <v>22</v>
      </c>
      <c r="AG606" s="1125" t="s">
        <v>722</v>
      </c>
      <c r="AH606" s="1125"/>
      <c r="AM606" s="58"/>
      <c r="AN606" s="58"/>
      <c r="AO606" s="58"/>
      <c r="AP606" s="58"/>
      <c r="AQ606" s="58"/>
      <c r="AR606" s="1266">
        <f t="shared" si="2"/>
        <v>0</v>
      </c>
      <c r="AS606" s="1267"/>
      <c r="AT606" s="1303">
        <f t="shared" si="3"/>
        <v>0</v>
      </c>
      <c r="AU606" s="1304"/>
      <c r="AV606" s="1266">
        <f t="shared" si="4"/>
        <v>0</v>
      </c>
      <c r="AW606" s="1267"/>
      <c r="AX606" s="1303">
        <f t="shared" si="5"/>
        <v>0</v>
      </c>
      <c r="AY606" s="1304"/>
      <c r="AZ606" s="58"/>
      <c r="BA606" s="1303">
        <f t="shared" si="6"/>
        <v>0</v>
      </c>
      <c r="BB606" s="1305"/>
      <c r="BC606" s="1305"/>
      <c r="BD606" s="1305"/>
      <c r="BE606" s="1304"/>
      <c r="BF606" s="1300">
        <f t="shared" si="7"/>
        <v>0</v>
      </c>
      <c r="BG606" s="1300"/>
      <c r="BH606" s="1300"/>
      <c r="BI606" s="1300"/>
      <c r="BJ606" s="1300"/>
      <c r="BK606" s="1300">
        <f t="shared" si="8"/>
        <v>0</v>
      </c>
      <c r="BL606" s="1300"/>
      <c r="BM606" s="1300"/>
      <c r="BN606" s="1300"/>
      <c r="BO606" s="1300"/>
      <c r="BP606" s="1300">
        <f t="shared" si="9"/>
        <v>0</v>
      </c>
      <c r="BQ606" s="1300"/>
      <c r="BR606" s="1300"/>
      <c r="BS606" s="1300"/>
      <c r="BT606" s="1300"/>
      <c r="BU606" s="1300">
        <f t="shared" si="10"/>
        <v>0</v>
      </c>
      <c r="BV606" s="1300"/>
      <c r="BW606" s="1300"/>
      <c r="BX606" s="1300"/>
      <c r="BY606" s="1300"/>
      <c r="BZ606" s="1300">
        <f t="shared" si="11"/>
        <v>0</v>
      </c>
      <c r="CA606" s="1300"/>
      <c r="CB606" s="1300"/>
      <c r="CC606" s="1300"/>
      <c r="CD606" s="1300"/>
      <c r="CE606" s="1595">
        <f t="shared" si="12"/>
        <v>0</v>
      </c>
      <c r="CF606" s="1595"/>
      <c r="CG606" s="1595"/>
      <c r="CH606" s="1595"/>
      <c r="CI606" s="1595"/>
      <c r="CJ606" s="1595">
        <f t="shared" si="13"/>
        <v>0</v>
      </c>
      <c r="CK606" s="1595"/>
      <c r="CL606" s="1595"/>
      <c r="CM606" s="1595"/>
      <c r="CN606" s="1595"/>
      <c r="CO606" s="1595">
        <f t="shared" si="14"/>
        <v>0</v>
      </c>
      <c r="CP606" s="1595"/>
      <c r="CQ606" s="1595"/>
      <c r="CR606" s="1595"/>
      <c r="CS606" s="1595"/>
      <c r="CT606" s="1595">
        <f t="shared" si="15"/>
        <v>0</v>
      </c>
      <c r="CU606" s="1595"/>
      <c r="CV606" s="1595"/>
      <c r="CW606" s="1595"/>
      <c r="CX606" s="1595"/>
      <c r="CY606" s="1595">
        <f t="shared" si="16"/>
        <v>0</v>
      </c>
      <c r="CZ606" s="1595"/>
      <c r="DA606" s="1595"/>
      <c r="DB606" s="1595"/>
      <c r="DC606" s="1595"/>
      <c r="DD606" s="1595">
        <f t="shared" si="17"/>
        <v>0</v>
      </c>
      <c r="DE606" s="1595"/>
      <c r="DF606" s="1595"/>
      <c r="DG606" s="1595"/>
      <c r="DH606" s="1595"/>
    </row>
    <row r="607" spans="1:112" ht="12.75">
      <c r="AM607" s="58"/>
      <c r="AN607" s="58"/>
      <c r="AO607" s="58"/>
      <c r="AP607" s="58"/>
      <c r="AQ607" s="58"/>
      <c r="AR607" s="1266">
        <f t="shared" si="2"/>
        <v>0</v>
      </c>
      <c r="AS607" s="1267"/>
      <c r="AT607" s="1303">
        <f t="shared" si="3"/>
        <v>0</v>
      </c>
      <c r="AU607" s="1304"/>
      <c r="AV607" s="1266">
        <f t="shared" si="4"/>
        <v>0</v>
      </c>
      <c r="AW607" s="1267"/>
      <c r="AX607" s="1303">
        <f t="shared" si="5"/>
        <v>0</v>
      </c>
      <c r="AY607" s="1304"/>
      <c r="AZ607" s="58"/>
      <c r="BA607" s="1303">
        <f t="shared" si="6"/>
        <v>0</v>
      </c>
      <c r="BB607" s="1305"/>
      <c r="BC607" s="1305"/>
      <c r="BD607" s="1305"/>
      <c r="BE607" s="1304"/>
      <c r="BF607" s="1300">
        <f t="shared" si="7"/>
        <v>0</v>
      </c>
      <c r="BG607" s="1300"/>
      <c r="BH607" s="1300"/>
      <c r="BI607" s="1300"/>
      <c r="BJ607" s="1300"/>
      <c r="BK607" s="1300">
        <f t="shared" si="8"/>
        <v>0</v>
      </c>
      <c r="BL607" s="1300"/>
      <c r="BM607" s="1300"/>
      <c r="BN607" s="1300"/>
      <c r="BO607" s="1300"/>
      <c r="BP607" s="1300">
        <f t="shared" si="9"/>
        <v>0</v>
      </c>
      <c r="BQ607" s="1300"/>
      <c r="BR607" s="1300"/>
      <c r="BS607" s="1300"/>
      <c r="BT607" s="1300"/>
      <c r="BU607" s="1300">
        <f t="shared" si="10"/>
        <v>0</v>
      </c>
      <c r="BV607" s="1300"/>
      <c r="BW607" s="1300"/>
      <c r="BX607" s="1300"/>
      <c r="BY607" s="1300"/>
      <c r="BZ607" s="1300">
        <f t="shared" si="11"/>
        <v>0</v>
      </c>
      <c r="CA607" s="1300"/>
      <c r="CB607" s="1300"/>
      <c r="CC607" s="1300"/>
      <c r="CD607" s="1300"/>
      <c r="CE607" s="1595">
        <f t="shared" si="12"/>
        <v>0</v>
      </c>
      <c r="CF607" s="1595"/>
      <c r="CG607" s="1595"/>
      <c r="CH607" s="1595"/>
      <c r="CI607" s="1595"/>
      <c r="CJ607" s="1595">
        <f t="shared" si="13"/>
        <v>0</v>
      </c>
      <c r="CK607" s="1595"/>
      <c r="CL607" s="1595"/>
      <c r="CM607" s="1595"/>
      <c r="CN607" s="1595"/>
      <c r="CO607" s="1595">
        <f t="shared" si="14"/>
        <v>0</v>
      </c>
      <c r="CP607" s="1595"/>
      <c r="CQ607" s="1595"/>
      <c r="CR607" s="1595"/>
      <c r="CS607" s="1595"/>
      <c r="CT607" s="1595">
        <f t="shared" si="15"/>
        <v>0</v>
      </c>
      <c r="CU607" s="1595"/>
      <c r="CV607" s="1595"/>
      <c r="CW607" s="1595"/>
      <c r="CX607" s="1595"/>
      <c r="CY607" s="1595">
        <f t="shared" si="16"/>
        <v>0</v>
      </c>
      <c r="CZ607" s="1595"/>
      <c r="DA607" s="1595"/>
      <c r="DB607" s="1595"/>
      <c r="DC607" s="1595"/>
      <c r="DD607" s="1595">
        <f t="shared" si="17"/>
        <v>0</v>
      </c>
      <c r="DE607" s="1595"/>
      <c r="DF607" s="1595"/>
      <c r="DG607" s="1595"/>
      <c r="DH607" s="1595"/>
    </row>
    <row r="608" spans="1:112" ht="12.75">
      <c r="A608" s="1316" t="s">
        <v>590</v>
      </c>
      <c r="B608" s="1316"/>
      <c r="C608" s="1316"/>
      <c r="D608" s="1316"/>
      <c r="E608" s="1316"/>
      <c r="F608" s="1316"/>
      <c r="G608" s="1316"/>
      <c r="H608" s="1316"/>
      <c r="I608" s="1316"/>
      <c r="J608" s="1316"/>
      <c r="K608" s="1316"/>
      <c r="L608" s="1316"/>
      <c r="M608" s="1316"/>
      <c r="N608" s="1316"/>
      <c r="O608" s="1316"/>
      <c r="P608" s="1316"/>
      <c r="Q608" s="1316"/>
      <c r="R608" s="1316"/>
      <c r="S608" s="1316"/>
      <c r="T608" s="1316"/>
      <c r="U608" s="1316"/>
      <c r="V608" s="1316"/>
      <c r="W608" s="1316"/>
      <c r="X608" s="1316"/>
      <c r="Y608" s="1316"/>
      <c r="Z608" s="1316"/>
      <c r="AA608" s="1316"/>
      <c r="AB608" s="1316"/>
      <c r="AC608" s="1316"/>
      <c r="AD608" s="1316"/>
      <c r="AE608" s="1316"/>
      <c r="AF608" s="1316"/>
      <c r="AG608" s="1316"/>
      <c r="AH608" s="1316"/>
      <c r="AI608" s="1316"/>
      <c r="AJ608" s="1316"/>
      <c r="AK608" s="1316"/>
      <c r="AL608" s="1316"/>
      <c r="AM608" s="58"/>
      <c r="AN608" s="58"/>
      <c r="AO608" s="58"/>
      <c r="AP608" s="58"/>
      <c r="AQ608" s="58"/>
      <c r="AR608" s="1266">
        <f t="shared" si="2"/>
        <v>0</v>
      </c>
      <c r="AS608" s="1267"/>
      <c r="AT608" s="1303">
        <f t="shared" si="3"/>
        <v>0</v>
      </c>
      <c r="AU608" s="1304"/>
      <c r="AV608" s="1266">
        <f t="shared" si="4"/>
        <v>0</v>
      </c>
      <c r="AW608" s="1267"/>
      <c r="AX608" s="1303">
        <f t="shared" si="5"/>
        <v>0</v>
      </c>
      <c r="AY608" s="1304"/>
      <c r="AZ608" s="58"/>
      <c r="BA608" s="1303">
        <f t="shared" si="6"/>
        <v>0</v>
      </c>
      <c r="BB608" s="1305"/>
      <c r="BC608" s="1305"/>
      <c r="BD608" s="1305"/>
      <c r="BE608" s="1304"/>
      <c r="BF608" s="1300">
        <f t="shared" si="7"/>
        <v>0</v>
      </c>
      <c r="BG608" s="1300"/>
      <c r="BH608" s="1300"/>
      <c r="BI608" s="1300"/>
      <c r="BJ608" s="1300"/>
      <c r="BK608" s="1300">
        <f t="shared" si="8"/>
        <v>0</v>
      </c>
      <c r="BL608" s="1300"/>
      <c r="BM608" s="1300"/>
      <c r="BN608" s="1300"/>
      <c r="BO608" s="1300"/>
      <c r="BP608" s="1300">
        <f t="shared" si="9"/>
        <v>0</v>
      </c>
      <c r="BQ608" s="1300"/>
      <c r="BR608" s="1300"/>
      <c r="BS608" s="1300"/>
      <c r="BT608" s="1300"/>
      <c r="BU608" s="1300">
        <f t="shared" si="10"/>
        <v>0</v>
      </c>
      <c r="BV608" s="1300"/>
      <c r="BW608" s="1300"/>
      <c r="BX608" s="1300"/>
      <c r="BY608" s="1300"/>
      <c r="BZ608" s="1300">
        <f t="shared" si="11"/>
        <v>0</v>
      </c>
      <c r="CA608" s="1300"/>
      <c r="CB608" s="1300"/>
      <c r="CC608" s="1300"/>
      <c r="CD608" s="1300"/>
      <c r="CE608" s="1595">
        <f t="shared" si="12"/>
        <v>0</v>
      </c>
      <c r="CF608" s="1595"/>
      <c r="CG608" s="1595"/>
      <c r="CH608" s="1595"/>
      <c r="CI608" s="1595"/>
      <c r="CJ608" s="1595">
        <f t="shared" si="13"/>
        <v>0</v>
      </c>
      <c r="CK608" s="1595"/>
      <c r="CL608" s="1595"/>
      <c r="CM608" s="1595"/>
      <c r="CN608" s="1595"/>
      <c r="CO608" s="1595">
        <f t="shared" si="14"/>
        <v>0</v>
      </c>
      <c r="CP608" s="1595"/>
      <c r="CQ608" s="1595"/>
      <c r="CR608" s="1595"/>
      <c r="CS608" s="1595"/>
      <c r="CT608" s="1595">
        <f t="shared" si="15"/>
        <v>0</v>
      </c>
      <c r="CU608" s="1595"/>
      <c r="CV608" s="1595"/>
      <c r="CW608" s="1595"/>
      <c r="CX608" s="1595"/>
      <c r="CY608" s="1595">
        <f t="shared" si="16"/>
        <v>0</v>
      </c>
      <c r="CZ608" s="1595"/>
      <c r="DA608" s="1595"/>
      <c r="DB608" s="1595"/>
      <c r="DC608" s="1595"/>
      <c r="DD608" s="1595">
        <f t="shared" si="17"/>
        <v>0</v>
      </c>
      <c r="DE608" s="1595"/>
      <c r="DF608" s="1595"/>
      <c r="DG608" s="1595"/>
      <c r="DH608" s="1595"/>
    </row>
    <row r="609" spans="1:112" ht="13.5" thickBot="1">
      <c r="A609" s="979"/>
      <c r="B609" s="979"/>
      <c r="C609" s="979"/>
      <c r="D609" s="979"/>
      <c r="E609" s="979"/>
      <c r="F609" s="979"/>
      <c r="G609" s="979"/>
      <c r="H609" s="979"/>
      <c r="I609" s="979"/>
      <c r="J609" s="979"/>
      <c r="K609" s="979"/>
      <c r="L609" s="979"/>
      <c r="M609" s="979"/>
      <c r="N609" s="979"/>
      <c r="O609" s="979"/>
      <c r="P609" s="979"/>
      <c r="Q609" s="979"/>
      <c r="R609" s="979"/>
      <c r="S609" s="979"/>
      <c r="T609" s="979"/>
      <c r="U609" s="979"/>
      <c r="V609" s="979"/>
      <c r="W609" s="979"/>
      <c r="X609" s="979"/>
      <c r="Y609" s="979"/>
      <c r="Z609" s="979"/>
      <c r="AA609" s="979"/>
      <c r="AB609" s="979"/>
      <c r="AC609" s="979"/>
      <c r="AD609" s="979"/>
      <c r="AE609" s="979"/>
      <c r="AF609" s="979"/>
      <c r="AG609" s="979"/>
      <c r="AH609" s="979"/>
      <c r="AI609" s="979"/>
      <c r="AJ609" s="979"/>
      <c r="AK609" s="979"/>
      <c r="AL609" s="979"/>
      <c r="AM609" s="58"/>
      <c r="AN609" s="58"/>
      <c r="AO609" s="58"/>
      <c r="AP609" s="58"/>
      <c r="AQ609" s="58"/>
      <c r="AR609" s="1266">
        <f t="shared" si="2"/>
        <v>0</v>
      </c>
      <c r="AS609" s="1267"/>
      <c r="AT609" s="1303">
        <f t="shared" si="3"/>
        <v>0</v>
      </c>
      <c r="AU609" s="1304"/>
      <c r="AV609" s="1266">
        <f t="shared" si="4"/>
        <v>0</v>
      </c>
      <c r="AW609" s="1267"/>
      <c r="AX609" s="1303">
        <f t="shared" si="5"/>
        <v>0</v>
      </c>
      <c r="AY609" s="1304"/>
      <c r="AZ609" s="58"/>
      <c r="BA609" s="1303">
        <f t="shared" si="6"/>
        <v>0</v>
      </c>
      <c r="BB609" s="1305"/>
      <c r="BC609" s="1305"/>
      <c r="BD609" s="1305"/>
      <c r="BE609" s="1304"/>
      <c r="BF609" s="1300">
        <f t="shared" si="7"/>
        <v>0</v>
      </c>
      <c r="BG609" s="1300"/>
      <c r="BH609" s="1300"/>
      <c r="BI609" s="1300"/>
      <c r="BJ609" s="1300"/>
      <c r="BK609" s="1300">
        <f t="shared" si="8"/>
        <v>0</v>
      </c>
      <c r="BL609" s="1300"/>
      <c r="BM609" s="1300"/>
      <c r="BN609" s="1300"/>
      <c r="BO609" s="1300"/>
      <c r="BP609" s="1300">
        <f t="shared" si="9"/>
        <v>0</v>
      </c>
      <c r="BQ609" s="1300"/>
      <c r="BR609" s="1300"/>
      <c r="BS609" s="1300"/>
      <c r="BT609" s="1300"/>
      <c r="BU609" s="1300">
        <f t="shared" si="10"/>
        <v>0</v>
      </c>
      <c r="BV609" s="1300"/>
      <c r="BW609" s="1300"/>
      <c r="BX609" s="1300"/>
      <c r="BY609" s="1300"/>
      <c r="BZ609" s="1300">
        <f t="shared" si="11"/>
        <v>0</v>
      </c>
      <c r="CA609" s="1300"/>
      <c r="CB609" s="1300"/>
      <c r="CC609" s="1300"/>
      <c r="CD609" s="1300"/>
      <c r="CE609" s="1595">
        <f t="shared" si="12"/>
        <v>0</v>
      </c>
      <c r="CF609" s="1595"/>
      <c r="CG609" s="1595"/>
      <c r="CH609" s="1595"/>
      <c r="CI609" s="1595"/>
      <c r="CJ609" s="1595">
        <f t="shared" si="13"/>
        <v>0</v>
      </c>
      <c r="CK609" s="1595"/>
      <c r="CL609" s="1595"/>
      <c r="CM609" s="1595"/>
      <c r="CN609" s="1595"/>
      <c r="CO609" s="1595">
        <f t="shared" si="14"/>
        <v>0</v>
      </c>
      <c r="CP609" s="1595"/>
      <c r="CQ609" s="1595"/>
      <c r="CR609" s="1595"/>
      <c r="CS609" s="1595"/>
      <c r="CT609" s="1595">
        <f t="shared" si="15"/>
        <v>0</v>
      </c>
      <c r="CU609" s="1595"/>
      <c r="CV609" s="1595"/>
      <c r="CW609" s="1595"/>
      <c r="CX609" s="1595"/>
      <c r="CY609" s="1595">
        <f t="shared" si="16"/>
        <v>0</v>
      </c>
      <c r="CZ609" s="1595"/>
      <c r="DA609" s="1595"/>
      <c r="DB609" s="1595"/>
      <c r="DC609" s="1595"/>
      <c r="DD609" s="1595">
        <f t="shared" si="17"/>
        <v>0</v>
      </c>
      <c r="DE609" s="1595"/>
      <c r="DF609" s="1595"/>
      <c r="DG609" s="1595"/>
      <c r="DH609" s="1595"/>
    </row>
    <row r="610" spans="1:112" ht="13.5" thickTop="1">
      <c r="A610" s="25"/>
      <c r="B610" s="25"/>
      <c r="C610" s="25"/>
      <c r="D610" s="25"/>
      <c r="E610" s="25"/>
      <c r="F610" s="25"/>
      <c r="G610" s="3"/>
      <c r="H610" s="25"/>
      <c r="AM610" s="58"/>
      <c r="AN610" s="58"/>
      <c r="AO610" s="58"/>
      <c r="AP610" s="58"/>
      <c r="AQ610" s="58"/>
      <c r="AR610" s="1266">
        <f t="shared" si="2"/>
        <v>0</v>
      </c>
      <c r="AS610" s="1267"/>
      <c r="AT610" s="1303">
        <f t="shared" si="3"/>
        <v>0</v>
      </c>
      <c r="AU610" s="1304"/>
      <c r="AV610" s="1266">
        <f t="shared" si="4"/>
        <v>0</v>
      </c>
      <c r="AW610" s="1267"/>
      <c r="AX610" s="1303">
        <f t="shared" si="5"/>
        <v>0</v>
      </c>
      <c r="AY610" s="1304"/>
      <c r="AZ610" s="58"/>
      <c r="BA610" s="1303">
        <f t="shared" si="6"/>
        <v>0</v>
      </c>
      <c r="BB610" s="1305"/>
      <c r="BC610" s="1305"/>
      <c r="BD610" s="1305"/>
      <c r="BE610" s="1304"/>
      <c r="BF610" s="1300">
        <f t="shared" si="7"/>
        <v>0</v>
      </c>
      <c r="BG610" s="1300"/>
      <c r="BH610" s="1300"/>
      <c r="BI610" s="1300"/>
      <c r="BJ610" s="1300"/>
      <c r="BK610" s="1300">
        <f t="shared" si="8"/>
        <v>0</v>
      </c>
      <c r="BL610" s="1300"/>
      <c r="BM610" s="1300"/>
      <c r="BN610" s="1300"/>
      <c r="BO610" s="1300"/>
      <c r="BP610" s="1300">
        <f t="shared" si="9"/>
        <v>0</v>
      </c>
      <c r="BQ610" s="1300"/>
      <c r="BR610" s="1300"/>
      <c r="BS610" s="1300"/>
      <c r="BT610" s="1300"/>
      <c r="BU610" s="1300">
        <f t="shared" si="10"/>
        <v>0</v>
      </c>
      <c r="BV610" s="1300"/>
      <c r="BW610" s="1300"/>
      <c r="BX610" s="1300"/>
      <c r="BY610" s="1300"/>
      <c r="BZ610" s="1300">
        <f t="shared" si="11"/>
        <v>0</v>
      </c>
      <c r="CA610" s="1300"/>
      <c r="CB610" s="1300"/>
      <c r="CC610" s="1300"/>
      <c r="CD610" s="1300"/>
      <c r="CE610" s="1595">
        <f t="shared" si="12"/>
        <v>0</v>
      </c>
      <c r="CF610" s="1595"/>
      <c r="CG610" s="1595"/>
      <c r="CH610" s="1595"/>
      <c r="CI610" s="1595"/>
      <c r="CJ610" s="1595">
        <f t="shared" si="13"/>
        <v>0</v>
      </c>
      <c r="CK610" s="1595"/>
      <c r="CL610" s="1595"/>
      <c r="CM610" s="1595"/>
      <c r="CN610" s="1595"/>
      <c r="CO610" s="1595">
        <f t="shared" si="14"/>
        <v>0</v>
      </c>
      <c r="CP610" s="1595"/>
      <c r="CQ610" s="1595"/>
      <c r="CR610" s="1595"/>
      <c r="CS610" s="1595"/>
      <c r="CT610" s="1595">
        <f t="shared" si="15"/>
        <v>0</v>
      </c>
      <c r="CU610" s="1595"/>
      <c r="CV610" s="1595"/>
      <c r="CW610" s="1595"/>
      <c r="CX610" s="1595"/>
      <c r="CY610" s="1595">
        <f t="shared" si="16"/>
        <v>0</v>
      </c>
      <c r="CZ610" s="1595"/>
      <c r="DA610" s="1595"/>
      <c r="DB610" s="1595"/>
      <c r="DC610" s="1595"/>
      <c r="DD610" s="1595">
        <f t="shared" si="17"/>
        <v>0</v>
      </c>
      <c r="DE610" s="1595"/>
      <c r="DF610" s="1595"/>
      <c r="DG610" s="1595"/>
      <c r="DH610" s="1595"/>
    </row>
    <row r="611" spans="1:112" ht="12.75">
      <c r="A611" s="50" t="s">
        <v>340</v>
      </c>
      <c r="B611" s="50"/>
      <c r="C611" s="50" t="s">
        <v>23</v>
      </c>
      <c r="AM611" s="58"/>
      <c r="AN611" s="58"/>
      <c r="AO611" s="58"/>
      <c r="AP611" s="58"/>
      <c r="AQ611" s="58"/>
      <c r="AR611" s="1266">
        <f t="shared" si="2"/>
        <v>0</v>
      </c>
      <c r="AS611" s="1267"/>
      <c r="AT611" s="1303">
        <f t="shared" si="3"/>
        <v>0</v>
      </c>
      <c r="AU611" s="1304"/>
      <c r="AV611" s="1266">
        <f t="shared" si="4"/>
        <v>0</v>
      </c>
      <c r="AW611" s="1267"/>
      <c r="AX611" s="1303">
        <f t="shared" si="5"/>
        <v>0</v>
      </c>
      <c r="AY611" s="1304"/>
      <c r="AZ611" s="58"/>
      <c r="BA611" s="1303">
        <f t="shared" si="6"/>
        <v>0</v>
      </c>
      <c r="BB611" s="1305"/>
      <c r="BC611" s="1305"/>
      <c r="BD611" s="1305"/>
      <c r="BE611" s="1304"/>
      <c r="BF611" s="1300">
        <f t="shared" si="7"/>
        <v>0</v>
      </c>
      <c r="BG611" s="1300"/>
      <c r="BH611" s="1300"/>
      <c r="BI611" s="1300"/>
      <c r="BJ611" s="1300"/>
      <c r="BK611" s="1300">
        <f t="shared" si="8"/>
        <v>0</v>
      </c>
      <c r="BL611" s="1300"/>
      <c r="BM611" s="1300"/>
      <c r="BN611" s="1300"/>
      <c r="BO611" s="1300"/>
      <c r="BP611" s="1300">
        <f t="shared" si="9"/>
        <v>0</v>
      </c>
      <c r="BQ611" s="1300"/>
      <c r="BR611" s="1300"/>
      <c r="BS611" s="1300"/>
      <c r="BT611" s="1300"/>
      <c r="BU611" s="1300">
        <f t="shared" si="10"/>
        <v>0</v>
      </c>
      <c r="BV611" s="1300"/>
      <c r="BW611" s="1300"/>
      <c r="BX611" s="1300"/>
      <c r="BY611" s="1300"/>
      <c r="BZ611" s="1300">
        <f t="shared" si="11"/>
        <v>0</v>
      </c>
      <c r="CA611" s="1300"/>
      <c r="CB611" s="1300"/>
      <c r="CC611" s="1300"/>
      <c r="CD611" s="1300"/>
      <c r="CE611" s="1595">
        <f t="shared" si="12"/>
        <v>0</v>
      </c>
      <c r="CF611" s="1595"/>
      <c r="CG611" s="1595"/>
      <c r="CH611" s="1595"/>
      <c r="CI611" s="1595"/>
      <c r="CJ611" s="1595">
        <f t="shared" si="13"/>
        <v>0</v>
      </c>
      <c r="CK611" s="1595"/>
      <c r="CL611" s="1595"/>
      <c r="CM611" s="1595"/>
      <c r="CN611" s="1595"/>
      <c r="CO611" s="1595">
        <f t="shared" si="14"/>
        <v>0</v>
      </c>
      <c r="CP611" s="1595"/>
      <c r="CQ611" s="1595"/>
      <c r="CR611" s="1595"/>
      <c r="CS611" s="1595"/>
      <c r="CT611" s="1595">
        <f t="shared" si="15"/>
        <v>0</v>
      </c>
      <c r="CU611" s="1595"/>
      <c r="CV611" s="1595"/>
      <c r="CW611" s="1595"/>
      <c r="CX611" s="1595"/>
      <c r="CY611" s="1595">
        <f t="shared" si="16"/>
        <v>0</v>
      </c>
      <c r="CZ611" s="1595"/>
      <c r="DA611" s="1595"/>
      <c r="DB611" s="1595"/>
      <c r="DC611" s="1595"/>
      <c r="DD611" s="1595">
        <f t="shared" si="17"/>
        <v>0</v>
      </c>
      <c r="DE611" s="1595"/>
      <c r="DF611" s="1595"/>
      <c r="DG611" s="1595"/>
      <c r="DH611" s="1595"/>
    </row>
    <row r="612" spans="1:112" ht="12.75">
      <c r="A612" s="50"/>
      <c r="B612" s="50"/>
      <c r="C612" s="50"/>
      <c r="AM612" s="58"/>
      <c r="AN612" s="58"/>
      <c r="AO612" s="58"/>
      <c r="AP612" s="58"/>
      <c r="AQ612" s="58"/>
      <c r="AR612" s="1266">
        <f t="shared" si="2"/>
        <v>0</v>
      </c>
      <c r="AS612" s="1267"/>
      <c r="AT612" s="1303">
        <f t="shared" si="3"/>
        <v>0</v>
      </c>
      <c r="AU612" s="1304"/>
      <c r="AV612" s="1266">
        <f t="shared" si="4"/>
        <v>0</v>
      </c>
      <c r="AW612" s="1267"/>
      <c r="AX612" s="1303">
        <f t="shared" si="5"/>
        <v>0</v>
      </c>
      <c r="AY612" s="1304"/>
      <c r="AZ612" s="58"/>
      <c r="BA612" s="1303">
        <f t="shared" si="6"/>
        <v>0</v>
      </c>
      <c r="BB612" s="1305"/>
      <c r="BC612" s="1305"/>
      <c r="BD612" s="1305"/>
      <c r="BE612" s="1304"/>
      <c r="BF612" s="1300">
        <f t="shared" si="7"/>
        <v>0</v>
      </c>
      <c r="BG612" s="1300"/>
      <c r="BH612" s="1300"/>
      <c r="BI612" s="1300"/>
      <c r="BJ612" s="1300"/>
      <c r="BK612" s="1300">
        <f t="shared" si="8"/>
        <v>0</v>
      </c>
      <c r="BL612" s="1300"/>
      <c r="BM612" s="1300"/>
      <c r="BN612" s="1300"/>
      <c r="BO612" s="1300"/>
      <c r="BP612" s="1300">
        <f t="shared" si="9"/>
        <v>0</v>
      </c>
      <c r="BQ612" s="1300"/>
      <c r="BR612" s="1300"/>
      <c r="BS612" s="1300"/>
      <c r="BT612" s="1300"/>
      <c r="BU612" s="1300">
        <f t="shared" si="10"/>
        <v>0</v>
      </c>
      <c r="BV612" s="1300"/>
      <c r="BW612" s="1300"/>
      <c r="BX612" s="1300"/>
      <c r="BY612" s="1300"/>
      <c r="BZ612" s="1300">
        <f t="shared" si="11"/>
        <v>0</v>
      </c>
      <c r="CA612" s="1300"/>
      <c r="CB612" s="1300"/>
      <c r="CC612" s="1300"/>
      <c r="CD612" s="1300"/>
      <c r="CE612" s="1595">
        <f t="shared" si="12"/>
        <v>0</v>
      </c>
      <c r="CF612" s="1595"/>
      <c r="CG612" s="1595"/>
      <c r="CH612" s="1595"/>
      <c r="CI612" s="1595"/>
      <c r="CJ612" s="1595">
        <f t="shared" si="13"/>
        <v>0</v>
      </c>
      <c r="CK612" s="1595"/>
      <c r="CL612" s="1595"/>
      <c r="CM612" s="1595"/>
      <c r="CN612" s="1595"/>
      <c r="CO612" s="1595">
        <f t="shared" si="14"/>
        <v>0</v>
      </c>
      <c r="CP612" s="1595"/>
      <c r="CQ612" s="1595"/>
      <c r="CR612" s="1595"/>
      <c r="CS612" s="1595"/>
      <c r="CT612" s="1595">
        <f t="shared" si="15"/>
        <v>0</v>
      </c>
      <c r="CU612" s="1595"/>
      <c r="CV612" s="1595"/>
      <c r="CW612" s="1595"/>
      <c r="CX612" s="1595"/>
      <c r="CY612" s="1595">
        <f t="shared" si="16"/>
        <v>0</v>
      </c>
      <c r="CZ612" s="1595"/>
      <c r="DA612" s="1595"/>
      <c r="DB612" s="1595"/>
      <c r="DC612" s="1595"/>
      <c r="DD612" s="1595">
        <f t="shared" si="17"/>
        <v>0</v>
      </c>
      <c r="DE612" s="1595"/>
      <c r="DF612" s="1595"/>
      <c r="DG612" s="1595"/>
      <c r="DH612" s="1595"/>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6">
        <f t="shared" si="2"/>
        <v>0</v>
      </c>
      <c r="AS613" s="1267"/>
      <c r="AT613" s="1303">
        <f t="shared" si="3"/>
        <v>0</v>
      </c>
      <c r="AU613" s="1304"/>
      <c r="AV613" s="1266">
        <f t="shared" si="4"/>
        <v>0</v>
      </c>
      <c r="AW613" s="1267"/>
      <c r="AX613" s="1303">
        <f t="shared" si="5"/>
        <v>0</v>
      </c>
      <c r="AY613" s="1304"/>
      <c r="AZ613" s="58"/>
      <c r="BA613" s="1303">
        <f t="shared" si="6"/>
        <v>0</v>
      </c>
      <c r="BB613" s="1305"/>
      <c r="BC613" s="1305"/>
      <c r="BD613" s="1305"/>
      <c r="BE613" s="1304"/>
      <c r="BF613" s="1300">
        <f t="shared" si="7"/>
        <v>0</v>
      </c>
      <c r="BG613" s="1300"/>
      <c r="BH613" s="1300"/>
      <c r="BI613" s="1300"/>
      <c r="BJ613" s="1300"/>
      <c r="BK613" s="1300">
        <f t="shared" si="8"/>
        <v>0</v>
      </c>
      <c r="BL613" s="1300"/>
      <c r="BM613" s="1300"/>
      <c r="BN613" s="1300"/>
      <c r="BO613" s="1300"/>
      <c r="BP613" s="1300">
        <f t="shared" si="9"/>
        <v>0</v>
      </c>
      <c r="BQ613" s="1300"/>
      <c r="BR613" s="1300"/>
      <c r="BS613" s="1300"/>
      <c r="BT613" s="1300"/>
      <c r="BU613" s="1300">
        <f t="shared" si="10"/>
        <v>0</v>
      </c>
      <c r="BV613" s="1300"/>
      <c r="BW613" s="1300"/>
      <c r="BX613" s="1300"/>
      <c r="BY613" s="1300"/>
      <c r="BZ613" s="1300">
        <f t="shared" si="11"/>
        <v>0</v>
      </c>
      <c r="CA613" s="1300"/>
      <c r="CB613" s="1300"/>
      <c r="CC613" s="1300"/>
      <c r="CD613" s="1300"/>
      <c r="CE613" s="1595">
        <f t="shared" si="12"/>
        <v>0</v>
      </c>
      <c r="CF613" s="1595"/>
      <c r="CG613" s="1595"/>
      <c r="CH613" s="1595"/>
      <c r="CI613" s="1595"/>
      <c r="CJ613" s="1595">
        <f t="shared" si="13"/>
        <v>0</v>
      </c>
      <c r="CK613" s="1595"/>
      <c r="CL613" s="1595"/>
      <c r="CM613" s="1595"/>
      <c r="CN613" s="1595"/>
      <c r="CO613" s="1595">
        <f t="shared" si="14"/>
        <v>0</v>
      </c>
      <c r="CP613" s="1595"/>
      <c r="CQ613" s="1595"/>
      <c r="CR613" s="1595"/>
      <c r="CS613" s="1595"/>
      <c r="CT613" s="1595">
        <f t="shared" si="15"/>
        <v>0</v>
      </c>
      <c r="CU613" s="1595"/>
      <c r="CV613" s="1595"/>
      <c r="CW613" s="1595"/>
      <c r="CX613" s="1595"/>
      <c r="CY613" s="1595">
        <f t="shared" si="16"/>
        <v>0</v>
      </c>
      <c r="CZ613" s="1595"/>
      <c r="DA613" s="1595"/>
      <c r="DB613" s="1595"/>
      <c r="DC613" s="1595"/>
      <c r="DD613" s="1595">
        <f t="shared" si="17"/>
        <v>0</v>
      </c>
      <c r="DE613" s="1595"/>
      <c r="DF613" s="1595"/>
      <c r="DG613" s="1595"/>
      <c r="DH613" s="1595"/>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6">
        <f>SUM(AT589:AU613)</f>
        <v>54</v>
      </c>
      <c r="AU614" s="1267"/>
      <c r="AV614" s="58"/>
      <c r="AW614" s="58"/>
      <c r="AX614" s="1266">
        <f>SUM(AX589:AY613)</f>
        <v>54</v>
      </c>
      <c r="AY614" s="1267"/>
      <c r="AZ614" s="58"/>
      <c r="BA614" s="1266">
        <f>SUM(BA589:BE613)</f>
        <v>68</v>
      </c>
      <c r="BB614" s="1301"/>
      <c r="BC614" s="1301"/>
      <c r="BD614" s="1301"/>
      <c r="BE614" s="1267"/>
      <c r="BF614" s="1302">
        <f>SUM(BF589:BJ613)</f>
        <v>85</v>
      </c>
      <c r="BG614" s="1302"/>
      <c r="BH614" s="1302"/>
      <c r="BI614" s="1302"/>
      <c r="BJ614" s="1302"/>
      <c r="BK614" s="1302">
        <f>SUM(BK589:BO613)</f>
        <v>10</v>
      </c>
      <c r="BL614" s="1302"/>
      <c r="BM614" s="1302"/>
      <c r="BN614" s="1302"/>
      <c r="BO614" s="1302"/>
      <c r="BP614" s="1302">
        <f>SUM(BP589:BT613)</f>
        <v>0</v>
      </c>
      <c r="BQ614" s="1302"/>
      <c r="BR614" s="1302"/>
      <c r="BS614" s="1302"/>
      <c r="BT614" s="1302"/>
      <c r="BU614" s="1302">
        <f>SUM(BU589:BY613)</f>
        <v>0</v>
      </c>
      <c r="BV614" s="1302"/>
      <c r="BW614" s="1302"/>
      <c r="BX614" s="1302"/>
      <c r="BY614" s="1302"/>
      <c r="BZ614" s="1302">
        <f>SUM(BZ589:CD613)</f>
        <v>0</v>
      </c>
      <c r="CA614" s="1302"/>
      <c r="CB614" s="1302"/>
      <c r="CC614" s="1302"/>
      <c r="CD614" s="1302"/>
      <c r="CE614" s="1302">
        <f>SUM(CE589:CI613)</f>
        <v>25</v>
      </c>
      <c r="CF614" s="1302"/>
      <c r="CG614" s="1302"/>
      <c r="CH614" s="1302"/>
      <c r="CI614" s="1302"/>
      <c r="CJ614" s="1302">
        <f>SUM(CJ589:CN613)</f>
        <v>27</v>
      </c>
      <c r="CK614" s="1302"/>
      <c r="CL614" s="1302"/>
      <c r="CM614" s="1302"/>
      <c r="CN614" s="1302"/>
      <c r="CO614" s="1302">
        <f>SUM(CO589:CS613)</f>
        <v>2</v>
      </c>
      <c r="CP614" s="1302"/>
      <c r="CQ614" s="1302"/>
      <c r="CR614" s="1302"/>
      <c r="CS614" s="1302"/>
      <c r="CT614" s="1302">
        <f>SUM(CT589:CX613)</f>
        <v>0</v>
      </c>
      <c r="CU614" s="1302"/>
      <c r="CV614" s="1302"/>
      <c r="CW614" s="1302"/>
      <c r="CX614" s="1302"/>
      <c r="CY614" s="1302">
        <f>SUM(CY589:DC613)</f>
        <v>0</v>
      </c>
      <c r="CZ614" s="1302"/>
      <c r="DA614" s="1302"/>
      <c r="DB614" s="1302"/>
      <c r="DC614" s="1302"/>
      <c r="DD614" s="1302">
        <f>SUM(DD589:DH613)</f>
        <v>0</v>
      </c>
      <c r="DE614" s="1302"/>
      <c r="DF614" s="1302"/>
      <c r="DG614" s="1302"/>
      <c r="DH614" s="1302"/>
    </row>
    <row r="615" spans="1:112" ht="12.75">
      <c r="B615" s="1371" t="s">
        <v>497</v>
      </c>
      <c r="C615" s="1372"/>
      <c r="D615" s="1372"/>
      <c r="E615" s="1372"/>
      <c r="F615" s="1372"/>
      <c r="G615" s="1372"/>
      <c r="H615" s="1372"/>
      <c r="I615" s="1372"/>
      <c r="J615" s="1372"/>
      <c r="K615" s="1372"/>
      <c r="L615" s="1372"/>
      <c r="M615" s="1372"/>
      <c r="N615" s="1372"/>
      <c r="O615" s="1373"/>
      <c r="P615" s="1380" t="s">
        <v>345</v>
      </c>
      <c r="Q615" s="1381"/>
      <c r="R615" s="1382"/>
      <c r="S615" s="1291" t="s">
        <v>498</v>
      </c>
      <c r="T615" s="1292"/>
      <c r="U615" s="1293"/>
      <c r="V615" s="1154" t="s">
        <v>18</v>
      </c>
      <c r="W615" s="1154"/>
      <c r="X615" s="1154"/>
      <c r="Y615" s="1154"/>
      <c r="Z615" s="1154"/>
      <c r="AA615" s="1154"/>
      <c r="AB615" s="1154" t="s">
        <v>17</v>
      </c>
      <c r="AC615" s="1154"/>
      <c r="AD615" s="1154"/>
      <c r="AE615" s="1154"/>
      <c r="AF615" s="1154"/>
      <c r="AG615" s="1154" t="s">
        <v>499</v>
      </c>
      <c r="AH615" s="1154"/>
      <c r="AI615" s="1154"/>
      <c r="AJ615" s="1154"/>
      <c r="AK615" s="115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74"/>
      <c r="C616" s="1375"/>
      <c r="D616" s="1375"/>
      <c r="E616" s="1375"/>
      <c r="F616" s="1375"/>
      <c r="G616" s="1375"/>
      <c r="H616" s="1375"/>
      <c r="I616" s="1375"/>
      <c r="J616" s="1375"/>
      <c r="K616" s="1375"/>
      <c r="L616" s="1375"/>
      <c r="M616" s="1375"/>
      <c r="N616" s="1375"/>
      <c r="O616" s="1376"/>
      <c r="P616" s="1383"/>
      <c r="Q616" s="1384"/>
      <c r="R616" s="1385"/>
      <c r="S616" s="1294"/>
      <c r="T616" s="1295"/>
      <c r="U616" s="1296"/>
      <c r="V616" s="1154"/>
      <c r="W616" s="1154"/>
      <c r="X616" s="1154"/>
      <c r="Y616" s="1154"/>
      <c r="Z616" s="1154"/>
      <c r="AA616" s="1154"/>
      <c r="AB616" s="1154"/>
      <c r="AC616" s="1154"/>
      <c r="AD616" s="1154"/>
      <c r="AE616" s="1154"/>
      <c r="AF616" s="1154"/>
      <c r="AG616" s="1154"/>
      <c r="AH616" s="1154"/>
      <c r="AI616" s="1154"/>
      <c r="AJ616" s="1154"/>
      <c r="AK616" s="115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7"/>
      <c r="C617" s="1378"/>
      <c r="D617" s="1378"/>
      <c r="E617" s="1378"/>
      <c r="F617" s="1378"/>
      <c r="G617" s="1378"/>
      <c r="H617" s="1378"/>
      <c r="I617" s="1378"/>
      <c r="J617" s="1378"/>
      <c r="K617" s="1378"/>
      <c r="L617" s="1378"/>
      <c r="M617" s="1378"/>
      <c r="N617" s="1378"/>
      <c r="O617" s="1379"/>
      <c r="P617" s="1386"/>
      <c r="Q617" s="1387"/>
      <c r="R617" s="1388"/>
      <c r="S617" s="1297"/>
      <c r="T617" s="1298"/>
      <c r="U617" s="1299"/>
      <c r="V617" s="1154"/>
      <c r="W617" s="1154"/>
      <c r="X617" s="1154"/>
      <c r="Y617" s="1154"/>
      <c r="Z617" s="1154"/>
      <c r="AA617" s="1154"/>
      <c r="AB617" s="1154"/>
      <c r="AC617" s="1154"/>
      <c r="AD617" s="1154"/>
      <c r="AE617" s="1154"/>
      <c r="AF617" s="1154"/>
      <c r="AG617" s="1154"/>
      <c r="AH617" s="1154"/>
      <c r="AI617" s="1154"/>
      <c r="AJ617" s="1154"/>
      <c r="AK617" s="1154"/>
      <c r="AL617" s="58"/>
      <c r="AM617" s="61"/>
      <c r="AN617" s="61"/>
      <c r="AO617" s="61"/>
      <c r="AP617" s="61"/>
      <c r="AQ617" s="61"/>
      <c r="AR617" s="61"/>
      <c r="AS617" s="61"/>
      <c r="AT617" s="61"/>
      <c r="AU617" s="61"/>
      <c r="AV617" s="61"/>
      <c r="AW617" s="61"/>
      <c r="AX617" s="61"/>
      <c r="AY617" s="61"/>
      <c r="AZ617" s="61"/>
      <c r="BA617" s="1303">
        <f>IF(J754="SRO/Studio",O754,0)</f>
        <v>0</v>
      </c>
      <c r="BB617" s="1305"/>
      <c r="BC617" s="1305"/>
      <c r="BD617" s="1305"/>
      <c r="BE617" s="1304"/>
      <c r="BF617" s="1300">
        <f>IF(J754="1 Bedroom",O754,0)</f>
        <v>0</v>
      </c>
      <c r="BG617" s="1300"/>
      <c r="BH617" s="1300"/>
      <c r="BI617" s="1300"/>
      <c r="BJ617" s="1300"/>
      <c r="BK617" s="1300">
        <f>IF(J754="2 Bedrooms",O754,0)</f>
        <v>2</v>
      </c>
      <c r="BL617" s="1300"/>
      <c r="BM617" s="1300"/>
      <c r="BN617" s="1300"/>
      <c r="BO617" s="1300"/>
      <c r="BP617" s="1300">
        <f>IF(J754="3 Bedrooms",O754,0)</f>
        <v>0</v>
      </c>
      <c r="BQ617" s="1300"/>
      <c r="BR617" s="1300"/>
      <c r="BS617" s="1300"/>
      <c r="BT617" s="1300"/>
      <c r="BU617" s="1300">
        <f>IF(J754="4 Bedrooms",O754,0)</f>
        <v>0</v>
      </c>
      <c r="BV617" s="1300"/>
      <c r="BW617" s="1300"/>
      <c r="BX617" s="1300"/>
      <c r="BY617" s="1300"/>
      <c r="BZ617" s="1300">
        <f>IF(J754="5 Bedrooms",O754,0)</f>
        <v>0</v>
      </c>
      <c r="CA617" s="1300"/>
      <c r="CB617" s="1300"/>
      <c r="CC617" s="1300"/>
      <c r="CD617" s="1300"/>
      <c r="CE617" s="58"/>
      <c r="CF617" s="58"/>
      <c r="CG617" s="58"/>
      <c r="CH617" s="58"/>
      <c r="CI617" s="58"/>
      <c r="CJ617" s="58"/>
      <c r="CK617" s="58"/>
      <c r="CL617" s="58"/>
      <c r="CM617" s="58"/>
      <c r="CN617" s="58"/>
      <c r="CO617" s="58"/>
      <c r="CP617" s="58"/>
      <c r="CQ617" s="58"/>
      <c r="CR617" s="58"/>
    </row>
    <row r="618" spans="1:112" ht="12.75" customHeight="1">
      <c r="B618" s="83" t="s">
        <v>119</v>
      </c>
      <c r="C618" s="1110" t="str">
        <f>C545</f>
        <v>JPMorgan Chase</v>
      </c>
      <c r="D618" s="1317"/>
      <c r="E618" s="1317"/>
      <c r="F618" s="1317"/>
      <c r="G618" s="1317"/>
      <c r="H618" s="1317"/>
      <c r="I618" s="1317"/>
      <c r="J618" s="1317"/>
      <c r="K618" s="1317"/>
      <c r="L618" s="1317"/>
      <c r="M618" s="1317"/>
      <c r="N618" s="1317"/>
      <c r="O618" s="1318"/>
      <c r="P618" s="1127">
        <v>360</v>
      </c>
      <c r="Q618" s="1128"/>
      <c r="R618" s="1129"/>
      <c r="S618" s="1281">
        <v>4.5999999999999999E-2</v>
      </c>
      <c r="T618" s="1140"/>
      <c r="U618" s="1141"/>
      <c r="V618" s="1127"/>
      <c r="W618" s="1128"/>
      <c r="X618" s="1128"/>
      <c r="Y618" s="1128"/>
      <c r="Z618" s="1128"/>
      <c r="AA618" s="1129"/>
      <c r="AB618" s="1153">
        <f>-12*PMT(S618/12,P618,AG618)</f>
        <v>1678192.6037715676</v>
      </c>
      <c r="AC618" s="1153"/>
      <c r="AD618" s="1153"/>
      <c r="AE618" s="1153"/>
      <c r="AF618" s="1153"/>
      <c r="AG618" s="1153">
        <v>27280000</v>
      </c>
      <c r="AH618" s="1153"/>
      <c r="AI618" s="1153"/>
      <c r="AJ618" s="1153"/>
      <c r="AK618" s="1153"/>
      <c r="AL618" s="58"/>
      <c r="AM618" s="61"/>
      <c r="AN618" s="61"/>
      <c r="AO618" s="61"/>
      <c r="AP618" s="61"/>
      <c r="AQ618" s="61"/>
      <c r="AR618" s="61"/>
      <c r="AS618" s="61"/>
      <c r="AT618" s="61"/>
      <c r="AU618" s="61"/>
      <c r="AV618" s="61"/>
      <c r="AW618" s="61"/>
      <c r="AX618" s="61"/>
      <c r="AY618" s="61"/>
      <c r="AZ618" s="61"/>
      <c r="BA618" s="1303">
        <f>IF(J755="SRO/Studio",O755,0)</f>
        <v>0</v>
      </c>
      <c r="BB618" s="1305"/>
      <c r="BC618" s="1305"/>
      <c r="BD618" s="1305"/>
      <c r="BE618" s="1304"/>
      <c r="BF618" s="1300">
        <f>IF(J755="1 Bedroom",O755,0)</f>
        <v>0</v>
      </c>
      <c r="BG618" s="1300"/>
      <c r="BH618" s="1300"/>
      <c r="BI618" s="1300"/>
      <c r="BJ618" s="1300"/>
      <c r="BK618" s="1300">
        <f>IF(J755="2 Bedrooms",O755,0)</f>
        <v>0</v>
      </c>
      <c r="BL618" s="1300"/>
      <c r="BM618" s="1300"/>
      <c r="BN618" s="1300"/>
      <c r="BO618" s="1300"/>
      <c r="BP618" s="1300">
        <f>IF(J755="3 Bedrooms",O755,0)</f>
        <v>0</v>
      </c>
      <c r="BQ618" s="1300"/>
      <c r="BR618" s="1300"/>
      <c r="BS618" s="1300"/>
      <c r="BT618" s="1300"/>
      <c r="BU618" s="1300">
        <f>IF(J755="4 Bedrooms",O755,0)</f>
        <v>0</v>
      </c>
      <c r="BV618" s="1300"/>
      <c r="BW618" s="1300"/>
      <c r="BX618" s="1300"/>
      <c r="BY618" s="1300"/>
      <c r="BZ618" s="1300">
        <f>IF(J755="5 Bedrooms",O755,0)</f>
        <v>0</v>
      </c>
      <c r="CA618" s="1300"/>
      <c r="CB618" s="1300"/>
      <c r="CC618" s="1300"/>
      <c r="CD618" s="1300"/>
      <c r="CE618" s="58"/>
      <c r="CF618" s="58"/>
      <c r="CG618" s="58"/>
      <c r="CH618" s="58"/>
      <c r="CI618" s="58"/>
      <c r="CJ618" s="58"/>
      <c r="CK618" s="58"/>
      <c r="CL618" s="58"/>
      <c r="CM618" s="58"/>
      <c r="CN618" s="58"/>
      <c r="CO618" s="58"/>
      <c r="CP618" s="58"/>
      <c r="CQ618" s="58"/>
      <c r="CR618" s="58"/>
    </row>
    <row r="619" spans="1:112" ht="12.75">
      <c r="B619" s="84" t="s">
        <v>120</v>
      </c>
      <c r="C619" s="1110" t="str">
        <f>C547</f>
        <v>County of Santa Clara</v>
      </c>
      <c r="D619" s="1317"/>
      <c r="E619" s="1317"/>
      <c r="F619" s="1317"/>
      <c r="G619" s="1317"/>
      <c r="H619" s="1317"/>
      <c r="I619" s="1317"/>
      <c r="J619" s="1317"/>
      <c r="K619" s="1317"/>
      <c r="L619" s="1317"/>
      <c r="M619" s="1317"/>
      <c r="N619" s="1317"/>
      <c r="O619" s="1318"/>
      <c r="P619" s="1127">
        <v>660</v>
      </c>
      <c r="Q619" s="1128"/>
      <c r="R619" s="1129"/>
      <c r="S619" s="1281">
        <v>0.03</v>
      </c>
      <c r="T619" s="1140"/>
      <c r="U619" s="1141"/>
      <c r="V619" s="1127" t="s">
        <v>503</v>
      </c>
      <c r="W619" s="1128"/>
      <c r="X619" s="1128"/>
      <c r="Y619" s="1128"/>
      <c r="Z619" s="1128"/>
      <c r="AA619" s="1129"/>
      <c r="AB619" s="1153"/>
      <c r="AC619" s="1153"/>
      <c r="AD619" s="1153"/>
      <c r="AE619" s="1153"/>
      <c r="AF619" s="1153"/>
      <c r="AG619" s="1153">
        <v>23550000</v>
      </c>
      <c r="AH619" s="1153"/>
      <c r="AI619" s="1153"/>
      <c r="AJ619" s="1153"/>
      <c r="AK619" s="1153"/>
      <c r="AL619" s="58"/>
      <c r="AM619" s="61"/>
      <c r="AN619" s="61"/>
      <c r="AO619" s="61"/>
      <c r="AP619" s="61"/>
      <c r="AQ619" s="61"/>
      <c r="AR619" s="61"/>
      <c r="AS619" s="61"/>
      <c r="AT619" s="61"/>
      <c r="AU619" s="61"/>
      <c r="AV619" s="61"/>
      <c r="AW619" s="61"/>
      <c r="AX619" s="61"/>
      <c r="AY619" s="61"/>
      <c r="AZ619" s="61"/>
      <c r="BA619" s="1303">
        <f>IF(J756="SRO/Studio",O756,0)</f>
        <v>0</v>
      </c>
      <c r="BB619" s="1305"/>
      <c r="BC619" s="1305"/>
      <c r="BD619" s="1305"/>
      <c r="BE619" s="1304"/>
      <c r="BF619" s="1300">
        <f>IF(J756="1 Bedroom",O756,0)</f>
        <v>0</v>
      </c>
      <c r="BG619" s="1300"/>
      <c r="BH619" s="1300"/>
      <c r="BI619" s="1300"/>
      <c r="BJ619" s="1300"/>
      <c r="BK619" s="1300">
        <f>IF(J756="2 Bedrooms",O756,0)</f>
        <v>0</v>
      </c>
      <c r="BL619" s="1300"/>
      <c r="BM619" s="1300"/>
      <c r="BN619" s="1300"/>
      <c r="BO619" s="1300"/>
      <c r="BP619" s="1300">
        <f>IF(J756="3 Bedrooms",O756,0)</f>
        <v>0</v>
      </c>
      <c r="BQ619" s="1300"/>
      <c r="BR619" s="1300"/>
      <c r="BS619" s="1300"/>
      <c r="BT619" s="1300"/>
      <c r="BU619" s="1300">
        <f>IF(J756="4 Bedrooms",O756,0)</f>
        <v>0</v>
      </c>
      <c r="BV619" s="1300"/>
      <c r="BW619" s="1300"/>
      <c r="BX619" s="1300"/>
      <c r="BY619" s="1300"/>
      <c r="BZ619" s="1300">
        <f>IF(J756="5 Bedrooms",O756,0)</f>
        <v>0</v>
      </c>
      <c r="CA619" s="1300"/>
      <c r="CB619" s="1300"/>
      <c r="CC619" s="1300"/>
      <c r="CD619" s="1300"/>
      <c r="CE619" s="58"/>
      <c r="CF619" s="58"/>
      <c r="CG619" s="58"/>
      <c r="CH619" s="58"/>
      <c r="CI619" s="58"/>
      <c r="CJ619" s="58"/>
      <c r="CK619" s="58"/>
      <c r="CL619" s="58"/>
      <c r="CM619" s="58"/>
      <c r="CN619" s="58"/>
      <c r="CO619" s="58"/>
      <c r="CP619" s="58"/>
      <c r="CQ619" s="58"/>
      <c r="CR619" s="58"/>
    </row>
    <row r="620" spans="1:112" ht="12.75">
      <c r="B620" s="84" t="s">
        <v>126</v>
      </c>
      <c r="C620" s="1110" t="str">
        <f>C548</f>
        <v>City of Santa Clara</v>
      </c>
      <c r="D620" s="1317"/>
      <c r="E620" s="1317"/>
      <c r="F620" s="1317"/>
      <c r="G620" s="1317"/>
      <c r="H620" s="1317"/>
      <c r="I620" s="1317"/>
      <c r="J620" s="1317"/>
      <c r="K620" s="1317"/>
      <c r="L620" s="1317"/>
      <c r="M620" s="1317"/>
      <c r="N620" s="1317"/>
      <c r="O620" s="1318"/>
      <c r="P620" s="1127">
        <v>660</v>
      </c>
      <c r="Q620" s="1128"/>
      <c r="R620" s="1129"/>
      <c r="S620" s="1281">
        <v>0.03</v>
      </c>
      <c r="T620" s="1140"/>
      <c r="U620" s="1141"/>
      <c r="V620" s="1127" t="s">
        <v>503</v>
      </c>
      <c r="W620" s="1128"/>
      <c r="X620" s="1128"/>
      <c r="Y620" s="1128"/>
      <c r="Z620" s="1128"/>
      <c r="AA620" s="1129"/>
      <c r="AB620" s="1153"/>
      <c r="AC620" s="1153"/>
      <c r="AD620" s="1153"/>
      <c r="AE620" s="1153"/>
      <c r="AF620" s="1153"/>
      <c r="AG620" s="1153">
        <v>4727077</v>
      </c>
      <c r="AH620" s="1153"/>
      <c r="AI620" s="1153"/>
      <c r="AJ620" s="1153"/>
      <c r="AK620" s="1153"/>
      <c r="AL620" s="58"/>
      <c r="AM620" s="61"/>
      <c r="AN620" s="61"/>
      <c r="AO620" s="61"/>
      <c r="AP620" s="61"/>
      <c r="AQ620" s="61"/>
      <c r="AR620" s="61"/>
      <c r="AS620" s="61"/>
      <c r="AT620" s="61"/>
      <c r="AU620" s="61"/>
      <c r="AV620" s="61"/>
      <c r="AW620" s="61"/>
      <c r="AX620" s="61"/>
      <c r="AY620" s="61"/>
      <c r="AZ620" s="61"/>
      <c r="BA620" s="1303">
        <f>IF(J757="SRO/Studio",O757,0)</f>
        <v>0</v>
      </c>
      <c r="BB620" s="1305"/>
      <c r="BC620" s="1305"/>
      <c r="BD620" s="1305"/>
      <c r="BE620" s="1304"/>
      <c r="BF620" s="1300">
        <f>IF(J757="1 Bedroom",O757,0)</f>
        <v>0</v>
      </c>
      <c r="BG620" s="1300"/>
      <c r="BH620" s="1300"/>
      <c r="BI620" s="1300"/>
      <c r="BJ620" s="1300"/>
      <c r="BK620" s="1300">
        <f>IF(J757="2 Bedrooms",O757,0)</f>
        <v>0</v>
      </c>
      <c r="BL620" s="1300"/>
      <c r="BM620" s="1300"/>
      <c r="BN620" s="1300"/>
      <c r="BO620" s="1300"/>
      <c r="BP620" s="1300">
        <f>IF(J757="3 Bedrooms",O757,0)</f>
        <v>0</v>
      </c>
      <c r="BQ620" s="1300"/>
      <c r="BR620" s="1300"/>
      <c r="BS620" s="1300"/>
      <c r="BT620" s="1300"/>
      <c r="BU620" s="1300">
        <f>IF(J757="4 Bedrooms",O757,0)</f>
        <v>0</v>
      </c>
      <c r="BV620" s="1300"/>
      <c r="BW620" s="1300"/>
      <c r="BX620" s="1300"/>
      <c r="BY620" s="1300"/>
      <c r="BZ620" s="1300">
        <f>IF(J757="5 Bedrooms",O757,0)</f>
        <v>0</v>
      </c>
      <c r="CA620" s="1300"/>
      <c r="CB620" s="1300"/>
      <c r="CC620" s="1300"/>
      <c r="CD620" s="1300"/>
      <c r="CE620" s="58"/>
      <c r="CF620" s="58"/>
      <c r="CG620" s="58"/>
      <c r="CH620" s="58"/>
      <c r="CI620" s="58"/>
      <c r="CJ620" s="58"/>
      <c r="CK620" s="58"/>
      <c r="CL620" s="58"/>
      <c r="CM620" s="58"/>
      <c r="CN620" s="58"/>
      <c r="CO620" s="58"/>
      <c r="CP620" s="58"/>
      <c r="CQ620" s="58"/>
      <c r="CR620" s="58"/>
    </row>
    <row r="621" spans="1:112" ht="12.75">
      <c r="B621" s="84" t="s">
        <v>631</v>
      </c>
      <c r="C621" s="1110" t="s">
        <v>1749</v>
      </c>
      <c r="D621" s="1317"/>
      <c r="E621" s="1317"/>
      <c r="F621" s="1317"/>
      <c r="G621" s="1317"/>
      <c r="H621" s="1317"/>
      <c r="I621" s="1317"/>
      <c r="J621" s="1317"/>
      <c r="K621" s="1317"/>
      <c r="L621" s="1317"/>
      <c r="M621" s="1317"/>
      <c r="N621" s="1317"/>
      <c r="O621" s="1318"/>
      <c r="P621" s="1127">
        <v>180</v>
      </c>
      <c r="Q621" s="1128"/>
      <c r="R621" s="1129"/>
      <c r="S621" s="1281"/>
      <c r="T621" s="1140"/>
      <c r="U621" s="1141"/>
      <c r="V621" s="1127" t="s">
        <v>503</v>
      </c>
      <c r="W621" s="1128"/>
      <c r="X621" s="1128"/>
      <c r="Y621" s="1128"/>
      <c r="Z621" s="1128"/>
      <c r="AA621" s="1129"/>
      <c r="AB621" s="1153"/>
      <c r="AC621" s="1153"/>
      <c r="AD621" s="1153"/>
      <c r="AE621" s="1153"/>
      <c r="AF621" s="1153"/>
      <c r="AG621" s="1153">
        <v>2850000</v>
      </c>
      <c r="AH621" s="1153"/>
      <c r="AI621" s="1153"/>
      <c r="AJ621" s="1153"/>
      <c r="AK621" s="1153"/>
      <c r="AL621" s="58"/>
      <c r="AM621" s="61"/>
      <c r="AN621" s="61"/>
      <c r="AO621" s="61"/>
      <c r="AP621" s="61"/>
      <c r="AQ621" s="61"/>
      <c r="AR621" s="61"/>
      <c r="AS621" s="61"/>
      <c r="AT621" s="61"/>
      <c r="AU621" s="61"/>
      <c r="AV621" s="61"/>
      <c r="AW621" s="61"/>
      <c r="AX621" s="61"/>
      <c r="AY621" s="61"/>
      <c r="AZ621" s="61"/>
      <c r="BA621" s="1306">
        <f>SUM(BA617:BE620)</f>
        <v>0</v>
      </c>
      <c r="BB621" s="1307"/>
      <c r="BC621" s="1307"/>
      <c r="BD621" s="1307"/>
      <c r="BE621" s="1308"/>
      <c r="BF621" s="1306">
        <f>SUM(BF617:BJ620)</f>
        <v>0</v>
      </c>
      <c r="BG621" s="1307"/>
      <c r="BH621" s="1307"/>
      <c r="BI621" s="1307"/>
      <c r="BJ621" s="1308"/>
      <c r="BK621" s="1306">
        <f>SUM(BK617:BO620)</f>
        <v>2</v>
      </c>
      <c r="BL621" s="1307"/>
      <c r="BM621" s="1307"/>
      <c r="BN621" s="1307"/>
      <c r="BO621" s="1308"/>
      <c r="BP621" s="1306">
        <f>SUM(BP617:BT620)</f>
        <v>0</v>
      </c>
      <c r="BQ621" s="1307"/>
      <c r="BR621" s="1307"/>
      <c r="BS621" s="1307"/>
      <c r="BT621" s="1308"/>
      <c r="BU621" s="1306">
        <f>SUM(BU617:BY620)</f>
        <v>0</v>
      </c>
      <c r="BV621" s="1307"/>
      <c r="BW621" s="1307"/>
      <c r="BX621" s="1307"/>
      <c r="BY621" s="1308"/>
      <c r="BZ621" s="1306">
        <f>SUM(BZ617:CD620)</f>
        <v>0</v>
      </c>
      <c r="CA621" s="1307"/>
      <c r="CB621" s="1307"/>
      <c r="CC621" s="1307"/>
      <c r="CD621" s="1308"/>
      <c r="CE621" s="58"/>
      <c r="CF621" s="58"/>
      <c r="CG621" s="58"/>
      <c r="CH621" s="58"/>
      <c r="CI621" s="58"/>
      <c r="CJ621" s="58"/>
      <c r="CK621" s="58"/>
      <c r="CL621" s="58"/>
      <c r="CM621" s="58"/>
      <c r="CN621" s="58"/>
      <c r="CO621" s="58"/>
      <c r="CP621" s="58"/>
      <c r="CQ621" s="58"/>
      <c r="CR621" s="58"/>
    </row>
    <row r="622" spans="1:112" ht="12.75">
      <c r="B622" s="84" t="s">
        <v>841</v>
      </c>
      <c r="C622" s="1110"/>
      <c r="D622" s="1110"/>
      <c r="E622" s="1110"/>
      <c r="F622" s="1110"/>
      <c r="G622" s="1110"/>
      <c r="H622" s="1110"/>
      <c r="I622" s="1110"/>
      <c r="J622" s="1110"/>
      <c r="K622" s="1110"/>
      <c r="L622" s="1110"/>
      <c r="M622" s="1110"/>
      <c r="N622" s="1110"/>
      <c r="O622" s="1189"/>
      <c r="P622" s="1127"/>
      <c r="Q622" s="1128"/>
      <c r="R622" s="1129"/>
      <c r="S622" s="1281"/>
      <c r="T622" s="1140"/>
      <c r="U622" s="1141"/>
      <c r="V622" s="1127"/>
      <c r="W622" s="1128"/>
      <c r="X622" s="1128"/>
      <c r="Y622" s="1128"/>
      <c r="Z622" s="1128"/>
      <c r="AA622" s="1129"/>
      <c r="AB622" s="1153"/>
      <c r="AC622" s="1153"/>
      <c r="AD622" s="1153"/>
      <c r="AE622" s="1153"/>
      <c r="AF622" s="1153"/>
      <c r="AG622" s="1153"/>
      <c r="AH622" s="1153"/>
      <c r="AI622" s="1153"/>
      <c r="AJ622" s="1153"/>
      <c r="AK622" s="115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63"/>
      <c r="D623" s="1163"/>
      <c r="E623" s="1163"/>
      <c r="F623" s="1163"/>
      <c r="G623" s="1163"/>
      <c r="H623" s="1163"/>
      <c r="I623" s="1163"/>
      <c r="J623" s="1163"/>
      <c r="K623" s="1163"/>
      <c r="L623" s="1163"/>
      <c r="M623" s="1163"/>
      <c r="N623" s="1163"/>
      <c r="O623" s="1275"/>
      <c r="P623" s="1127"/>
      <c r="Q623" s="1128"/>
      <c r="R623" s="1129"/>
      <c r="S623" s="1281"/>
      <c r="T623" s="1140"/>
      <c r="U623" s="1141"/>
      <c r="V623" s="1127"/>
      <c r="W623" s="1128"/>
      <c r="X623" s="1128"/>
      <c r="Y623" s="1128"/>
      <c r="Z623" s="1128"/>
      <c r="AA623" s="1129"/>
      <c r="AB623" s="1153"/>
      <c r="AC623" s="1153"/>
      <c r="AD623" s="1153"/>
      <c r="AE623" s="1153"/>
      <c r="AF623" s="1153"/>
      <c r="AG623" s="1153"/>
      <c r="AH623" s="1153"/>
      <c r="AI623" s="1153"/>
      <c r="AJ623" s="1153"/>
      <c r="AK623" s="1153"/>
      <c r="AL623" s="58"/>
      <c r="AM623" s="61"/>
      <c r="AN623" s="61"/>
      <c r="AO623" s="61"/>
      <c r="AP623" s="61"/>
      <c r="AQ623" s="61"/>
      <c r="AR623" s="61"/>
      <c r="AS623" s="61"/>
      <c r="AT623" s="61"/>
      <c r="AU623" s="61"/>
      <c r="AV623" s="61"/>
      <c r="AW623" s="61"/>
      <c r="AX623" s="61"/>
      <c r="AY623" s="61"/>
      <c r="AZ623" s="61"/>
      <c r="BA623" s="1303">
        <f t="shared" ref="BA623:BA632" si="18">IF(J768="SRO/Studio",O768,0)</f>
        <v>0</v>
      </c>
      <c r="BB623" s="1305"/>
      <c r="BC623" s="1305"/>
      <c r="BD623" s="1305"/>
      <c r="BE623" s="1304"/>
      <c r="BF623" s="1300">
        <f t="shared" ref="BF623:BF632" si="19">IF(J768="1 Bedroom",O768,0)</f>
        <v>0</v>
      </c>
      <c r="BG623" s="1300"/>
      <c r="BH623" s="1300"/>
      <c r="BI623" s="1300"/>
      <c r="BJ623" s="1300"/>
      <c r="BK623" s="1300">
        <f t="shared" ref="BK623:BK632" si="20">IF(J768="2 Bedrooms",O768,0)</f>
        <v>0</v>
      </c>
      <c r="BL623" s="1300"/>
      <c r="BM623" s="1300"/>
      <c r="BN623" s="1300"/>
      <c r="BO623" s="1300"/>
      <c r="BP623" s="1300">
        <f t="shared" ref="BP623:BP632" si="21">IF(J768="3 Bedrooms",O768,0)</f>
        <v>0</v>
      </c>
      <c r="BQ623" s="1300"/>
      <c r="BR623" s="1300"/>
      <c r="BS623" s="1300"/>
      <c r="BT623" s="1300"/>
      <c r="BU623" s="1300">
        <f t="shared" ref="BU623:BU632" si="22">IF(J768="4 Bedrooms",O768,0)</f>
        <v>0</v>
      </c>
      <c r="BV623" s="1300"/>
      <c r="BW623" s="1300"/>
      <c r="BX623" s="1300"/>
      <c r="BY623" s="1300"/>
      <c r="BZ623" s="1300">
        <f t="shared" ref="BZ623:BZ632" si="23">IF(J768="5 Bedrooms",O768,0)</f>
        <v>0</v>
      </c>
      <c r="CA623" s="1300"/>
      <c r="CB623" s="1300"/>
      <c r="CC623" s="1300"/>
      <c r="CD623" s="1300"/>
      <c r="CE623" s="58"/>
      <c r="CF623" s="58"/>
      <c r="CG623" s="58"/>
      <c r="CH623" s="58"/>
      <c r="CI623" s="58"/>
      <c r="CJ623" s="58"/>
      <c r="CK623" s="58"/>
      <c r="CL623" s="58"/>
      <c r="CM623" s="58"/>
      <c r="CN623" s="58"/>
      <c r="CO623" s="58"/>
      <c r="CP623" s="58"/>
      <c r="CQ623" s="58"/>
      <c r="CR623" s="58"/>
    </row>
    <row r="624" spans="1:112" ht="12.75">
      <c r="B624" s="84" t="s">
        <v>500</v>
      </c>
      <c r="C624" s="1163"/>
      <c r="D624" s="1163"/>
      <c r="E624" s="1163"/>
      <c r="F624" s="1163"/>
      <c r="G624" s="1163"/>
      <c r="H624" s="1163"/>
      <c r="I624" s="1163"/>
      <c r="J624" s="1163"/>
      <c r="K624" s="1163"/>
      <c r="L624" s="1163"/>
      <c r="M624" s="1163"/>
      <c r="N624" s="1163"/>
      <c r="O624" s="1275"/>
      <c r="P624" s="1127"/>
      <c r="Q624" s="1128"/>
      <c r="R624" s="1129"/>
      <c r="S624" s="1281"/>
      <c r="T624" s="1140"/>
      <c r="U624" s="1141"/>
      <c r="V624" s="1127"/>
      <c r="W624" s="1128"/>
      <c r="X624" s="1128"/>
      <c r="Y624" s="1128"/>
      <c r="Z624" s="1128"/>
      <c r="AA624" s="1129"/>
      <c r="AB624" s="1153"/>
      <c r="AC624" s="1153"/>
      <c r="AD624" s="1153"/>
      <c r="AE624" s="1153"/>
      <c r="AF624" s="1153"/>
      <c r="AG624" s="1153"/>
      <c r="AH624" s="1153"/>
      <c r="AI624" s="1153"/>
      <c r="AJ624" s="1153"/>
      <c r="AK624" s="1153"/>
      <c r="AL624" s="58"/>
      <c r="AM624" s="61"/>
      <c r="AN624" s="61"/>
      <c r="AO624" s="61"/>
      <c r="AP624" s="61"/>
      <c r="AQ624" s="61"/>
      <c r="AR624" s="61"/>
      <c r="AS624" s="61"/>
      <c r="AT624" s="61"/>
      <c r="AU624" s="61"/>
      <c r="AV624" s="61"/>
      <c r="AW624" s="61"/>
      <c r="AX624" s="61"/>
      <c r="AY624" s="61"/>
      <c r="AZ624" s="61"/>
      <c r="BA624" s="1303">
        <f t="shared" si="18"/>
        <v>0</v>
      </c>
      <c r="BB624" s="1305"/>
      <c r="BC624" s="1305"/>
      <c r="BD624" s="1305"/>
      <c r="BE624" s="1304"/>
      <c r="BF624" s="1300">
        <f t="shared" si="19"/>
        <v>0</v>
      </c>
      <c r="BG624" s="1300"/>
      <c r="BH624" s="1300"/>
      <c r="BI624" s="1300"/>
      <c r="BJ624" s="1300"/>
      <c r="BK624" s="1300">
        <f t="shared" si="20"/>
        <v>0</v>
      </c>
      <c r="BL624" s="1300"/>
      <c r="BM624" s="1300"/>
      <c r="BN624" s="1300"/>
      <c r="BO624" s="1300"/>
      <c r="BP624" s="1300">
        <f t="shared" si="21"/>
        <v>0</v>
      </c>
      <c r="BQ624" s="1300"/>
      <c r="BR624" s="1300"/>
      <c r="BS624" s="1300"/>
      <c r="BT624" s="1300"/>
      <c r="BU624" s="1300">
        <f t="shared" si="22"/>
        <v>0</v>
      </c>
      <c r="BV624" s="1300"/>
      <c r="BW624" s="1300"/>
      <c r="BX624" s="1300"/>
      <c r="BY624" s="1300"/>
      <c r="BZ624" s="1300">
        <f t="shared" si="23"/>
        <v>0</v>
      </c>
      <c r="CA624" s="1300"/>
      <c r="CB624" s="1300"/>
      <c r="CC624" s="1300"/>
      <c r="CD624" s="1300"/>
      <c r="CE624" s="58"/>
      <c r="CF624" s="58"/>
      <c r="CG624" s="58"/>
      <c r="CH624" s="58"/>
      <c r="CI624" s="58"/>
      <c r="CJ624" s="58"/>
      <c r="CK624" s="58"/>
      <c r="CL624" s="58"/>
      <c r="CM624" s="58"/>
      <c r="CN624" s="58"/>
      <c r="CO624" s="58"/>
      <c r="CP624" s="58"/>
      <c r="CQ624" s="58"/>
      <c r="CR624" s="58"/>
    </row>
    <row r="625" spans="1:96" ht="12.75">
      <c r="B625" s="84" t="s">
        <v>501</v>
      </c>
      <c r="C625" s="1163"/>
      <c r="D625" s="1163"/>
      <c r="E625" s="1163"/>
      <c r="F625" s="1163"/>
      <c r="G625" s="1163"/>
      <c r="H625" s="1163"/>
      <c r="I625" s="1163"/>
      <c r="J625" s="1163"/>
      <c r="K625" s="1163"/>
      <c r="L625" s="1163"/>
      <c r="M625" s="1163"/>
      <c r="N625" s="1163"/>
      <c r="O625" s="1275"/>
      <c r="P625" s="1127"/>
      <c r="Q625" s="1128"/>
      <c r="R625" s="1129"/>
      <c r="S625" s="1281"/>
      <c r="T625" s="1140"/>
      <c r="U625" s="1141"/>
      <c r="V625" s="1127"/>
      <c r="W625" s="1128"/>
      <c r="X625" s="1128"/>
      <c r="Y625" s="1128"/>
      <c r="Z625" s="1128"/>
      <c r="AA625" s="1129"/>
      <c r="AB625" s="1153"/>
      <c r="AC625" s="1153"/>
      <c r="AD625" s="1153"/>
      <c r="AE625" s="1153"/>
      <c r="AF625" s="1153"/>
      <c r="AG625" s="1153"/>
      <c r="AH625" s="1153"/>
      <c r="AI625" s="1153"/>
      <c r="AJ625" s="1153"/>
      <c r="AK625" s="1153"/>
      <c r="AL625" s="58"/>
      <c r="AM625" s="61"/>
      <c r="AN625" s="61"/>
      <c r="AO625" s="61"/>
      <c r="AP625" s="61"/>
      <c r="AQ625" s="61"/>
      <c r="AR625" s="61"/>
      <c r="AS625" s="61"/>
      <c r="AT625" s="61"/>
      <c r="AU625" s="61"/>
      <c r="AV625" s="61"/>
      <c r="AW625" s="61"/>
      <c r="AX625" s="61"/>
      <c r="AY625" s="61"/>
      <c r="AZ625" s="61"/>
      <c r="BA625" s="1303">
        <f t="shared" si="18"/>
        <v>0</v>
      </c>
      <c r="BB625" s="1305"/>
      <c r="BC625" s="1305"/>
      <c r="BD625" s="1305"/>
      <c r="BE625" s="1304"/>
      <c r="BF625" s="1300">
        <f t="shared" si="19"/>
        <v>0</v>
      </c>
      <c r="BG625" s="1300"/>
      <c r="BH625" s="1300"/>
      <c r="BI625" s="1300"/>
      <c r="BJ625" s="1300"/>
      <c r="BK625" s="1300">
        <f t="shared" si="20"/>
        <v>0</v>
      </c>
      <c r="BL625" s="1300"/>
      <c r="BM625" s="1300"/>
      <c r="BN625" s="1300"/>
      <c r="BO625" s="1300"/>
      <c r="BP625" s="1300">
        <f t="shared" si="21"/>
        <v>0</v>
      </c>
      <c r="BQ625" s="1300"/>
      <c r="BR625" s="1300"/>
      <c r="BS625" s="1300"/>
      <c r="BT625" s="1300"/>
      <c r="BU625" s="1300">
        <f t="shared" si="22"/>
        <v>0</v>
      </c>
      <c r="BV625" s="1300"/>
      <c r="BW625" s="1300"/>
      <c r="BX625" s="1300"/>
      <c r="BY625" s="1300"/>
      <c r="BZ625" s="1300">
        <f t="shared" si="23"/>
        <v>0</v>
      </c>
      <c r="CA625" s="1300"/>
      <c r="CB625" s="1300"/>
      <c r="CC625" s="1300"/>
      <c r="CD625" s="1300"/>
      <c r="CE625" s="58"/>
      <c r="CF625" s="58"/>
      <c r="CG625" s="58"/>
      <c r="CH625" s="58"/>
      <c r="CI625" s="58"/>
      <c r="CJ625" s="58"/>
      <c r="CK625" s="58"/>
      <c r="CL625" s="58"/>
      <c r="CM625" s="58"/>
      <c r="CN625" s="58"/>
      <c r="CO625" s="58"/>
      <c r="CP625" s="58"/>
      <c r="CQ625" s="58"/>
      <c r="CR625" s="58"/>
    </row>
    <row r="626" spans="1:96" ht="12.75">
      <c r="B626" s="84" t="s">
        <v>507</v>
      </c>
      <c r="C626" s="1163"/>
      <c r="D626" s="1163"/>
      <c r="E626" s="1163"/>
      <c r="F626" s="1163"/>
      <c r="G626" s="1163"/>
      <c r="H626" s="1163"/>
      <c r="I626" s="1163"/>
      <c r="J626" s="1163"/>
      <c r="K626" s="1163"/>
      <c r="L626" s="1163"/>
      <c r="M626" s="1163"/>
      <c r="N626" s="1163"/>
      <c r="O626" s="1275"/>
      <c r="P626" s="1127"/>
      <c r="Q626" s="1128"/>
      <c r="R626" s="1129"/>
      <c r="S626" s="1281"/>
      <c r="T626" s="1140"/>
      <c r="U626" s="1141"/>
      <c r="V626" s="1127"/>
      <c r="W626" s="1128"/>
      <c r="X626" s="1128"/>
      <c r="Y626" s="1128"/>
      <c r="Z626" s="1128"/>
      <c r="AA626" s="1129"/>
      <c r="AB626" s="1153"/>
      <c r="AC626" s="1153"/>
      <c r="AD626" s="1153"/>
      <c r="AE626" s="1153"/>
      <c r="AF626" s="1153"/>
      <c r="AG626" s="1153"/>
      <c r="AH626" s="1153"/>
      <c r="AI626" s="1153"/>
      <c r="AJ626" s="1153"/>
      <c r="AK626" s="1153"/>
      <c r="AL626" s="58"/>
      <c r="AM626" s="58"/>
      <c r="AN626" s="58"/>
      <c r="AO626" s="58"/>
      <c r="AP626" s="58"/>
      <c r="AQ626" s="58"/>
      <c r="AR626" s="58"/>
      <c r="AS626" s="58"/>
      <c r="AT626" s="58"/>
      <c r="AU626" s="58"/>
      <c r="AV626" s="58"/>
      <c r="AW626" s="58"/>
      <c r="AX626" s="58"/>
      <c r="AY626" s="58"/>
      <c r="AZ626" s="58"/>
      <c r="BA626" s="1303">
        <f t="shared" si="18"/>
        <v>0</v>
      </c>
      <c r="BB626" s="1305"/>
      <c r="BC626" s="1305"/>
      <c r="BD626" s="1305"/>
      <c r="BE626" s="1304"/>
      <c r="BF626" s="1300">
        <f t="shared" si="19"/>
        <v>0</v>
      </c>
      <c r="BG626" s="1300"/>
      <c r="BH626" s="1300"/>
      <c r="BI626" s="1300"/>
      <c r="BJ626" s="1300"/>
      <c r="BK626" s="1300">
        <f t="shared" si="20"/>
        <v>0</v>
      </c>
      <c r="BL626" s="1300"/>
      <c r="BM626" s="1300"/>
      <c r="BN626" s="1300"/>
      <c r="BO626" s="1300"/>
      <c r="BP626" s="1300">
        <f t="shared" si="21"/>
        <v>0</v>
      </c>
      <c r="BQ626" s="1300"/>
      <c r="BR626" s="1300"/>
      <c r="BS626" s="1300"/>
      <c r="BT626" s="1300"/>
      <c r="BU626" s="1300">
        <f t="shared" si="22"/>
        <v>0</v>
      </c>
      <c r="BV626" s="1300"/>
      <c r="BW626" s="1300"/>
      <c r="BX626" s="1300"/>
      <c r="BY626" s="1300"/>
      <c r="BZ626" s="1300">
        <f t="shared" si="23"/>
        <v>0</v>
      </c>
      <c r="CA626" s="1300"/>
      <c r="CB626" s="1300"/>
      <c r="CC626" s="1300"/>
      <c r="CD626" s="1300"/>
      <c r="CE626" s="58"/>
      <c r="CF626" s="58"/>
      <c r="CG626" s="58"/>
      <c r="CH626" s="58"/>
      <c r="CI626" s="58"/>
      <c r="CJ626" s="58"/>
      <c r="CK626" s="58"/>
      <c r="CL626" s="58"/>
      <c r="CM626" s="58"/>
      <c r="CN626" s="58"/>
      <c r="CO626" s="58"/>
      <c r="CP626" s="58"/>
      <c r="CQ626" s="58"/>
      <c r="CR626" s="58"/>
    </row>
    <row r="627" spans="1:96" ht="12.75">
      <c r="B627" s="84" t="s">
        <v>696</v>
      </c>
      <c r="C627" s="1163"/>
      <c r="D627" s="1163"/>
      <c r="E627" s="1163"/>
      <c r="F627" s="1163"/>
      <c r="G627" s="1163"/>
      <c r="H627" s="1163"/>
      <c r="I627" s="1163"/>
      <c r="J627" s="1163"/>
      <c r="K627" s="1163"/>
      <c r="L627" s="1163"/>
      <c r="M627" s="1163"/>
      <c r="N627" s="1163"/>
      <c r="O627" s="1275"/>
      <c r="P627" s="1127"/>
      <c r="Q627" s="1128"/>
      <c r="R627" s="1129"/>
      <c r="S627" s="1281"/>
      <c r="T627" s="1140"/>
      <c r="U627" s="1141"/>
      <c r="V627" s="1127"/>
      <c r="W627" s="1128"/>
      <c r="X627" s="1128"/>
      <c r="Y627" s="1128"/>
      <c r="Z627" s="1128"/>
      <c r="AA627" s="1129"/>
      <c r="AB627" s="1153"/>
      <c r="AC627" s="1153"/>
      <c r="AD627" s="1153"/>
      <c r="AE627" s="1153"/>
      <c r="AF627" s="1153"/>
      <c r="AG627" s="1153"/>
      <c r="AH627" s="1153"/>
      <c r="AI627" s="1153"/>
      <c r="AJ627" s="1153"/>
      <c r="AK627" s="1153"/>
      <c r="AL627" s="58"/>
      <c r="AM627" s="58"/>
      <c r="AN627" s="58"/>
      <c r="AO627" s="58"/>
      <c r="AP627" s="58"/>
      <c r="AQ627" s="58"/>
      <c r="AR627" s="58"/>
      <c r="AS627" s="58"/>
      <c r="AT627" s="58"/>
      <c r="AU627" s="58"/>
      <c r="AV627" s="58"/>
      <c r="AW627" s="58"/>
      <c r="AX627" s="58"/>
      <c r="AY627" s="58"/>
      <c r="AZ627" s="58"/>
      <c r="BA627" s="1303">
        <f t="shared" si="18"/>
        <v>0</v>
      </c>
      <c r="BB627" s="1305"/>
      <c r="BC627" s="1305"/>
      <c r="BD627" s="1305"/>
      <c r="BE627" s="1304"/>
      <c r="BF627" s="1300">
        <f t="shared" si="19"/>
        <v>0</v>
      </c>
      <c r="BG627" s="1300"/>
      <c r="BH627" s="1300"/>
      <c r="BI627" s="1300"/>
      <c r="BJ627" s="1300"/>
      <c r="BK627" s="1300">
        <f t="shared" si="20"/>
        <v>0</v>
      </c>
      <c r="BL627" s="1300"/>
      <c r="BM627" s="1300"/>
      <c r="BN627" s="1300"/>
      <c r="BO627" s="1300"/>
      <c r="BP627" s="1300">
        <f t="shared" si="21"/>
        <v>0</v>
      </c>
      <c r="BQ627" s="1300"/>
      <c r="BR627" s="1300"/>
      <c r="BS627" s="1300"/>
      <c r="BT627" s="1300"/>
      <c r="BU627" s="1300">
        <f t="shared" si="22"/>
        <v>0</v>
      </c>
      <c r="BV627" s="1300"/>
      <c r="BW627" s="1300"/>
      <c r="BX627" s="1300"/>
      <c r="BY627" s="1300"/>
      <c r="BZ627" s="1300">
        <f t="shared" si="23"/>
        <v>0</v>
      </c>
      <c r="CA627" s="1300"/>
      <c r="CB627" s="1300"/>
      <c r="CC627" s="1300"/>
      <c r="CD627" s="1300"/>
      <c r="CE627" s="58"/>
      <c r="CF627" s="58"/>
      <c r="CG627" s="58"/>
      <c r="CH627" s="58"/>
      <c r="CI627" s="58"/>
      <c r="CJ627" s="58"/>
      <c r="CK627" s="58"/>
      <c r="CL627" s="58"/>
      <c r="CM627" s="58"/>
      <c r="CN627" s="58"/>
      <c r="CO627" s="58"/>
      <c r="CP627" s="58"/>
      <c r="CQ627" s="58"/>
      <c r="CR627" s="58"/>
    </row>
    <row r="628" spans="1:96" ht="12.75">
      <c r="B628" s="84" t="s">
        <v>385</v>
      </c>
      <c r="C628" s="1163"/>
      <c r="D628" s="1163"/>
      <c r="E628" s="1163"/>
      <c r="F628" s="1163"/>
      <c r="G628" s="1163"/>
      <c r="H628" s="1163"/>
      <c r="I628" s="1163"/>
      <c r="J628" s="1163"/>
      <c r="K628" s="1163"/>
      <c r="L628" s="1163"/>
      <c r="M628" s="1163"/>
      <c r="N628" s="1163"/>
      <c r="O628" s="1275"/>
      <c r="P628" s="1127"/>
      <c r="Q628" s="1128"/>
      <c r="R628" s="1129"/>
      <c r="S628" s="1281"/>
      <c r="T628" s="1140"/>
      <c r="U628" s="1141"/>
      <c r="V628" s="1127"/>
      <c r="W628" s="1128"/>
      <c r="X628" s="1128"/>
      <c r="Y628" s="1128"/>
      <c r="Z628" s="1128"/>
      <c r="AA628" s="1129"/>
      <c r="AB628" s="1153"/>
      <c r="AC628" s="1153"/>
      <c r="AD628" s="1153"/>
      <c r="AE628" s="1153"/>
      <c r="AF628" s="1153"/>
      <c r="AG628" s="1153"/>
      <c r="AH628" s="1153"/>
      <c r="AI628" s="1153"/>
      <c r="AJ628" s="1153"/>
      <c r="AK628" s="1153"/>
      <c r="AL628" s="58"/>
      <c r="AM628" s="58"/>
      <c r="AN628" s="58"/>
      <c r="AO628" s="58"/>
      <c r="AP628" s="58"/>
      <c r="AQ628" s="58"/>
      <c r="AR628" s="58"/>
      <c r="AS628" s="58"/>
      <c r="AT628" s="58"/>
      <c r="AU628" s="58"/>
      <c r="AV628" s="58"/>
      <c r="AW628" s="58"/>
      <c r="AX628" s="58"/>
      <c r="AY628" s="58"/>
      <c r="AZ628" s="58"/>
      <c r="BA628" s="1303">
        <f t="shared" si="18"/>
        <v>0</v>
      </c>
      <c r="BB628" s="1305"/>
      <c r="BC628" s="1305"/>
      <c r="BD628" s="1305"/>
      <c r="BE628" s="1304"/>
      <c r="BF628" s="1300">
        <f t="shared" si="19"/>
        <v>0</v>
      </c>
      <c r="BG628" s="1300"/>
      <c r="BH628" s="1300"/>
      <c r="BI628" s="1300"/>
      <c r="BJ628" s="1300"/>
      <c r="BK628" s="1300">
        <f t="shared" si="20"/>
        <v>0</v>
      </c>
      <c r="BL628" s="1300"/>
      <c r="BM628" s="1300"/>
      <c r="BN628" s="1300"/>
      <c r="BO628" s="1300"/>
      <c r="BP628" s="1300">
        <f t="shared" si="21"/>
        <v>0</v>
      </c>
      <c r="BQ628" s="1300"/>
      <c r="BR628" s="1300"/>
      <c r="BS628" s="1300"/>
      <c r="BT628" s="1300"/>
      <c r="BU628" s="1300">
        <f t="shared" si="22"/>
        <v>0</v>
      </c>
      <c r="BV628" s="1300"/>
      <c r="BW628" s="1300"/>
      <c r="BX628" s="1300"/>
      <c r="BY628" s="1300"/>
      <c r="BZ628" s="1300">
        <f t="shared" si="23"/>
        <v>0</v>
      </c>
      <c r="CA628" s="1300"/>
      <c r="CB628" s="1300"/>
      <c r="CC628" s="1300"/>
      <c r="CD628" s="1300"/>
      <c r="CE628" s="58"/>
      <c r="CF628" s="58"/>
      <c r="CG628" s="58"/>
      <c r="CH628" s="58"/>
      <c r="CI628" s="58"/>
      <c r="CJ628" s="58"/>
      <c r="CK628" s="58"/>
      <c r="CL628" s="58"/>
      <c r="CM628" s="58"/>
      <c r="CN628" s="58"/>
      <c r="CO628" s="58"/>
      <c r="CP628" s="58"/>
      <c r="CQ628" s="58"/>
      <c r="CR628" s="58"/>
    </row>
    <row r="629" spans="1:96" ht="12.75" customHeight="1">
      <c r="B629" s="84" t="s">
        <v>386</v>
      </c>
      <c r="C629" s="1110"/>
      <c r="D629" s="1163"/>
      <c r="E629" s="1163"/>
      <c r="F629" s="1163"/>
      <c r="G629" s="1163"/>
      <c r="H629" s="1163"/>
      <c r="I629" s="1163"/>
      <c r="J629" s="1163"/>
      <c r="K629" s="1163"/>
      <c r="L629" s="1163"/>
      <c r="M629" s="1163"/>
      <c r="N629" s="1163"/>
      <c r="O629" s="1275"/>
      <c r="P629" s="1127"/>
      <c r="Q629" s="1128"/>
      <c r="R629" s="1129"/>
      <c r="S629" s="1281"/>
      <c r="T629" s="1140"/>
      <c r="U629" s="1141"/>
      <c r="V629" s="1127"/>
      <c r="W629" s="1128"/>
      <c r="X629" s="1128"/>
      <c r="Y629" s="1128"/>
      <c r="Z629" s="1128"/>
      <c r="AA629" s="1129"/>
      <c r="AB629" s="1153"/>
      <c r="AC629" s="1153"/>
      <c r="AD629" s="1153"/>
      <c r="AE629" s="1153"/>
      <c r="AF629" s="1153"/>
      <c r="AG629" s="1153"/>
      <c r="AH629" s="1153"/>
      <c r="AI629" s="1153"/>
      <c r="AJ629" s="1153"/>
      <c r="AK629" s="1153"/>
      <c r="AL629" s="58"/>
      <c r="AM629" s="61"/>
      <c r="AN629" s="61"/>
      <c r="AO629" s="61"/>
      <c r="AP629" s="61"/>
      <c r="AQ629" s="61"/>
      <c r="AR629" s="61"/>
      <c r="AS629" s="61"/>
      <c r="AT629" s="61"/>
      <c r="AU629" s="61"/>
      <c r="AV629" s="61"/>
      <c r="AW629" s="61"/>
      <c r="AX629" s="61"/>
      <c r="AY629" s="61"/>
      <c r="AZ629" s="61"/>
      <c r="BA629" s="1303">
        <f t="shared" si="18"/>
        <v>0</v>
      </c>
      <c r="BB629" s="1305"/>
      <c r="BC629" s="1305"/>
      <c r="BD629" s="1305"/>
      <c r="BE629" s="1304"/>
      <c r="BF629" s="1300">
        <f t="shared" si="19"/>
        <v>0</v>
      </c>
      <c r="BG629" s="1300"/>
      <c r="BH629" s="1300"/>
      <c r="BI629" s="1300"/>
      <c r="BJ629" s="1300"/>
      <c r="BK629" s="1300">
        <f t="shared" si="20"/>
        <v>0</v>
      </c>
      <c r="BL629" s="1300"/>
      <c r="BM629" s="1300"/>
      <c r="BN629" s="1300"/>
      <c r="BO629" s="1300"/>
      <c r="BP629" s="1300">
        <f t="shared" si="21"/>
        <v>0</v>
      </c>
      <c r="BQ629" s="1300"/>
      <c r="BR629" s="1300"/>
      <c r="BS629" s="1300"/>
      <c r="BT629" s="1300"/>
      <c r="BU629" s="1300">
        <f t="shared" si="22"/>
        <v>0</v>
      </c>
      <c r="BV629" s="1300"/>
      <c r="BW629" s="1300"/>
      <c r="BX629" s="1300"/>
      <c r="BY629" s="1300"/>
      <c r="BZ629" s="1300">
        <f t="shared" si="23"/>
        <v>0</v>
      </c>
      <c r="CA629" s="1300"/>
      <c r="CB629" s="1300"/>
      <c r="CC629" s="1300"/>
      <c r="CD629" s="1300"/>
      <c r="CE629" s="58"/>
      <c r="CF629" s="58"/>
      <c r="CG629" s="58"/>
      <c r="CH629" s="58"/>
      <c r="CI629" s="58"/>
      <c r="CJ629" s="58"/>
      <c r="CK629" s="58"/>
      <c r="CL629" s="58"/>
      <c r="CM629" s="58"/>
      <c r="CN629" s="58"/>
      <c r="CO629" s="58"/>
      <c r="CP629" s="58"/>
      <c r="CQ629" s="58"/>
      <c r="CR629" s="58"/>
    </row>
    <row r="630" spans="1:96" ht="12.75" customHeight="1">
      <c r="B630" s="1394" t="s">
        <v>135</v>
      </c>
      <c r="C630" s="1394"/>
      <c r="D630" s="1394"/>
      <c r="E630" s="1394"/>
      <c r="F630" s="1394"/>
      <c r="G630" s="1394"/>
      <c r="H630" s="1394"/>
      <c r="I630" s="1394"/>
      <c r="J630" s="1394"/>
      <c r="K630" s="1394"/>
      <c r="L630" s="1394"/>
      <c r="M630" s="1394"/>
      <c r="N630" s="1394"/>
      <c r="O630" s="1394"/>
      <c r="P630" s="1394"/>
      <c r="Q630" s="1394"/>
      <c r="R630" s="1394"/>
      <c r="S630" s="1394"/>
      <c r="T630" s="1394"/>
      <c r="U630" s="1394"/>
      <c r="V630" s="1394"/>
      <c r="W630" s="1394"/>
      <c r="X630" s="1394"/>
      <c r="Y630" s="1394"/>
      <c r="Z630" s="1394"/>
      <c r="AA630" s="1394"/>
      <c r="AB630" s="1394"/>
      <c r="AC630" s="1394"/>
      <c r="AD630" s="1394"/>
      <c r="AE630" s="1394"/>
      <c r="AF630" s="1394"/>
      <c r="AG630" s="1225">
        <f>SUM(AG618:AJ629)</f>
        <v>58407077</v>
      </c>
      <c r="AH630" s="1226"/>
      <c r="AI630" s="1226"/>
      <c r="AJ630" s="1226"/>
      <c r="AK630" s="1227"/>
      <c r="AM630" s="61"/>
      <c r="AN630" s="61"/>
      <c r="AO630" s="61"/>
      <c r="AP630" s="61"/>
      <c r="AQ630" s="61"/>
      <c r="AR630" s="61"/>
      <c r="AS630" s="61"/>
      <c r="AT630" s="61"/>
      <c r="AU630" s="61"/>
      <c r="AV630" s="61"/>
      <c r="AW630" s="61"/>
      <c r="AX630" s="61"/>
      <c r="AY630" s="61"/>
      <c r="AZ630" s="61"/>
      <c r="BA630" s="1303">
        <f t="shared" si="18"/>
        <v>0</v>
      </c>
      <c r="BB630" s="1305"/>
      <c r="BC630" s="1305"/>
      <c r="BD630" s="1305"/>
      <c r="BE630" s="1304"/>
      <c r="BF630" s="1300">
        <f t="shared" si="19"/>
        <v>0</v>
      </c>
      <c r="BG630" s="1300"/>
      <c r="BH630" s="1300"/>
      <c r="BI630" s="1300"/>
      <c r="BJ630" s="1300"/>
      <c r="BK630" s="1300">
        <f t="shared" si="20"/>
        <v>0</v>
      </c>
      <c r="BL630" s="1300"/>
      <c r="BM630" s="1300"/>
      <c r="BN630" s="1300"/>
      <c r="BO630" s="1300"/>
      <c r="BP630" s="1300">
        <f t="shared" si="21"/>
        <v>0</v>
      </c>
      <c r="BQ630" s="1300"/>
      <c r="BR630" s="1300"/>
      <c r="BS630" s="1300"/>
      <c r="BT630" s="1300"/>
      <c r="BU630" s="1300">
        <f t="shared" si="22"/>
        <v>0</v>
      </c>
      <c r="BV630" s="1300"/>
      <c r="BW630" s="1300"/>
      <c r="BX630" s="1300"/>
      <c r="BY630" s="1300"/>
      <c r="BZ630" s="1300">
        <f t="shared" si="23"/>
        <v>0</v>
      </c>
      <c r="CA630" s="1300"/>
      <c r="CB630" s="1300"/>
      <c r="CC630" s="1300"/>
      <c r="CD630" s="1300"/>
      <c r="CE630" s="58"/>
      <c r="CF630" s="58"/>
      <c r="CG630" s="58"/>
      <c r="CH630" s="58"/>
      <c r="CI630" s="58"/>
      <c r="CJ630" s="58"/>
      <c r="CK630" s="58"/>
      <c r="CL630" s="58"/>
      <c r="CM630" s="58"/>
      <c r="CN630" s="58"/>
      <c r="CO630" s="58"/>
      <c r="CP630" s="58"/>
      <c r="CQ630" s="58"/>
      <c r="CR630" s="58"/>
    </row>
    <row r="631" spans="1:96" ht="12.75">
      <c r="B631" s="1394" t="s">
        <v>282</v>
      </c>
      <c r="C631" s="1394"/>
      <c r="D631" s="1394"/>
      <c r="E631" s="1394"/>
      <c r="F631" s="1394"/>
      <c r="G631" s="1394"/>
      <c r="H631" s="1394"/>
      <c r="I631" s="1394"/>
      <c r="J631" s="1394"/>
      <c r="K631" s="1394"/>
      <c r="L631" s="1394"/>
      <c r="M631" s="1394"/>
      <c r="N631" s="1394"/>
      <c r="O631" s="1394"/>
      <c r="P631" s="1394"/>
      <c r="Q631" s="1394"/>
      <c r="R631" s="1394"/>
      <c r="S631" s="1394"/>
      <c r="T631" s="1394"/>
      <c r="U631" s="1394"/>
      <c r="V631" s="1394"/>
      <c r="W631" s="1394"/>
      <c r="X631" s="1394"/>
      <c r="Y631" s="1394"/>
      <c r="Z631" s="1394"/>
      <c r="AA631" s="1394"/>
      <c r="AB631" s="1394"/>
      <c r="AC631" s="1394"/>
      <c r="AD631" s="1394"/>
      <c r="AE631" s="1394"/>
      <c r="AF631" s="1394"/>
      <c r="AG631" s="1213">
        <f>'Sources and Uses Budget'!E105</f>
        <v>31958110</v>
      </c>
      <c r="AH631" s="1214"/>
      <c r="AI631" s="1214"/>
      <c r="AJ631" s="1214"/>
      <c r="AK631" s="1215"/>
      <c r="AM631" s="61"/>
      <c r="AN631" s="61"/>
      <c r="AO631" s="61"/>
      <c r="AP631" s="61"/>
      <c r="AQ631" s="61"/>
      <c r="AR631" s="61"/>
      <c r="AS631" s="61"/>
      <c r="AT631" s="61"/>
      <c r="AU631" s="61"/>
      <c r="AV631" s="61"/>
      <c r="AW631" s="61"/>
      <c r="AX631" s="61"/>
      <c r="AY631" s="61"/>
      <c r="AZ631" s="61"/>
      <c r="BA631" s="1303">
        <f t="shared" si="18"/>
        <v>0</v>
      </c>
      <c r="BB631" s="1305"/>
      <c r="BC631" s="1305"/>
      <c r="BD631" s="1305"/>
      <c r="BE631" s="1304"/>
      <c r="BF631" s="1300">
        <f t="shared" si="19"/>
        <v>0</v>
      </c>
      <c r="BG631" s="1300"/>
      <c r="BH631" s="1300"/>
      <c r="BI631" s="1300"/>
      <c r="BJ631" s="1300"/>
      <c r="BK631" s="1300">
        <f t="shared" si="20"/>
        <v>0</v>
      </c>
      <c r="BL631" s="1300"/>
      <c r="BM631" s="1300"/>
      <c r="BN631" s="1300"/>
      <c r="BO631" s="1300"/>
      <c r="BP631" s="1300">
        <f t="shared" si="21"/>
        <v>0</v>
      </c>
      <c r="BQ631" s="1300"/>
      <c r="BR631" s="1300"/>
      <c r="BS631" s="1300"/>
      <c r="BT631" s="1300"/>
      <c r="BU631" s="1300">
        <f t="shared" si="22"/>
        <v>0</v>
      </c>
      <c r="BV631" s="1300"/>
      <c r="BW631" s="1300"/>
      <c r="BX631" s="1300"/>
      <c r="BY631" s="1300"/>
      <c r="BZ631" s="1300">
        <f t="shared" si="23"/>
        <v>0</v>
      </c>
      <c r="CA631" s="1300"/>
      <c r="CB631" s="1300"/>
      <c r="CC631" s="1300"/>
      <c r="CD631" s="1300"/>
      <c r="CE631" s="58"/>
      <c r="CF631" s="58"/>
      <c r="CG631" s="58"/>
      <c r="CH631" s="58"/>
      <c r="CI631" s="58"/>
      <c r="CJ631" s="58"/>
      <c r="CK631" s="58"/>
      <c r="CL631" s="58"/>
      <c r="CM631" s="58"/>
      <c r="CN631" s="58"/>
      <c r="CO631" s="58"/>
      <c r="CP631" s="58"/>
      <c r="CQ631" s="58"/>
      <c r="CR631" s="58"/>
    </row>
    <row r="632" spans="1:96" ht="12.75">
      <c r="B632" s="1394" t="s">
        <v>283</v>
      </c>
      <c r="C632" s="1394"/>
      <c r="D632" s="1394"/>
      <c r="E632" s="1394"/>
      <c r="F632" s="1394"/>
      <c r="G632" s="1394"/>
      <c r="H632" s="1394"/>
      <c r="I632" s="1394"/>
      <c r="J632" s="1394"/>
      <c r="K632" s="1394"/>
      <c r="L632" s="1394"/>
      <c r="M632" s="1394"/>
      <c r="N632" s="1394"/>
      <c r="O632" s="1394"/>
      <c r="P632" s="1394"/>
      <c r="Q632" s="1394"/>
      <c r="R632" s="1394"/>
      <c r="S632" s="1394"/>
      <c r="T632" s="1394"/>
      <c r="U632" s="1394"/>
      <c r="V632" s="1394"/>
      <c r="W632" s="1394"/>
      <c r="X632" s="1394"/>
      <c r="Y632" s="1394"/>
      <c r="Z632" s="1394"/>
      <c r="AA632" s="1394"/>
      <c r="AB632" s="1394"/>
      <c r="AC632" s="1394"/>
      <c r="AD632" s="1394"/>
      <c r="AE632" s="1394"/>
      <c r="AF632" s="1394"/>
      <c r="AG632" s="1225">
        <f>AG630+AG631</f>
        <v>90365187</v>
      </c>
      <c r="AH632" s="1226"/>
      <c r="AI632" s="1226"/>
      <c r="AJ632" s="1226"/>
      <c r="AK632" s="1227"/>
      <c r="AM632" s="61"/>
      <c r="AN632" s="61"/>
      <c r="AO632" s="61"/>
      <c r="AP632" s="61"/>
      <c r="AQ632" s="61"/>
      <c r="AR632" s="61"/>
      <c r="AS632" s="61"/>
      <c r="AT632" s="61"/>
      <c r="AU632" s="61"/>
      <c r="AV632" s="61"/>
      <c r="AW632" s="61"/>
      <c r="AX632" s="61"/>
      <c r="AY632" s="61"/>
      <c r="AZ632" s="61"/>
      <c r="BA632" s="1303">
        <f t="shared" si="18"/>
        <v>0</v>
      </c>
      <c r="BB632" s="1305"/>
      <c r="BC632" s="1305"/>
      <c r="BD632" s="1305"/>
      <c r="BE632" s="1304"/>
      <c r="BF632" s="1300">
        <f t="shared" si="19"/>
        <v>0</v>
      </c>
      <c r="BG632" s="1300"/>
      <c r="BH632" s="1300"/>
      <c r="BI632" s="1300"/>
      <c r="BJ632" s="1300"/>
      <c r="BK632" s="1300">
        <f t="shared" si="20"/>
        <v>0</v>
      </c>
      <c r="BL632" s="1300"/>
      <c r="BM632" s="1300"/>
      <c r="BN632" s="1300"/>
      <c r="BO632" s="1300"/>
      <c r="BP632" s="1300">
        <f t="shared" si="21"/>
        <v>0</v>
      </c>
      <c r="BQ632" s="1300"/>
      <c r="BR632" s="1300"/>
      <c r="BS632" s="1300"/>
      <c r="BT632" s="1300"/>
      <c r="BU632" s="1300">
        <f t="shared" si="22"/>
        <v>0</v>
      </c>
      <c r="BV632" s="1300"/>
      <c r="BW632" s="1300"/>
      <c r="BX632" s="1300"/>
      <c r="BY632" s="1300"/>
      <c r="BZ632" s="1300">
        <f t="shared" si="23"/>
        <v>0</v>
      </c>
      <c r="CA632" s="1300"/>
      <c r="CB632" s="1300"/>
      <c r="CC632" s="1300"/>
      <c r="CD632" s="130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6">
        <f>SUM(BA623:BE632)</f>
        <v>0</v>
      </c>
      <c r="BB633" s="1307"/>
      <c r="BC633" s="1307"/>
      <c r="BD633" s="1307"/>
      <c r="BE633" s="1308"/>
      <c r="BF633" s="1306">
        <f>SUM(BF623:BJ632)</f>
        <v>0</v>
      </c>
      <c r="BG633" s="1307"/>
      <c r="BH633" s="1307"/>
      <c r="BI633" s="1307"/>
      <c r="BJ633" s="1308"/>
      <c r="BK633" s="1306">
        <f>SUM(BK623:BO632)</f>
        <v>0</v>
      </c>
      <c r="BL633" s="1307"/>
      <c r="BM633" s="1307"/>
      <c r="BN633" s="1307"/>
      <c r="BO633" s="1308"/>
      <c r="BP633" s="1306">
        <f>SUM(BP623:BT632)</f>
        <v>0</v>
      </c>
      <c r="BQ633" s="1307"/>
      <c r="BR633" s="1307"/>
      <c r="BS633" s="1307"/>
      <c r="BT633" s="1308"/>
      <c r="BU633" s="1306">
        <f>SUM(BU623:BY632)</f>
        <v>0</v>
      </c>
      <c r="BV633" s="1307"/>
      <c r="BW633" s="1307"/>
      <c r="BX633" s="1307"/>
      <c r="BY633" s="1308"/>
      <c r="BZ633" s="1306">
        <f>SUM(BZ623:CD632)</f>
        <v>0</v>
      </c>
      <c r="CA633" s="1307"/>
      <c r="CB633" s="1307"/>
      <c r="CC633" s="1307"/>
      <c r="CD633" s="1308"/>
      <c r="CE633" s="58"/>
      <c r="CF633" s="58"/>
      <c r="CG633" s="58"/>
      <c r="CH633" s="58"/>
      <c r="CI633" s="58"/>
      <c r="CJ633" s="58"/>
      <c r="CK633" s="58"/>
      <c r="CL633" s="58"/>
      <c r="CM633" s="58"/>
      <c r="CN633" s="58"/>
      <c r="CO633" s="58"/>
      <c r="CP633" s="58"/>
      <c r="CQ633" s="58"/>
      <c r="CR633" s="58"/>
    </row>
    <row r="634" spans="1:96" ht="12.75">
      <c r="A634" s="87" t="s">
        <v>119</v>
      </c>
      <c r="B634" s="12" t="s">
        <v>509</v>
      </c>
      <c r="G634" s="1188" t="str">
        <f>C618</f>
        <v>JPMorgan Chase</v>
      </c>
      <c r="H634" s="1188"/>
      <c r="I634" s="1188"/>
      <c r="J634" s="1188"/>
      <c r="K634" s="1188"/>
      <c r="L634" s="1188"/>
      <c r="M634" s="1188"/>
      <c r="N634" s="1188"/>
      <c r="O634" s="1188"/>
      <c r="P634" s="1188"/>
      <c r="Q634" s="1188"/>
      <c r="R634" s="1188"/>
      <c r="S634" s="14"/>
      <c r="T634" s="87" t="s">
        <v>120</v>
      </c>
      <c r="U634" s="12" t="s">
        <v>509</v>
      </c>
      <c r="Z634" s="1188" t="str">
        <f>C619</f>
        <v>County of Santa Clara</v>
      </c>
      <c r="AA634" s="1188"/>
      <c r="AB634" s="1188"/>
      <c r="AC634" s="1188"/>
      <c r="AD634" s="1188"/>
      <c r="AE634" s="1188"/>
      <c r="AF634" s="1188"/>
      <c r="AG634" s="1188"/>
      <c r="AH634" s="1188"/>
      <c r="AI634" s="1188"/>
      <c r="AJ634" s="1188"/>
      <c r="AK634" s="118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6" t="str">
        <f>G560</f>
        <v>560 Mission St., 3rd Floor</v>
      </c>
      <c r="H635" s="1096"/>
      <c r="I635" s="1096"/>
      <c r="J635" s="1096"/>
      <c r="K635" s="1096"/>
      <c r="L635" s="1096"/>
      <c r="M635" s="1096"/>
      <c r="N635" s="1096"/>
      <c r="O635" s="1096"/>
      <c r="P635" s="1096"/>
      <c r="Q635" s="1096"/>
      <c r="R635" s="1096"/>
      <c r="S635" s="14"/>
      <c r="T635" s="35"/>
      <c r="U635" s="12" t="s">
        <v>92</v>
      </c>
      <c r="Z635" s="1096" t="str">
        <f>G569</f>
        <v>3180 Newberry Dr., Suite 150</v>
      </c>
      <c r="AA635" s="1096"/>
      <c r="AB635" s="1096"/>
      <c r="AC635" s="1096"/>
      <c r="AD635" s="1096"/>
      <c r="AE635" s="1096"/>
      <c r="AF635" s="1096"/>
      <c r="AG635" s="1096"/>
      <c r="AH635" s="1096"/>
      <c r="AI635" s="1096"/>
      <c r="AJ635" s="1096"/>
      <c r="AK635" s="1096"/>
      <c r="AM635" s="61"/>
      <c r="AN635" s="61"/>
      <c r="AO635" s="61"/>
      <c r="AP635" s="61"/>
      <c r="AQ635" s="61"/>
      <c r="AR635" s="61"/>
      <c r="AS635" s="61"/>
      <c r="AT635" s="61"/>
      <c r="AU635" s="61"/>
      <c r="AV635" s="61"/>
      <c r="AW635" s="61"/>
      <c r="AX635" s="61"/>
      <c r="AY635" s="61"/>
      <c r="AZ635" s="61"/>
      <c r="BA635" s="1306">
        <f>BA614+BA621+BA633</f>
        <v>68</v>
      </c>
      <c r="BB635" s="1307"/>
      <c r="BC635" s="1307"/>
      <c r="BD635" s="1307"/>
      <c r="BE635" s="1308"/>
      <c r="BF635" s="1306">
        <f>BF614+BF621+BF633</f>
        <v>85</v>
      </c>
      <c r="BG635" s="1307"/>
      <c r="BH635" s="1307"/>
      <c r="BI635" s="1307"/>
      <c r="BJ635" s="1308"/>
      <c r="BK635" s="1306">
        <f>BK614+BK621+BK633</f>
        <v>12</v>
      </c>
      <c r="BL635" s="1307"/>
      <c r="BM635" s="1307"/>
      <c r="BN635" s="1307"/>
      <c r="BO635" s="1308"/>
      <c r="BP635" s="1306">
        <f>BP614+BP621+BP633</f>
        <v>0</v>
      </c>
      <c r="BQ635" s="1307"/>
      <c r="BR635" s="1307"/>
      <c r="BS635" s="1307"/>
      <c r="BT635" s="1308"/>
      <c r="BU635" s="1306">
        <f>BU614+BU621+BU633</f>
        <v>0</v>
      </c>
      <c r="BV635" s="1307"/>
      <c r="BW635" s="1307"/>
      <c r="BX635" s="1307"/>
      <c r="BY635" s="1308"/>
      <c r="BZ635" s="1266">
        <f>BZ633+BZ621+BZ614</f>
        <v>0</v>
      </c>
      <c r="CA635" s="1301"/>
      <c r="CB635" s="1301"/>
      <c r="CC635" s="1301"/>
      <c r="CD635" s="1267"/>
      <c r="CE635" s="58"/>
      <c r="CF635" s="58"/>
      <c r="CG635" s="58"/>
      <c r="CH635" s="58"/>
      <c r="CI635" s="58"/>
      <c r="CJ635" s="58"/>
      <c r="CK635" s="58"/>
      <c r="CL635" s="58"/>
      <c r="CM635" s="58"/>
      <c r="CN635" s="58"/>
      <c r="CO635" s="58"/>
      <c r="CP635" s="58"/>
      <c r="CQ635" s="58"/>
      <c r="CR635" s="58"/>
    </row>
    <row r="636" spans="1:96" ht="12.75">
      <c r="A636" s="35"/>
      <c r="B636" s="12" t="s">
        <v>630</v>
      </c>
      <c r="G636" s="1096" t="str">
        <f>G561</f>
        <v>San Francisco, CA 94105</v>
      </c>
      <c r="H636" s="1096"/>
      <c r="I636" s="1096"/>
      <c r="J636" s="1096"/>
      <c r="K636" s="1096"/>
      <c r="L636" s="1096"/>
      <c r="M636" s="1096"/>
      <c r="N636" s="1096"/>
      <c r="O636" s="1096"/>
      <c r="P636" s="1096"/>
      <c r="Q636" s="1096"/>
      <c r="R636" s="1096"/>
      <c r="S636" s="88"/>
      <c r="T636" s="35"/>
      <c r="U636" s="12" t="s">
        <v>630</v>
      </c>
      <c r="Z636" s="1096" t="str">
        <f>G570</f>
        <v>San Jose, CA 95118</v>
      </c>
      <c r="AA636" s="1096"/>
      <c r="AB636" s="1096"/>
      <c r="AC636" s="1096"/>
      <c r="AD636" s="1096"/>
      <c r="AE636" s="1096"/>
      <c r="AF636" s="1096"/>
      <c r="AG636" s="1096"/>
      <c r="AH636" s="1096"/>
      <c r="AI636" s="1096"/>
      <c r="AJ636" s="1096"/>
      <c r="AK636" s="109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6" t="str">
        <f>G562</f>
        <v>James Vossoughi</v>
      </c>
      <c r="H637" s="1096"/>
      <c r="I637" s="1096"/>
      <c r="J637" s="1096"/>
      <c r="K637" s="1096"/>
      <c r="L637" s="1096"/>
      <c r="M637" s="1096"/>
      <c r="N637" s="1096"/>
      <c r="O637" s="1096"/>
      <c r="P637" s="1096"/>
      <c r="Q637" s="1096"/>
      <c r="R637" s="1096"/>
      <c r="S637" s="14"/>
      <c r="T637" s="35"/>
      <c r="U637" s="12" t="s">
        <v>19</v>
      </c>
      <c r="Z637" s="1096" t="str">
        <f>G571</f>
        <v>Consuelo Hernandez</v>
      </c>
      <c r="AA637" s="1096"/>
      <c r="AB637" s="1096"/>
      <c r="AC637" s="1096"/>
      <c r="AD637" s="1096"/>
      <c r="AE637" s="1096"/>
      <c r="AF637" s="1096"/>
      <c r="AG637" s="1096"/>
      <c r="AH637" s="1096"/>
      <c r="AI637" s="1096"/>
      <c r="AJ637" s="1096"/>
      <c r="AK637" s="109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68" t="s">
        <v>1746</v>
      </c>
      <c r="H638" s="1131"/>
      <c r="I638" s="1131"/>
      <c r="J638" s="1131"/>
      <c r="K638" s="1131"/>
      <c r="L638" s="1131"/>
      <c r="O638" s="140" t="s">
        <v>219</v>
      </c>
      <c r="P638" s="1163"/>
      <c r="Q638" s="1163"/>
      <c r="R638" s="1163"/>
      <c r="S638" s="16"/>
      <c r="T638" s="35"/>
      <c r="U638" s="12" t="s">
        <v>337</v>
      </c>
      <c r="Z638" s="1168" t="str">
        <f>G572</f>
        <v>408-793-0556</v>
      </c>
      <c r="AA638" s="1131"/>
      <c r="AB638" s="1131"/>
      <c r="AC638" s="1131"/>
      <c r="AD638" s="1131"/>
      <c r="AE638" s="1131"/>
      <c r="AH638" s="140" t="s">
        <v>219</v>
      </c>
      <c r="AI638" s="1163"/>
      <c r="AJ638" s="1163"/>
      <c r="AK638" s="116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6" t="str">
        <f>H564</f>
        <v>Tax Exempt Bond direct purchase</v>
      </c>
      <c r="I639" s="1096"/>
      <c r="J639" s="1096"/>
      <c r="K639" s="1096"/>
      <c r="L639" s="1096"/>
      <c r="M639" s="1096"/>
      <c r="N639" s="1096"/>
      <c r="O639" s="1096"/>
      <c r="P639" s="1096"/>
      <c r="Q639" s="1096"/>
      <c r="R639" s="1096"/>
      <c r="S639" s="14"/>
      <c r="T639" s="35"/>
      <c r="U639" s="12" t="s">
        <v>20</v>
      </c>
      <c r="AA639" s="1096" t="str">
        <f>H573</f>
        <v>County of Santa Clara - Prop A</v>
      </c>
      <c r="AB639" s="1096"/>
      <c r="AC639" s="1096"/>
      <c r="AD639" s="1096"/>
      <c r="AE639" s="1096"/>
      <c r="AF639" s="1096"/>
      <c r="AG639" s="1096"/>
      <c r="AH639" s="1096"/>
      <c r="AI639" s="1096"/>
      <c r="AJ639" s="1096"/>
      <c r="AK639" s="109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5" t="s">
        <v>591</v>
      </c>
      <c r="O640" s="1125"/>
      <c r="T640" s="35"/>
      <c r="U640" s="12" t="s">
        <v>22</v>
      </c>
      <c r="AG640" s="1125" t="s">
        <v>591</v>
      </c>
      <c r="AH640" s="112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88" t="str">
        <f>C620</f>
        <v>City of Santa Clara</v>
      </c>
      <c r="H642" s="1188"/>
      <c r="I642" s="1188"/>
      <c r="J642" s="1188"/>
      <c r="K642" s="1188"/>
      <c r="L642" s="1188"/>
      <c r="M642" s="1188"/>
      <c r="N642" s="1188"/>
      <c r="O642" s="1188"/>
      <c r="P642" s="1188"/>
      <c r="Q642" s="1188"/>
      <c r="R642" s="1188"/>
      <c r="T642" s="87" t="s">
        <v>631</v>
      </c>
      <c r="U642" s="12" t="s">
        <v>509</v>
      </c>
      <c r="Z642" s="1188" t="str">
        <f>C621</f>
        <v>Deferred Developer Fee</v>
      </c>
      <c r="AA642" s="1188"/>
      <c r="AB642" s="1188"/>
      <c r="AC642" s="1188"/>
      <c r="AD642" s="1188"/>
      <c r="AE642" s="1188"/>
      <c r="AF642" s="1188"/>
      <c r="AG642" s="1188"/>
      <c r="AH642" s="1188"/>
      <c r="AI642" s="1188"/>
      <c r="AJ642" s="1188"/>
      <c r="AK642" s="118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6" t="str">
        <f>Z569</f>
        <v>1500 Warburton Ave.</v>
      </c>
      <c r="H643" s="1096"/>
      <c r="I643" s="1096"/>
      <c r="J643" s="1096"/>
      <c r="K643" s="1096"/>
      <c r="L643" s="1096"/>
      <c r="M643" s="1096"/>
      <c r="N643" s="1096"/>
      <c r="O643" s="1096"/>
      <c r="P643" s="1096"/>
      <c r="Q643" s="1096"/>
      <c r="R643" s="1096"/>
      <c r="T643" s="35"/>
      <c r="U643" s="12" t="s">
        <v>92</v>
      </c>
      <c r="Z643" s="1096"/>
      <c r="AA643" s="1096"/>
      <c r="AB643" s="1096"/>
      <c r="AC643" s="1096"/>
      <c r="AD643" s="1096"/>
      <c r="AE643" s="1096"/>
      <c r="AF643" s="1096"/>
      <c r="AG643" s="1096"/>
      <c r="AH643" s="1096"/>
      <c r="AI643" s="1096"/>
      <c r="AJ643" s="1096"/>
      <c r="AK643" s="109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96" t="str">
        <f>Z570</f>
        <v>Santa Clara, CA 95050</v>
      </c>
      <c r="H644" s="1096"/>
      <c r="I644" s="1096"/>
      <c r="J644" s="1096"/>
      <c r="K644" s="1096"/>
      <c r="L644" s="1096"/>
      <c r="M644" s="1096"/>
      <c r="N644" s="1096"/>
      <c r="O644" s="1096"/>
      <c r="P644" s="1096"/>
      <c r="Q644" s="1096"/>
      <c r="R644" s="1096"/>
      <c r="T644" s="35"/>
      <c r="U644" s="12" t="s">
        <v>630</v>
      </c>
      <c r="Z644" s="1095"/>
      <c r="AA644" s="1095"/>
      <c r="AB644" s="1095"/>
      <c r="AC644" s="1095"/>
      <c r="AD644" s="1095"/>
      <c r="AE644" s="1095"/>
      <c r="AF644" s="1095"/>
      <c r="AG644" s="1095"/>
      <c r="AH644" s="1095"/>
      <c r="AI644" s="1095"/>
      <c r="AJ644" s="1095"/>
      <c r="AK644" s="109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6" t="str">
        <f>Z571</f>
        <v>Jonathan Veach</v>
      </c>
      <c r="H645" s="1096"/>
      <c r="I645" s="1096"/>
      <c r="J645" s="1096"/>
      <c r="K645" s="1096"/>
      <c r="L645" s="1096"/>
      <c r="M645" s="1096"/>
      <c r="N645" s="1096"/>
      <c r="O645" s="1096"/>
      <c r="P645" s="1096"/>
      <c r="Q645" s="1096"/>
      <c r="R645" s="1096"/>
      <c r="T645" s="35"/>
      <c r="U645" s="12" t="s">
        <v>19</v>
      </c>
      <c r="Z645" s="1095"/>
      <c r="AA645" s="1095"/>
      <c r="AB645" s="1095"/>
      <c r="AC645" s="1095"/>
      <c r="AD645" s="1095"/>
      <c r="AE645" s="1095"/>
      <c r="AF645" s="1095"/>
      <c r="AG645" s="1095"/>
      <c r="AH645" s="1095"/>
      <c r="AI645" s="1095"/>
      <c r="AJ645" s="1095"/>
      <c r="AK645" s="1095"/>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68" t="str">
        <f>Z572</f>
        <v>408-615-2297</v>
      </c>
      <c r="H646" s="1168"/>
      <c r="I646" s="1168"/>
      <c r="J646" s="1168"/>
      <c r="K646" s="1168"/>
      <c r="L646" s="1168"/>
      <c r="O646" s="140" t="s">
        <v>219</v>
      </c>
      <c r="P646" s="1163"/>
      <c r="Q646" s="1163"/>
      <c r="R646" s="1163"/>
      <c r="T646" s="35"/>
      <c r="U646" s="12" t="s">
        <v>337</v>
      </c>
      <c r="Z646" s="1131"/>
      <c r="AA646" s="1131"/>
      <c r="AB646" s="1131"/>
      <c r="AC646" s="1131"/>
      <c r="AD646" s="1131"/>
      <c r="AE646" s="1131"/>
      <c r="AH646" s="140" t="s">
        <v>219</v>
      </c>
      <c r="AI646" s="1163"/>
      <c r="AJ646" s="1163"/>
      <c r="AK646" s="1163"/>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6" t="str">
        <f>AA573</f>
        <v>City of Santa Clara - general funds</v>
      </c>
      <c r="I647" s="1096"/>
      <c r="J647" s="1096"/>
      <c r="K647" s="1096"/>
      <c r="L647" s="1096"/>
      <c r="M647" s="1096"/>
      <c r="N647" s="1096"/>
      <c r="O647" s="1096"/>
      <c r="P647" s="1096"/>
      <c r="Q647" s="1096"/>
      <c r="R647" s="1096"/>
      <c r="T647" s="35"/>
      <c r="U647" s="12" t="s">
        <v>20</v>
      </c>
      <c r="AA647" s="1096"/>
      <c r="AB647" s="1096"/>
      <c r="AC647" s="1096"/>
      <c r="AD647" s="1096"/>
      <c r="AE647" s="1096"/>
      <c r="AF647" s="1096"/>
      <c r="AG647" s="1096"/>
      <c r="AH647" s="1096"/>
      <c r="AI647" s="1096"/>
      <c r="AJ647" s="1096"/>
      <c r="AK647" s="109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5" t="s">
        <v>591</v>
      </c>
      <c r="O648" s="1125"/>
      <c r="T648" s="35"/>
      <c r="U648" s="12" t="s">
        <v>22</v>
      </c>
      <c r="AG648" s="1125" t="s">
        <v>591</v>
      </c>
      <c r="AH648" s="1125"/>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4">IF($G709=0,"N/A",VLOOKUP($T$191,TC_Rent,(MATCH($B709,bedrooms,FALSE))))</f>
        <v>2764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88">
        <f>C622</f>
        <v>0</v>
      </c>
      <c r="H650" s="1188"/>
      <c r="I650" s="1188"/>
      <c r="J650" s="1188"/>
      <c r="K650" s="1188"/>
      <c r="L650" s="1188"/>
      <c r="M650" s="1188"/>
      <c r="N650" s="1188"/>
      <c r="O650" s="1188"/>
      <c r="P650" s="1188"/>
      <c r="Q650" s="1188"/>
      <c r="R650" s="1188"/>
      <c r="T650" s="87" t="s">
        <v>634</v>
      </c>
      <c r="U650" s="12" t="s">
        <v>509</v>
      </c>
      <c r="Z650" s="1188">
        <f>C623</f>
        <v>0</v>
      </c>
      <c r="AA650" s="1188"/>
      <c r="AB650" s="1188"/>
      <c r="AC650" s="1188"/>
      <c r="AD650" s="1188"/>
      <c r="AE650" s="1188"/>
      <c r="AF650" s="1188"/>
      <c r="AG650" s="1188"/>
      <c r="AH650" s="1188"/>
      <c r="AI650" s="1188"/>
      <c r="AJ650" s="1188"/>
      <c r="AK650" s="1188"/>
      <c r="AM650" s="58"/>
      <c r="AN650" s="463">
        <f t="shared" si="24"/>
        <v>2764</v>
      </c>
      <c r="AO650" s="58"/>
      <c r="AP650" s="58"/>
      <c r="AQ650" s="58"/>
      <c r="AR650" s="58"/>
      <c r="AS650" s="399"/>
      <c r="AT650" s="473">
        <f t="shared" ref="AT650:AT674" si="25">G709</f>
        <v>25</v>
      </c>
      <c r="AU650" s="477">
        <f>AT650/$AT$675</f>
        <v>0.15337423312883436</v>
      </c>
      <c r="AV650" s="478">
        <f t="shared" ref="AV650:AV674" si="26">IF(AU650=0," ",AU650*AD709)</f>
        <v>4.6012269938650305E-2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6"/>
      <c r="H651" s="1096"/>
      <c r="I651" s="1096"/>
      <c r="J651" s="1096"/>
      <c r="K651" s="1096"/>
      <c r="L651" s="1096"/>
      <c r="M651" s="1096"/>
      <c r="N651" s="1096"/>
      <c r="O651" s="1096"/>
      <c r="P651" s="1096"/>
      <c r="Q651" s="1096"/>
      <c r="R651" s="1096"/>
      <c r="T651" s="35"/>
      <c r="U651" s="12" t="s">
        <v>92</v>
      </c>
      <c r="Z651" s="1096"/>
      <c r="AA651" s="1096"/>
      <c r="AB651" s="1096"/>
      <c r="AC651" s="1096"/>
      <c r="AD651" s="1096"/>
      <c r="AE651" s="1096"/>
      <c r="AF651" s="1096"/>
      <c r="AG651" s="1096"/>
      <c r="AH651" s="1096"/>
      <c r="AI651" s="1096"/>
      <c r="AJ651" s="1096"/>
      <c r="AK651" s="1096"/>
      <c r="AM651" s="58"/>
      <c r="AN651" s="463">
        <f t="shared" si="24"/>
        <v>2764</v>
      </c>
      <c r="AO651" s="58"/>
      <c r="AP651" s="58"/>
      <c r="AQ651" s="58"/>
      <c r="AR651" s="58"/>
      <c r="AS651" s="399"/>
      <c r="AT651" s="474">
        <f t="shared" si="25"/>
        <v>25</v>
      </c>
      <c r="AU651" s="477">
        <f t="shared" ref="AU651:AU674" si="27">AT651/$AT$675</f>
        <v>0.15337423312883436</v>
      </c>
      <c r="AV651" s="478">
        <f t="shared" si="26"/>
        <v>6.1349693251533749E-2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6"/>
      <c r="H652" s="1096"/>
      <c r="I652" s="1096"/>
      <c r="J652" s="1096"/>
      <c r="K652" s="1096"/>
      <c r="L652" s="1096"/>
      <c r="M652" s="1096"/>
      <c r="N652" s="1096"/>
      <c r="O652" s="1096"/>
      <c r="P652" s="1096"/>
      <c r="Q652" s="1096"/>
      <c r="R652" s="1096"/>
      <c r="T652" s="35"/>
      <c r="U652" s="12" t="s">
        <v>630</v>
      </c>
      <c r="Z652" s="1095"/>
      <c r="AA652" s="1095"/>
      <c r="AB652" s="1095"/>
      <c r="AC652" s="1095"/>
      <c r="AD652" s="1095"/>
      <c r="AE652" s="1095"/>
      <c r="AF652" s="1095"/>
      <c r="AG652" s="1095"/>
      <c r="AH652" s="1095"/>
      <c r="AI652" s="1095"/>
      <c r="AJ652" s="1095"/>
      <c r="AK652" s="1095"/>
      <c r="AM652" s="58"/>
      <c r="AN652" s="463" t="str">
        <f t="shared" si="24"/>
        <v>N/A</v>
      </c>
      <c r="AO652" s="58"/>
      <c r="AP652" s="58"/>
      <c r="AQ652" s="58"/>
      <c r="AR652" s="58"/>
      <c r="AS652" s="399"/>
      <c r="AT652" s="474">
        <f t="shared" si="25"/>
        <v>18</v>
      </c>
      <c r="AU652" s="477">
        <f t="shared" si="27"/>
        <v>0.11042944785276074</v>
      </c>
      <c r="AV652" s="478">
        <f t="shared" si="26"/>
        <v>6.6257668711656434E-2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6"/>
      <c r="H653" s="1096"/>
      <c r="I653" s="1096"/>
      <c r="J653" s="1096"/>
      <c r="K653" s="1096"/>
      <c r="L653" s="1096"/>
      <c r="M653" s="1096"/>
      <c r="N653" s="1096"/>
      <c r="O653" s="1096"/>
      <c r="P653" s="1096"/>
      <c r="Q653" s="1096"/>
      <c r="R653" s="1096"/>
      <c r="T653" s="35"/>
      <c r="U653" s="12" t="s">
        <v>19</v>
      </c>
      <c r="Z653" s="1095"/>
      <c r="AA653" s="1095"/>
      <c r="AB653" s="1095"/>
      <c r="AC653" s="1095"/>
      <c r="AD653" s="1095"/>
      <c r="AE653" s="1095"/>
      <c r="AF653" s="1095"/>
      <c r="AG653" s="1095"/>
      <c r="AH653" s="1095"/>
      <c r="AI653" s="1095"/>
      <c r="AJ653" s="1095"/>
      <c r="AK653" s="1095"/>
      <c r="AM653" s="58"/>
      <c r="AN653" s="463">
        <f t="shared" si="24"/>
        <v>2962</v>
      </c>
      <c r="AO653" s="58"/>
      <c r="AP653" s="58"/>
      <c r="AQ653" s="58"/>
      <c r="AR653" s="58"/>
      <c r="AS653" s="399"/>
      <c r="AT653" s="474">
        <f t="shared" si="25"/>
        <v>0</v>
      </c>
      <c r="AU653" s="477">
        <f t="shared" si="27"/>
        <v>0</v>
      </c>
      <c r="AV653" s="478" t="str">
        <f t="shared" si="26"/>
        <v xml:space="preserve"> </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31"/>
      <c r="H654" s="1131"/>
      <c r="I654" s="1131"/>
      <c r="J654" s="1131"/>
      <c r="K654" s="1131"/>
      <c r="L654" s="1131"/>
      <c r="O654" s="140" t="s">
        <v>219</v>
      </c>
      <c r="P654" s="1163"/>
      <c r="Q654" s="1163"/>
      <c r="R654" s="1163"/>
      <c r="T654" s="35"/>
      <c r="U654" s="12" t="s">
        <v>337</v>
      </c>
      <c r="Z654" s="1131"/>
      <c r="AA654" s="1131"/>
      <c r="AB654" s="1131"/>
      <c r="AC654" s="1131"/>
      <c r="AD654" s="1131"/>
      <c r="AE654" s="1131"/>
      <c r="AH654" s="140" t="s">
        <v>219</v>
      </c>
      <c r="AI654" s="1163"/>
      <c r="AJ654" s="1163"/>
      <c r="AK654" s="1163"/>
      <c r="AM654" s="58"/>
      <c r="AN654" s="463">
        <f t="shared" si="24"/>
        <v>2962</v>
      </c>
      <c r="AO654" s="58"/>
      <c r="AP654" s="58"/>
      <c r="AQ654" s="58"/>
      <c r="AR654" s="58"/>
      <c r="AS654" s="399"/>
      <c r="AT654" s="474">
        <f t="shared" si="25"/>
        <v>27</v>
      </c>
      <c r="AU654" s="477">
        <f t="shared" si="27"/>
        <v>0.16564417177914109</v>
      </c>
      <c r="AV654" s="478">
        <f t="shared" si="26"/>
        <v>4.9693251533742329E-2</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6"/>
      <c r="I655" s="1096"/>
      <c r="J655" s="1096"/>
      <c r="K655" s="1096"/>
      <c r="L655" s="1096"/>
      <c r="M655" s="1096"/>
      <c r="N655" s="1096"/>
      <c r="O655" s="1096"/>
      <c r="P655" s="1096"/>
      <c r="Q655" s="1096"/>
      <c r="R655" s="1096"/>
      <c r="T655" s="35"/>
      <c r="U655" s="12" t="s">
        <v>20</v>
      </c>
      <c r="AA655" s="1096"/>
      <c r="AB655" s="1096"/>
      <c r="AC655" s="1096"/>
      <c r="AD655" s="1096"/>
      <c r="AE655" s="1096"/>
      <c r="AF655" s="1096"/>
      <c r="AG655" s="1096"/>
      <c r="AH655" s="1096"/>
      <c r="AI655" s="1096"/>
      <c r="AJ655" s="1096"/>
      <c r="AK655" s="1096"/>
      <c r="AM655" s="58"/>
      <c r="AN655" s="463">
        <f t="shared" si="24"/>
        <v>2962</v>
      </c>
      <c r="AO655" s="58"/>
      <c r="AP655" s="58"/>
      <c r="AQ655" s="58"/>
      <c r="AR655" s="58"/>
      <c r="AS655" s="399"/>
      <c r="AT655" s="474">
        <f t="shared" si="25"/>
        <v>27</v>
      </c>
      <c r="AU655" s="477">
        <f t="shared" si="27"/>
        <v>0.16564417177914109</v>
      </c>
      <c r="AV655" s="478">
        <f t="shared" si="26"/>
        <v>6.6257668711656434E-2</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5" t="s">
        <v>722</v>
      </c>
      <c r="O656" s="1125"/>
      <c r="T656" s="35"/>
      <c r="U656" s="12" t="s">
        <v>22</v>
      </c>
      <c r="AG656" s="1125" t="s">
        <v>722</v>
      </c>
      <c r="AH656" s="1125"/>
      <c r="AM656" s="58"/>
      <c r="AN656" s="463" t="str">
        <f t="shared" si="24"/>
        <v>N/A</v>
      </c>
      <c r="AO656" s="58"/>
      <c r="AP656" s="58"/>
      <c r="AQ656" s="58"/>
      <c r="AR656" s="58"/>
      <c r="AS656" s="399"/>
      <c r="AT656" s="474">
        <f t="shared" si="25"/>
        <v>31</v>
      </c>
      <c r="AU656" s="477">
        <f t="shared" si="27"/>
        <v>0.19018404907975461</v>
      </c>
      <c r="AV656" s="478">
        <f t="shared" si="26"/>
        <v>0.11411042944785277</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4"/>
        <v>3554</v>
      </c>
      <c r="AO657" s="58"/>
      <c r="AP657" s="58"/>
      <c r="AQ657" s="58"/>
      <c r="AR657" s="58"/>
      <c r="AS657" s="399"/>
      <c r="AT657" s="474">
        <f t="shared" si="25"/>
        <v>0</v>
      </c>
      <c r="AU657" s="477">
        <f t="shared" si="27"/>
        <v>0</v>
      </c>
      <c r="AV657" s="478" t="str">
        <f t="shared" si="26"/>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88">
        <f>C624</f>
        <v>0</v>
      </c>
      <c r="H658" s="1188"/>
      <c r="I658" s="1188"/>
      <c r="J658" s="1188"/>
      <c r="K658" s="1188"/>
      <c r="L658" s="1188"/>
      <c r="M658" s="1188"/>
      <c r="N658" s="1188"/>
      <c r="O658" s="1188"/>
      <c r="P658" s="1188"/>
      <c r="Q658" s="1188"/>
      <c r="R658" s="1188"/>
      <c r="T658" s="87" t="s">
        <v>501</v>
      </c>
      <c r="U658" s="12" t="s">
        <v>509</v>
      </c>
      <c r="Z658" s="1188">
        <f>C625</f>
        <v>0</v>
      </c>
      <c r="AA658" s="1188"/>
      <c r="AB658" s="1188"/>
      <c r="AC658" s="1188"/>
      <c r="AD658" s="1188"/>
      <c r="AE658" s="1188"/>
      <c r="AF658" s="1188"/>
      <c r="AG658" s="1188"/>
      <c r="AH658" s="1188"/>
      <c r="AI658" s="1188"/>
      <c r="AJ658" s="1188"/>
      <c r="AK658" s="1188"/>
      <c r="AM658" s="58"/>
      <c r="AN658" s="463">
        <f t="shared" si="24"/>
        <v>3554</v>
      </c>
      <c r="AO658" s="58"/>
      <c r="AP658" s="58"/>
      <c r="AQ658" s="58"/>
      <c r="AR658" s="58"/>
      <c r="AS658" s="399"/>
      <c r="AT658" s="474">
        <f t="shared" si="25"/>
        <v>2</v>
      </c>
      <c r="AU658" s="477">
        <f t="shared" si="27"/>
        <v>1.2269938650306749E-2</v>
      </c>
      <c r="AV658" s="478">
        <f t="shared" si="26"/>
        <v>3.6809815950920245E-3</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6"/>
      <c r="H659" s="1096"/>
      <c r="I659" s="1096"/>
      <c r="J659" s="1096"/>
      <c r="K659" s="1096"/>
      <c r="L659" s="1096"/>
      <c r="M659" s="1096"/>
      <c r="N659" s="1096"/>
      <c r="O659" s="1096"/>
      <c r="P659" s="1096"/>
      <c r="Q659" s="1096"/>
      <c r="R659" s="1096"/>
      <c r="T659" s="35"/>
      <c r="U659" s="12" t="s">
        <v>92</v>
      </c>
      <c r="Z659" s="1096"/>
      <c r="AA659" s="1096"/>
      <c r="AB659" s="1096"/>
      <c r="AC659" s="1096"/>
      <c r="AD659" s="1096"/>
      <c r="AE659" s="1096"/>
      <c r="AF659" s="1096"/>
      <c r="AG659" s="1096"/>
      <c r="AH659" s="1096"/>
      <c r="AI659" s="1096"/>
      <c r="AJ659" s="1096"/>
      <c r="AK659" s="1096"/>
      <c r="AM659" s="58"/>
      <c r="AN659" s="463">
        <f t="shared" si="24"/>
        <v>3554</v>
      </c>
      <c r="AO659" s="58"/>
      <c r="AP659" s="58"/>
      <c r="AQ659" s="58"/>
      <c r="AR659" s="58"/>
      <c r="AS659" s="399"/>
      <c r="AT659" s="474">
        <f t="shared" si="25"/>
        <v>2</v>
      </c>
      <c r="AU659" s="477">
        <f t="shared" si="27"/>
        <v>1.2269938650306749E-2</v>
      </c>
      <c r="AV659" s="478">
        <f t="shared" si="26"/>
        <v>4.9079754601226997E-3</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6"/>
      <c r="H660" s="1096"/>
      <c r="I660" s="1096"/>
      <c r="J660" s="1096"/>
      <c r="K660" s="1096"/>
      <c r="L660" s="1096"/>
      <c r="M660" s="1096"/>
      <c r="N660" s="1096"/>
      <c r="O660" s="1096"/>
      <c r="P660" s="1096"/>
      <c r="Q660" s="1096"/>
      <c r="R660" s="1096"/>
      <c r="T660" s="35"/>
      <c r="U660" s="12" t="s">
        <v>630</v>
      </c>
      <c r="Z660" s="1095"/>
      <c r="AA660" s="1095"/>
      <c r="AB660" s="1095"/>
      <c r="AC660" s="1095"/>
      <c r="AD660" s="1095"/>
      <c r="AE660" s="1095"/>
      <c r="AF660" s="1095"/>
      <c r="AG660" s="1095"/>
      <c r="AH660" s="1095"/>
      <c r="AI660" s="1095"/>
      <c r="AJ660" s="1095"/>
      <c r="AK660" s="1095"/>
      <c r="AM660" s="58"/>
      <c r="AN660" s="463" t="str">
        <f t="shared" si="24"/>
        <v>N/A</v>
      </c>
      <c r="AO660" s="58"/>
      <c r="AP660" s="58"/>
      <c r="AQ660" s="58"/>
      <c r="AR660" s="58"/>
      <c r="AS660" s="399"/>
      <c r="AT660" s="474">
        <f t="shared" si="25"/>
        <v>6</v>
      </c>
      <c r="AU660" s="477">
        <f t="shared" si="27"/>
        <v>3.6809815950920248E-2</v>
      </c>
      <c r="AV660" s="478">
        <f t="shared" si="26"/>
        <v>2.2085889570552148E-2</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6"/>
      <c r="H661" s="1096"/>
      <c r="I661" s="1096"/>
      <c r="J661" s="1096"/>
      <c r="K661" s="1096"/>
      <c r="L661" s="1096"/>
      <c r="M661" s="1096"/>
      <c r="N661" s="1096"/>
      <c r="O661" s="1096"/>
      <c r="P661" s="1096"/>
      <c r="Q661" s="1096"/>
      <c r="R661" s="1096"/>
      <c r="T661" s="35"/>
      <c r="U661" s="12" t="s">
        <v>19</v>
      </c>
      <c r="Z661" s="1095"/>
      <c r="AA661" s="1095"/>
      <c r="AB661" s="1095"/>
      <c r="AC661" s="1095"/>
      <c r="AD661" s="1095"/>
      <c r="AE661" s="1095"/>
      <c r="AF661" s="1095"/>
      <c r="AG661" s="1095"/>
      <c r="AH661" s="1095"/>
      <c r="AI661" s="1095"/>
      <c r="AJ661" s="1095"/>
      <c r="AK661" s="1095"/>
      <c r="AM661" s="58"/>
      <c r="AN661" s="463" t="str">
        <f t="shared" si="24"/>
        <v>N/A</v>
      </c>
      <c r="AO661" s="58"/>
      <c r="AP661" s="58"/>
      <c r="AQ661" s="58"/>
      <c r="AR661" s="58"/>
      <c r="AS661" s="399"/>
      <c r="AT661" s="474">
        <f t="shared" si="25"/>
        <v>0</v>
      </c>
      <c r="AU661" s="477">
        <f t="shared" si="27"/>
        <v>0</v>
      </c>
      <c r="AV661" s="478" t="str">
        <f t="shared" si="26"/>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31"/>
      <c r="H662" s="1131"/>
      <c r="I662" s="1131"/>
      <c r="J662" s="1131"/>
      <c r="K662" s="1131"/>
      <c r="L662" s="1131"/>
      <c r="O662" s="140" t="s">
        <v>219</v>
      </c>
      <c r="P662" s="1163"/>
      <c r="Q662" s="1163"/>
      <c r="R662" s="1163"/>
      <c r="T662" s="35"/>
      <c r="U662" s="12" t="s">
        <v>337</v>
      </c>
      <c r="Z662" s="1131"/>
      <c r="AA662" s="1131"/>
      <c r="AB662" s="1131"/>
      <c r="AC662" s="1131"/>
      <c r="AD662" s="1131"/>
      <c r="AE662" s="1131"/>
      <c r="AH662" s="140" t="s">
        <v>219</v>
      </c>
      <c r="AI662" s="1163"/>
      <c r="AJ662" s="1163"/>
      <c r="AK662" s="1163"/>
      <c r="AM662" s="58"/>
      <c r="AN662" s="463" t="str">
        <f t="shared" si="24"/>
        <v>N/A</v>
      </c>
      <c r="AO662" s="58"/>
      <c r="AP662" s="58"/>
      <c r="AQ662" s="58"/>
      <c r="AR662" s="58"/>
      <c r="AS662" s="399"/>
      <c r="AT662" s="474">
        <f t="shared" si="25"/>
        <v>0</v>
      </c>
      <c r="AU662" s="477">
        <f t="shared" si="27"/>
        <v>0</v>
      </c>
      <c r="AV662" s="478" t="str">
        <f t="shared" si="26"/>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6"/>
      <c r="I663" s="1096"/>
      <c r="J663" s="1096"/>
      <c r="K663" s="1096"/>
      <c r="L663" s="1096"/>
      <c r="M663" s="1096"/>
      <c r="N663" s="1096"/>
      <c r="O663" s="1096"/>
      <c r="P663" s="1096"/>
      <c r="Q663" s="1096"/>
      <c r="R663" s="1096"/>
      <c r="T663" s="35"/>
      <c r="U663" s="12" t="s">
        <v>20</v>
      </c>
      <c r="AA663" s="1096"/>
      <c r="AB663" s="1096"/>
      <c r="AC663" s="1096"/>
      <c r="AD663" s="1096"/>
      <c r="AE663" s="1096"/>
      <c r="AF663" s="1096"/>
      <c r="AG663" s="1096"/>
      <c r="AH663" s="1096"/>
      <c r="AI663" s="1096"/>
      <c r="AJ663" s="1096"/>
      <c r="AK663" s="1096"/>
      <c r="AM663" s="58"/>
      <c r="AN663" s="463" t="str">
        <f t="shared" si="24"/>
        <v>N/A</v>
      </c>
      <c r="AO663" s="58"/>
      <c r="AP663" s="58"/>
      <c r="AQ663" s="58"/>
      <c r="AR663" s="58"/>
      <c r="AS663" s="399"/>
      <c r="AT663" s="474">
        <f t="shared" si="25"/>
        <v>0</v>
      </c>
      <c r="AU663" s="477">
        <f t="shared" si="27"/>
        <v>0</v>
      </c>
      <c r="AV663" s="478" t="str">
        <f t="shared" si="26"/>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5" t="s">
        <v>722</v>
      </c>
      <c r="O664" s="1125"/>
      <c r="T664" s="35"/>
      <c r="U664" s="12" t="s">
        <v>22</v>
      </c>
      <c r="AG664" s="1125" t="s">
        <v>722</v>
      </c>
      <c r="AH664" s="1125"/>
      <c r="AM664" s="58"/>
      <c r="AN664" s="463" t="str">
        <f t="shared" si="24"/>
        <v>N/A</v>
      </c>
      <c r="AO664" s="58"/>
      <c r="AP664" s="58"/>
      <c r="AQ664" s="58"/>
      <c r="AR664" s="58"/>
      <c r="AS664" s="399"/>
      <c r="AT664" s="474">
        <f t="shared" si="25"/>
        <v>0</v>
      </c>
      <c r="AU664" s="477">
        <f t="shared" si="27"/>
        <v>0</v>
      </c>
      <c r="AV664" s="478" t="str">
        <f t="shared" si="26"/>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4"/>
        <v>N/A</v>
      </c>
      <c r="AO665" s="58"/>
      <c r="AP665" s="58"/>
      <c r="AQ665" s="58"/>
      <c r="AR665" s="58"/>
      <c r="AS665" s="399"/>
      <c r="AT665" s="474">
        <f t="shared" si="25"/>
        <v>0</v>
      </c>
      <c r="AU665" s="477">
        <f t="shared" si="27"/>
        <v>0</v>
      </c>
      <c r="AV665" s="478" t="str">
        <f t="shared" si="26"/>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88">
        <f>C626</f>
        <v>0</v>
      </c>
      <c r="H666" s="1188"/>
      <c r="I666" s="1188"/>
      <c r="J666" s="1188"/>
      <c r="K666" s="1188"/>
      <c r="L666" s="1188"/>
      <c r="M666" s="1188"/>
      <c r="N666" s="1188"/>
      <c r="O666" s="1188"/>
      <c r="P666" s="1188"/>
      <c r="Q666" s="1188"/>
      <c r="R666" s="1188"/>
      <c r="T666" s="87" t="s">
        <v>696</v>
      </c>
      <c r="U666" s="12" t="s">
        <v>509</v>
      </c>
      <c r="Z666" s="1188">
        <f>C627</f>
        <v>0</v>
      </c>
      <c r="AA666" s="1188"/>
      <c r="AB666" s="1188"/>
      <c r="AC666" s="1188"/>
      <c r="AD666" s="1188"/>
      <c r="AE666" s="1188"/>
      <c r="AF666" s="1188"/>
      <c r="AG666" s="1188"/>
      <c r="AH666" s="1188"/>
      <c r="AI666" s="1188"/>
      <c r="AJ666" s="1188"/>
      <c r="AK666" s="1188"/>
      <c r="AM666" s="58"/>
      <c r="AN666" s="463" t="str">
        <f t="shared" si="24"/>
        <v>N/A</v>
      </c>
      <c r="AO666" s="58"/>
      <c r="AP666" s="58"/>
      <c r="AQ666" s="58"/>
      <c r="AR666" s="58"/>
      <c r="AS666" s="399"/>
      <c r="AT666" s="474">
        <f t="shared" si="25"/>
        <v>0</v>
      </c>
      <c r="AU666" s="477">
        <f t="shared" si="27"/>
        <v>0</v>
      </c>
      <c r="AV666" s="478" t="str">
        <f t="shared" si="26"/>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6"/>
      <c r="H667" s="1096"/>
      <c r="I667" s="1096"/>
      <c r="J667" s="1096"/>
      <c r="K667" s="1096"/>
      <c r="L667" s="1096"/>
      <c r="M667" s="1096"/>
      <c r="N667" s="1096"/>
      <c r="O667" s="1096"/>
      <c r="P667" s="1096"/>
      <c r="Q667" s="1096"/>
      <c r="R667" s="1096"/>
      <c r="T667" s="35"/>
      <c r="U667" s="12" t="s">
        <v>92</v>
      </c>
      <c r="Z667" s="1096"/>
      <c r="AA667" s="1096"/>
      <c r="AB667" s="1096"/>
      <c r="AC667" s="1096"/>
      <c r="AD667" s="1096"/>
      <c r="AE667" s="1096"/>
      <c r="AF667" s="1096"/>
      <c r="AG667" s="1096"/>
      <c r="AH667" s="1096"/>
      <c r="AI667" s="1096"/>
      <c r="AJ667" s="1096"/>
      <c r="AK667" s="1096"/>
      <c r="AM667" s="58"/>
      <c r="AN667" s="463" t="str">
        <f t="shared" si="24"/>
        <v>N/A</v>
      </c>
      <c r="AO667" s="58"/>
      <c r="AP667" s="58"/>
      <c r="AQ667" s="58"/>
      <c r="AR667" s="58"/>
      <c r="AS667" s="399"/>
      <c r="AT667" s="474">
        <f t="shared" si="25"/>
        <v>0</v>
      </c>
      <c r="AU667" s="477">
        <f t="shared" si="27"/>
        <v>0</v>
      </c>
      <c r="AV667" s="478" t="str">
        <f t="shared" si="26"/>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6"/>
      <c r="H668" s="1096"/>
      <c r="I668" s="1096"/>
      <c r="J668" s="1096"/>
      <c r="K668" s="1096"/>
      <c r="L668" s="1096"/>
      <c r="M668" s="1096"/>
      <c r="N668" s="1096"/>
      <c r="O668" s="1096"/>
      <c r="P668" s="1096"/>
      <c r="Q668" s="1096"/>
      <c r="R668" s="1096"/>
      <c r="T668" s="35"/>
      <c r="U668" s="12" t="s">
        <v>630</v>
      </c>
      <c r="Z668" s="1095"/>
      <c r="AA668" s="1095"/>
      <c r="AB668" s="1095"/>
      <c r="AC668" s="1095"/>
      <c r="AD668" s="1095"/>
      <c r="AE668" s="1095"/>
      <c r="AF668" s="1095"/>
      <c r="AG668" s="1095"/>
      <c r="AH668" s="1095"/>
      <c r="AI668" s="1095"/>
      <c r="AJ668" s="1095"/>
      <c r="AK668" s="1095"/>
      <c r="AM668" s="58"/>
      <c r="AN668" s="463" t="str">
        <f t="shared" si="24"/>
        <v>N/A</v>
      </c>
      <c r="AO668" s="58"/>
      <c r="AP668" s="58"/>
      <c r="AQ668" s="58"/>
      <c r="AR668" s="58"/>
      <c r="AS668" s="399"/>
      <c r="AT668" s="474">
        <f t="shared" si="25"/>
        <v>0</v>
      </c>
      <c r="AU668" s="477">
        <f t="shared" si="27"/>
        <v>0</v>
      </c>
      <c r="AV668" s="478" t="str">
        <f t="shared" si="26"/>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6"/>
      <c r="H669" s="1096"/>
      <c r="I669" s="1096"/>
      <c r="J669" s="1096"/>
      <c r="K669" s="1096"/>
      <c r="L669" s="1096"/>
      <c r="M669" s="1096"/>
      <c r="N669" s="1096"/>
      <c r="O669" s="1096"/>
      <c r="P669" s="1096"/>
      <c r="Q669" s="1096"/>
      <c r="R669" s="1096"/>
      <c r="T669" s="35"/>
      <c r="U669" s="12" t="s">
        <v>19</v>
      </c>
      <c r="Z669" s="1095"/>
      <c r="AA669" s="1095"/>
      <c r="AB669" s="1095"/>
      <c r="AC669" s="1095"/>
      <c r="AD669" s="1095"/>
      <c r="AE669" s="1095"/>
      <c r="AF669" s="1095"/>
      <c r="AG669" s="1095"/>
      <c r="AH669" s="1095"/>
      <c r="AI669" s="1095"/>
      <c r="AJ669" s="1095"/>
      <c r="AK669" s="1095"/>
      <c r="AM669" s="58"/>
      <c r="AN669" s="463" t="str">
        <f t="shared" si="24"/>
        <v>N/A</v>
      </c>
      <c r="AO669" s="58"/>
      <c r="AP669" s="58"/>
      <c r="AQ669" s="58"/>
      <c r="AR669" s="58"/>
      <c r="AS669" s="399"/>
      <c r="AT669" s="474">
        <f t="shared" si="25"/>
        <v>0</v>
      </c>
      <c r="AU669" s="477">
        <f t="shared" si="27"/>
        <v>0</v>
      </c>
      <c r="AV669" s="478" t="str">
        <f t="shared" si="26"/>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31"/>
      <c r="H670" s="1131"/>
      <c r="I670" s="1131"/>
      <c r="J670" s="1131"/>
      <c r="K670" s="1131"/>
      <c r="L670" s="1131"/>
      <c r="O670" s="140" t="s">
        <v>219</v>
      </c>
      <c r="P670" s="1163"/>
      <c r="Q670" s="1163"/>
      <c r="R670" s="1163"/>
      <c r="T670" s="35"/>
      <c r="U670" s="12" t="s">
        <v>337</v>
      </c>
      <c r="Z670" s="1131"/>
      <c r="AA670" s="1131"/>
      <c r="AB670" s="1131"/>
      <c r="AC670" s="1131"/>
      <c r="AD670" s="1131"/>
      <c r="AE670" s="1131"/>
      <c r="AH670" s="140" t="s">
        <v>219</v>
      </c>
      <c r="AI670" s="1163"/>
      <c r="AJ670" s="1163"/>
      <c r="AK670" s="1163"/>
      <c r="AM670" s="58"/>
      <c r="AN670" s="463" t="str">
        <f t="shared" si="24"/>
        <v>N/A</v>
      </c>
      <c r="AO670" s="58"/>
      <c r="AS670" s="399"/>
      <c r="AT670" s="474">
        <f t="shared" si="25"/>
        <v>0</v>
      </c>
      <c r="AU670" s="477">
        <f t="shared" si="27"/>
        <v>0</v>
      </c>
      <c r="AV670" s="478" t="str">
        <f t="shared" si="26"/>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6"/>
      <c r="I671" s="1096"/>
      <c r="J671" s="1096"/>
      <c r="K671" s="1096"/>
      <c r="L671" s="1096"/>
      <c r="M671" s="1096"/>
      <c r="N671" s="1096"/>
      <c r="O671" s="1096"/>
      <c r="P671" s="1096"/>
      <c r="Q671" s="1096"/>
      <c r="R671" s="1096"/>
      <c r="T671" s="35"/>
      <c r="U671" s="12" t="s">
        <v>20</v>
      </c>
      <c r="AA671" s="1096"/>
      <c r="AB671" s="1096"/>
      <c r="AC671" s="1096"/>
      <c r="AD671" s="1096"/>
      <c r="AE671" s="1096"/>
      <c r="AF671" s="1096"/>
      <c r="AG671" s="1096"/>
      <c r="AH671" s="1096"/>
      <c r="AI671" s="1096"/>
      <c r="AJ671" s="1096"/>
      <c r="AK671" s="1096"/>
      <c r="AM671" s="58"/>
      <c r="AN671" s="463" t="str">
        <f t="shared" si="24"/>
        <v>N/A</v>
      </c>
      <c r="AO671" s="58"/>
      <c r="AS671" s="399"/>
      <c r="AT671" s="474">
        <f t="shared" si="25"/>
        <v>0</v>
      </c>
      <c r="AU671" s="477">
        <f t="shared" si="27"/>
        <v>0</v>
      </c>
      <c r="AV671" s="478" t="str">
        <f t="shared" si="26"/>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5" t="s">
        <v>722</v>
      </c>
      <c r="O672" s="1125"/>
      <c r="T672" s="35"/>
      <c r="U672" s="12" t="s">
        <v>22</v>
      </c>
      <c r="AG672" s="1125" t="s">
        <v>722</v>
      </c>
      <c r="AH672" s="1125"/>
      <c r="AM672" s="58"/>
      <c r="AN672" s="463" t="str">
        <f t="shared" si="24"/>
        <v>N/A</v>
      </c>
      <c r="AO672" s="58"/>
      <c r="AS672" s="399"/>
      <c r="AT672" s="474">
        <f t="shared" si="25"/>
        <v>0</v>
      </c>
      <c r="AU672" s="477">
        <f t="shared" si="27"/>
        <v>0</v>
      </c>
      <c r="AV672" s="478" t="str">
        <f t="shared" si="26"/>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4"/>
        <v>N/A</v>
      </c>
      <c r="AO673" s="58"/>
      <c r="AS673" s="399"/>
      <c r="AT673" s="474">
        <f t="shared" si="25"/>
        <v>0</v>
      </c>
      <c r="AU673" s="477">
        <f t="shared" si="27"/>
        <v>0</v>
      </c>
      <c r="AV673" s="478" t="str">
        <f t="shared" si="26"/>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188">
        <f>C628</f>
        <v>0</v>
      </c>
      <c r="H674" s="1188"/>
      <c r="I674" s="1188"/>
      <c r="J674" s="1188"/>
      <c r="K674" s="1188"/>
      <c r="L674" s="1188"/>
      <c r="M674" s="1188"/>
      <c r="N674" s="1188"/>
      <c r="O674" s="1188"/>
      <c r="P674" s="1188"/>
      <c r="Q674" s="1188"/>
      <c r="R674" s="1188"/>
      <c r="T674" s="87" t="s">
        <v>386</v>
      </c>
      <c r="U674" s="12" t="s">
        <v>509</v>
      </c>
      <c r="Z674" s="1188">
        <f>C629</f>
        <v>0</v>
      </c>
      <c r="AA674" s="1188"/>
      <c r="AB674" s="1188"/>
      <c r="AC674" s="1188"/>
      <c r="AD674" s="1188"/>
      <c r="AE674" s="1188"/>
      <c r="AF674" s="1188"/>
      <c r="AG674" s="1188"/>
      <c r="AH674" s="1188"/>
      <c r="AI674" s="1188"/>
      <c r="AJ674" s="1188"/>
      <c r="AK674" s="1188"/>
      <c r="AM674" s="58"/>
      <c r="AN674" s="58"/>
      <c r="AO674" s="58"/>
      <c r="AP674" s="58"/>
      <c r="AS674" s="399"/>
      <c r="AT674" s="474">
        <f t="shared" si="25"/>
        <v>0</v>
      </c>
      <c r="AU674" s="477">
        <f t="shared" si="27"/>
        <v>0</v>
      </c>
      <c r="AV674" s="478" t="str">
        <f t="shared" si="26"/>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6"/>
      <c r="H675" s="1096"/>
      <c r="I675" s="1096"/>
      <c r="J675" s="1096"/>
      <c r="K675" s="1096"/>
      <c r="L675" s="1096"/>
      <c r="M675" s="1096"/>
      <c r="N675" s="1096"/>
      <c r="O675" s="1096"/>
      <c r="P675" s="1096"/>
      <c r="Q675" s="1096"/>
      <c r="R675" s="1096"/>
      <c r="T675" s="35"/>
      <c r="U675" s="12" t="s">
        <v>92</v>
      </c>
      <c r="Z675" s="1096"/>
      <c r="AA675" s="1096"/>
      <c r="AB675" s="1096"/>
      <c r="AC675" s="1096"/>
      <c r="AD675" s="1096"/>
      <c r="AE675" s="1096"/>
      <c r="AF675" s="1096"/>
      <c r="AG675" s="1096"/>
      <c r="AH675" s="1096"/>
      <c r="AI675" s="1096"/>
      <c r="AJ675" s="1096"/>
      <c r="AK675" s="1096"/>
      <c r="AM675" s="58"/>
      <c r="AN675" s="58"/>
      <c r="AO675" s="58"/>
      <c r="AP675" s="58"/>
      <c r="AQ675" s="58"/>
      <c r="AS675" s="470" t="s">
        <v>997</v>
      </c>
      <c r="AT675" s="479">
        <f>SUM(AT650:AT674)</f>
        <v>163</v>
      </c>
      <c r="AU675" s="480">
        <f>SUM(AU650:AU674)</f>
        <v>1</v>
      </c>
      <c r="AV675" s="480">
        <f>SUM(AV650:AV674)</f>
        <v>0.43435582822085889</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6"/>
      <c r="H676" s="1096"/>
      <c r="I676" s="1096"/>
      <c r="J676" s="1096"/>
      <c r="K676" s="1096"/>
      <c r="L676" s="1096"/>
      <c r="M676" s="1096"/>
      <c r="N676" s="1096"/>
      <c r="O676" s="1096"/>
      <c r="P676" s="1096"/>
      <c r="Q676" s="1096"/>
      <c r="R676" s="1096"/>
      <c r="U676" s="12" t="s">
        <v>630</v>
      </c>
      <c r="Z676" s="1095"/>
      <c r="AA676" s="1095"/>
      <c r="AB676" s="1095"/>
      <c r="AC676" s="1095"/>
      <c r="AD676" s="1095"/>
      <c r="AE676" s="1095"/>
      <c r="AF676" s="1095"/>
      <c r="AG676" s="1095"/>
      <c r="AH676" s="1095"/>
      <c r="AI676" s="1095"/>
      <c r="AJ676" s="1095"/>
      <c r="AK676" s="1095"/>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6"/>
      <c r="H677" s="1096"/>
      <c r="I677" s="1096"/>
      <c r="J677" s="1096"/>
      <c r="K677" s="1096"/>
      <c r="L677" s="1096"/>
      <c r="M677" s="1096"/>
      <c r="N677" s="1096"/>
      <c r="O677" s="1096"/>
      <c r="P677" s="1096"/>
      <c r="Q677" s="1096"/>
      <c r="R677" s="1096"/>
      <c r="U677" s="12" t="s">
        <v>19</v>
      </c>
      <c r="Z677" s="1095"/>
      <c r="AA677" s="1095"/>
      <c r="AB677" s="1095"/>
      <c r="AC677" s="1095"/>
      <c r="AD677" s="1095"/>
      <c r="AE677" s="1095"/>
      <c r="AF677" s="1095"/>
      <c r="AG677" s="1095"/>
      <c r="AH677" s="1095"/>
      <c r="AI677" s="1095"/>
      <c r="AJ677" s="1095"/>
      <c r="AK677" s="1095"/>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31"/>
      <c r="H678" s="1131"/>
      <c r="I678" s="1131"/>
      <c r="J678" s="1131"/>
      <c r="K678" s="1131"/>
      <c r="L678" s="1131"/>
      <c r="O678" s="140" t="s">
        <v>219</v>
      </c>
      <c r="P678" s="1163"/>
      <c r="Q678" s="1163"/>
      <c r="R678" s="1163"/>
      <c r="U678" s="12" t="s">
        <v>337</v>
      </c>
      <c r="Z678" s="1131"/>
      <c r="AA678" s="1131"/>
      <c r="AB678" s="1131"/>
      <c r="AC678" s="1131"/>
      <c r="AD678" s="1131"/>
      <c r="AE678" s="1131"/>
      <c r="AH678" s="140" t="s">
        <v>219</v>
      </c>
      <c r="AI678" s="1163"/>
      <c r="AJ678" s="1163"/>
      <c r="AK678" s="1163"/>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6"/>
      <c r="I679" s="1096"/>
      <c r="J679" s="1096"/>
      <c r="K679" s="1096"/>
      <c r="L679" s="1096"/>
      <c r="M679" s="1096"/>
      <c r="N679" s="1096"/>
      <c r="O679" s="1096"/>
      <c r="P679" s="1096"/>
      <c r="Q679" s="1096"/>
      <c r="R679" s="1096"/>
      <c r="U679" s="12" t="s">
        <v>20</v>
      </c>
      <c r="AA679" s="1096"/>
      <c r="AB679" s="1096"/>
      <c r="AC679" s="1096"/>
      <c r="AD679" s="1096"/>
      <c r="AE679" s="1096"/>
      <c r="AF679" s="1096"/>
      <c r="AG679" s="1096"/>
      <c r="AH679" s="1096"/>
      <c r="AI679" s="1096"/>
      <c r="AJ679" s="1096"/>
      <c r="AK679" s="1096"/>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5" t="s">
        <v>722</v>
      </c>
      <c r="O680" s="1125"/>
      <c r="U680" s="12" t="s">
        <v>22</v>
      </c>
      <c r="AG680" s="1125" t="s">
        <v>722</v>
      </c>
      <c r="AH680" s="1125"/>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5" t="s">
        <v>591</v>
      </c>
      <c r="AF684" s="112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5" t="s">
        <v>722</v>
      </c>
      <c r="AF685" s="112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41">
        <v>43966</v>
      </c>
      <c r="AF686" s="1341"/>
      <c r="AG686" s="1341"/>
      <c r="AH686" s="1341"/>
      <c r="AI686" s="1341"/>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92">
        <v>44062</v>
      </c>
      <c r="AF687" s="1392"/>
      <c r="AG687" s="1392"/>
      <c r="AH687" s="1392"/>
      <c r="AI687" s="1392"/>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41">
        <v>44136</v>
      </c>
      <c r="AF689" s="1341"/>
      <c r="AG689" s="1341"/>
      <c r="AH689" s="1341"/>
      <c r="AI689" s="134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93">
        <v>0.5887</v>
      </c>
      <c r="AF690" s="1393"/>
      <c r="AG690" s="1393"/>
      <c r="AH690" s="1393"/>
      <c r="AI690" s="1393"/>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88" t="str">
        <f>H330</f>
        <v>California Statewide Communities Development Authority</v>
      </c>
      <c r="X691" s="1188"/>
      <c r="Y691" s="1188"/>
      <c r="Z691" s="1188"/>
      <c r="AA691" s="1188"/>
      <c r="AB691" s="1188"/>
      <c r="AC691" s="1188"/>
      <c r="AD691" s="1188"/>
      <c r="AE691" s="1188"/>
      <c r="AF691" s="1188"/>
      <c r="AG691" s="1188"/>
      <c r="AH691" s="1188"/>
      <c r="AI691" s="1188"/>
      <c r="AJ691" s="1188"/>
      <c r="AK691" s="1188"/>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5" t="s">
        <v>722</v>
      </c>
      <c r="AF693" s="112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6"/>
      <c r="X694" s="1096"/>
      <c r="Y694" s="1096"/>
      <c r="Z694" s="1096"/>
      <c r="AA694" s="1096"/>
      <c r="AB694" s="1096"/>
      <c r="AC694" s="1096"/>
      <c r="AD694" s="1096"/>
      <c r="AE694" s="1096"/>
      <c r="AF694" s="1096"/>
      <c r="AG694" s="1096"/>
      <c r="AH694" s="1096"/>
      <c r="AI694" s="1096"/>
      <c r="AJ694" s="1096"/>
      <c r="AK694" s="1096"/>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6"/>
      <c r="K695" s="1096"/>
      <c r="L695" s="1096"/>
      <c r="M695" s="1096"/>
      <c r="N695" s="1096"/>
      <c r="O695" s="1096"/>
      <c r="P695" s="1096"/>
      <c r="Q695" s="1096"/>
      <c r="R695" s="1096"/>
      <c r="S695" s="1096"/>
      <c r="T695" s="1096"/>
      <c r="U695" s="1096"/>
      <c r="V695" s="1096"/>
      <c r="W695" s="1096"/>
      <c r="X695" s="109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31"/>
      <c r="K696" s="1131"/>
      <c r="L696" s="1131"/>
      <c r="M696" s="1131"/>
      <c r="N696" s="1131"/>
      <c r="O696" s="1131"/>
      <c r="P696" s="7" t="s">
        <v>219</v>
      </c>
      <c r="Q696" s="7"/>
      <c r="R696" s="1163"/>
      <c r="S696" s="1163"/>
      <c r="T696" s="1163"/>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6" t="s">
        <v>328</v>
      </c>
      <c r="X697" s="1096"/>
      <c r="Y697" s="1096"/>
      <c r="Z697" s="1096"/>
      <c r="AA697" s="1096"/>
      <c r="AB697" s="1096"/>
      <c r="AC697" s="1096"/>
      <c r="AD697" s="1096"/>
      <c r="AE697" s="1096"/>
      <c r="AF697" s="1096"/>
      <c r="AG697" s="1096"/>
      <c r="AH697" s="1096"/>
      <c r="AI697" s="1096"/>
      <c r="AJ697" s="1096"/>
      <c r="AK697" s="1096"/>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6" t="s">
        <v>356</v>
      </c>
      <c r="F698" s="1096"/>
      <c r="G698" s="1096"/>
      <c r="H698" s="1096"/>
      <c r="I698" s="1096"/>
      <c r="J698" s="1096"/>
      <c r="K698" s="1096"/>
      <c r="L698" s="1096"/>
      <c r="M698" s="1096"/>
      <c r="N698" s="1096"/>
      <c r="O698" s="1096"/>
      <c r="P698" s="1096"/>
      <c r="Q698" s="1096"/>
      <c r="R698" s="1096"/>
      <c r="S698" s="1096"/>
      <c r="T698" s="1096"/>
      <c r="U698" s="1096"/>
      <c r="V698" s="1096"/>
      <c r="W698" s="1096"/>
      <c r="X698" s="1096"/>
      <c r="Y698" s="1096"/>
      <c r="Z698" s="1096"/>
      <c r="AA698" s="1096"/>
      <c r="AB698" s="1096"/>
      <c r="AC698" s="1096"/>
      <c r="AD698" s="1096"/>
      <c r="AE698" s="1096"/>
      <c r="AF698" s="1096"/>
      <c r="AG698" s="1096"/>
      <c r="AH698" s="1096"/>
      <c r="AI698" s="1096"/>
      <c r="AJ698" s="1096"/>
      <c r="AK698" s="1096"/>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6" t="s">
        <v>102</v>
      </c>
      <c r="B700" s="1316"/>
      <c r="C700" s="1316"/>
      <c r="D700" s="1316"/>
      <c r="E700" s="1316"/>
      <c r="F700" s="1316"/>
      <c r="G700" s="1316"/>
      <c r="H700" s="1316"/>
      <c r="I700" s="1316"/>
      <c r="J700" s="1316"/>
      <c r="K700" s="1316"/>
      <c r="L700" s="1316"/>
      <c r="M700" s="1316"/>
      <c r="N700" s="1316"/>
      <c r="O700" s="1316"/>
      <c r="P700" s="1316"/>
      <c r="Q700" s="1316"/>
      <c r="R700" s="1316"/>
      <c r="S700" s="1316"/>
      <c r="T700" s="1316"/>
      <c r="U700" s="1316"/>
      <c r="V700" s="1316"/>
      <c r="W700" s="1316"/>
      <c r="X700" s="1316"/>
      <c r="Y700" s="1316"/>
      <c r="Z700" s="1316"/>
      <c r="AA700" s="1316"/>
      <c r="AB700" s="1316"/>
      <c r="AC700" s="1316"/>
      <c r="AD700" s="1316"/>
      <c r="AE700" s="1316"/>
      <c r="AF700" s="1316"/>
      <c r="AG700" s="1316"/>
      <c r="AH700" s="1316"/>
      <c r="AI700" s="1316"/>
      <c r="AJ700" s="1316"/>
      <c r="AK700" s="1316"/>
      <c r="AL700" s="1316"/>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9"/>
      <c r="B701" s="979"/>
      <c r="C701" s="979"/>
      <c r="D701" s="979"/>
      <c r="E701" s="979"/>
      <c r="F701" s="979"/>
      <c r="G701" s="979"/>
      <c r="H701" s="979"/>
      <c r="I701" s="979"/>
      <c r="J701" s="979"/>
      <c r="K701" s="979"/>
      <c r="L701" s="979"/>
      <c r="M701" s="979"/>
      <c r="N701" s="979"/>
      <c r="O701" s="979"/>
      <c r="P701" s="979"/>
      <c r="Q701" s="979"/>
      <c r="R701" s="979"/>
      <c r="S701" s="979"/>
      <c r="T701" s="979"/>
      <c r="U701" s="979"/>
      <c r="V701" s="979"/>
      <c r="W701" s="979"/>
      <c r="X701" s="979"/>
      <c r="Y701" s="979"/>
      <c r="Z701" s="979"/>
      <c r="AA701" s="979"/>
      <c r="AB701" s="979"/>
      <c r="AC701" s="979"/>
      <c r="AD701" s="979"/>
      <c r="AE701" s="979"/>
      <c r="AF701" s="979"/>
      <c r="AG701" s="979"/>
      <c r="AH701" s="979"/>
      <c r="AI701" s="979"/>
      <c r="AJ701" s="979"/>
      <c r="AK701" s="979"/>
      <c r="AL701" s="979"/>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402" t="s">
        <v>420</v>
      </c>
      <c r="C705" s="1403"/>
      <c r="D705" s="1403"/>
      <c r="E705" s="1403"/>
      <c r="F705" s="1404"/>
      <c r="G705" s="1402" t="s">
        <v>301</v>
      </c>
      <c r="H705" s="1403"/>
      <c r="I705" s="1403"/>
      <c r="J705" s="1404"/>
      <c r="K705" s="1402" t="s">
        <v>491</v>
      </c>
      <c r="L705" s="1403"/>
      <c r="M705" s="1403"/>
      <c r="N705" s="1403"/>
      <c r="O705" s="1404"/>
      <c r="P705" s="1402" t="s">
        <v>302</v>
      </c>
      <c r="Q705" s="1403"/>
      <c r="R705" s="1403"/>
      <c r="S705" s="1403"/>
      <c r="T705" s="1404"/>
      <c r="U705" s="1402" t="s">
        <v>303</v>
      </c>
      <c r="V705" s="1403"/>
      <c r="W705" s="1403"/>
      <c r="X705" s="1404"/>
      <c r="Y705" s="1402" t="s">
        <v>304</v>
      </c>
      <c r="Z705" s="1403"/>
      <c r="AA705" s="1403"/>
      <c r="AB705" s="1403"/>
      <c r="AC705" s="1404"/>
      <c r="AD705" s="1402" t="s">
        <v>421</v>
      </c>
      <c r="AE705" s="1403"/>
      <c r="AF705" s="1403"/>
      <c r="AG705" s="1403"/>
      <c r="AH705" s="1404"/>
      <c r="AI705" s="1402" t="s">
        <v>697</v>
      </c>
      <c r="AJ705" s="1403"/>
      <c r="AK705" s="1404"/>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05"/>
      <c r="C706" s="1406"/>
      <c r="D706" s="1406"/>
      <c r="E706" s="1406"/>
      <c r="F706" s="1407"/>
      <c r="G706" s="1405"/>
      <c r="H706" s="1406"/>
      <c r="I706" s="1406"/>
      <c r="J706" s="1407"/>
      <c r="K706" s="1405"/>
      <c r="L706" s="1406"/>
      <c r="M706" s="1406"/>
      <c r="N706" s="1406"/>
      <c r="O706" s="1407"/>
      <c r="P706" s="1405"/>
      <c r="Q706" s="1406"/>
      <c r="R706" s="1406"/>
      <c r="S706" s="1406"/>
      <c r="T706" s="1407"/>
      <c r="U706" s="1405"/>
      <c r="V706" s="1406"/>
      <c r="W706" s="1406"/>
      <c r="X706" s="1407"/>
      <c r="Y706" s="1405"/>
      <c r="Z706" s="1406"/>
      <c r="AA706" s="1406"/>
      <c r="AB706" s="1406"/>
      <c r="AC706" s="1407"/>
      <c r="AD706" s="1405"/>
      <c r="AE706" s="1406"/>
      <c r="AF706" s="1406"/>
      <c r="AG706" s="1406"/>
      <c r="AH706" s="1407"/>
      <c r="AI706" s="1405"/>
      <c r="AJ706" s="1406"/>
      <c r="AK706" s="1407"/>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05"/>
      <c r="C707" s="1406"/>
      <c r="D707" s="1406"/>
      <c r="E707" s="1406"/>
      <c r="F707" s="1407"/>
      <c r="G707" s="1405"/>
      <c r="H707" s="1406"/>
      <c r="I707" s="1406"/>
      <c r="J707" s="1407"/>
      <c r="K707" s="1405"/>
      <c r="L707" s="1406"/>
      <c r="M707" s="1406"/>
      <c r="N707" s="1406"/>
      <c r="O707" s="1407"/>
      <c r="P707" s="1405"/>
      <c r="Q707" s="1406"/>
      <c r="R707" s="1406"/>
      <c r="S707" s="1406"/>
      <c r="T707" s="1407"/>
      <c r="U707" s="1405"/>
      <c r="V707" s="1406"/>
      <c r="W707" s="1406"/>
      <c r="X707" s="1407"/>
      <c r="Y707" s="1405"/>
      <c r="Z707" s="1406"/>
      <c r="AA707" s="1406"/>
      <c r="AB707" s="1406"/>
      <c r="AC707" s="1407"/>
      <c r="AD707" s="1405"/>
      <c r="AE707" s="1406"/>
      <c r="AF707" s="1406"/>
      <c r="AG707" s="1406"/>
      <c r="AH707" s="1407"/>
      <c r="AI707" s="1405"/>
      <c r="AJ707" s="1406"/>
      <c r="AK707" s="140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8"/>
      <c r="C708" s="1409"/>
      <c r="D708" s="1409"/>
      <c r="E708" s="1409"/>
      <c r="F708" s="1410"/>
      <c r="G708" s="1408"/>
      <c r="H708" s="1409"/>
      <c r="I708" s="1409"/>
      <c r="J708" s="1410"/>
      <c r="K708" s="1408"/>
      <c r="L708" s="1409"/>
      <c r="M708" s="1409"/>
      <c r="N708" s="1409"/>
      <c r="O708" s="1410"/>
      <c r="P708" s="1408"/>
      <c r="Q708" s="1409"/>
      <c r="R708" s="1409"/>
      <c r="S708" s="1409"/>
      <c r="T708" s="1410"/>
      <c r="U708" s="1408"/>
      <c r="V708" s="1409"/>
      <c r="W708" s="1409"/>
      <c r="X708" s="1410"/>
      <c r="Y708" s="1408"/>
      <c r="Z708" s="1409"/>
      <c r="AA708" s="1409"/>
      <c r="AB708" s="1409"/>
      <c r="AC708" s="1410"/>
      <c r="AD708" s="1408"/>
      <c r="AE708" s="1409"/>
      <c r="AF708" s="1409"/>
      <c r="AG708" s="1409"/>
      <c r="AH708" s="1410"/>
      <c r="AI708" s="1408"/>
      <c r="AJ708" s="1409"/>
      <c r="AK708" s="141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7" t="s">
        <v>346</v>
      </c>
      <c r="C709" s="1136"/>
      <c r="D709" s="1136"/>
      <c r="E709" s="1136"/>
      <c r="F709" s="1395"/>
      <c r="G709" s="1389">
        <v>25</v>
      </c>
      <c r="H709" s="1390"/>
      <c r="I709" s="1390"/>
      <c r="J709" s="1391"/>
      <c r="K709" s="1399">
        <f>829-U709</f>
        <v>790</v>
      </c>
      <c r="L709" s="1400"/>
      <c r="M709" s="1400"/>
      <c r="N709" s="1400"/>
      <c r="O709" s="1401"/>
      <c r="P709" s="1396">
        <f t="shared" ref="P709:P733" si="28">G709*K709</f>
        <v>19750</v>
      </c>
      <c r="Q709" s="1397"/>
      <c r="R709" s="1397"/>
      <c r="S709" s="1397"/>
      <c r="T709" s="1398"/>
      <c r="U709" s="1399">
        <f>M812</f>
        <v>39</v>
      </c>
      <c r="V709" s="1400"/>
      <c r="W709" s="1400"/>
      <c r="X709" s="1401"/>
      <c r="Y709" s="1396">
        <f>K709+U709</f>
        <v>829</v>
      </c>
      <c r="Z709" s="1397"/>
      <c r="AA709" s="1397"/>
      <c r="AB709" s="1397"/>
      <c r="AC709" s="1398"/>
      <c r="AD709" s="1411">
        <v>0.3</v>
      </c>
      <c r="AE709" s="1412"/>
      <c r="AF709" s="1412"/>
      <c r="AG709" s="1412"/>
      <c r="AH709" s="1413"/>
      <c r="AI709" s="1286">
        <f t="shared" ref="AI709:AI733" si="29">IF($AD709&gt;0,($Y709/$AN649), " ")</f>
        <v>0.29992764109985526</v>
      </c>
      <c r="AJ709" s="1287"/>
      <c r="AK709" s="128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77" t="s">
        <v>346</v>
      </c>
      <c r="C710" s="1136"/>
      <c r="D710" s="1136"/>
      <c r="E710" s="1136"/>
      <c r="F710" s="1395"/>
      <c r="G710" s="1389">
        <v>25</v>
      </c>
      <c r="H710" s="1390"/>
      <c r="I710" s="1390"/>
      <c r="J710" s="1391"/>
      <c r="K710" s="1399">
        <f>1106-U710</f>
        <v>1067</v>
      </c>
      <c r="L710" s="1400"/>
      <c r="M710" s="1400"/>
      <c r="N710" s="1400"/>
      <c r="O710" s="1401"/>
      <c r="P710" s="1396">
        <f t="shared" si="28"/>
        <v>26675</v>
      </c>
      <c r="Q710" s="1397"/>
      <c r="R710" s="1397"/>
      <c r="S710" s="1397"/>
      <c r="T710" s="1398"/>
      <c r="U710" s="1399">
        <f>U709</f>
        <v>39</v>
      </c>
      <c r="V710" s="1400"/>
      <c r="W710" s="1400"/>
      <c r="X710" s="1401"/>
      <c r="Y710" s="1396">
        <f t="shared" ref="Y710:Y733" si="30">K710+U710</f>
        <v>1106</v>
      </c>
      <c r="Z710" s="1397"/>
      <c r="AA710" s="1397"/>
      <c r="AB710" s="1397"/>
      <c r="AC710" s="1398"/>
      <c r="AD710" s="1411">
        <v>0.4</v>
      </c>
      <c r="AE710" s="1412"/>
      <c r="AF710" s="1412"/>
      <c r="AG710" s="1412"/>
      <c r="AH710" s="1413"/>
      <c r="AI710" s="1286">
        <f t="shared" si="29"/>
        <v>0.40014471780028943</v>
      </c>
      <c r="AJ710" s="1287"/>
      <c r="AK710" s="128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77" t="s">
        <v>346</v>
      </c>
      <c r="C711" s="1136"/>
      <c r="D711" s="1136"/>
      <c r="E711" s="1136"/>
      <c r="F711" s="1395"/>
      <c r="G711" s="1389">
        <v>18</v>
      </c>
      <c r="H711" s="1390"/>
      <c r="I711" s="1390"/>
      <c r="J711" s="1391"/>
      <c r="K711" s="1399">
        <f>1659-U711</f>
        <v>1620</v>
      </c>
      <c r="L711" s="1400"/>
      <c r="M711" s="1400"/>
      <c r="N711" s="1400"/>
      <c r="O711" s="1401"/>
      <c r="P711" s="1396">
        <f t="shared" si="28"/>
        <v>29160</v>
      </c>
      <c r="Q711" s="1397"/>
      <c r="R711" s="1397"/>
      <c r="S711" s="1397"/>
      <c r="T711" s="1398"/>
      <c r="U711" s="1399">
        <f>U709</f>
        <v>39</v>
      </c>
      <c r="V711" s="1400"/>
      <c r="W711" s="1400"/>
      <c r="X711" s="1401"/>
      <c r="Y711" s="1396">
        <f t="shared" si="30"/>
        <v>1659</v>
      </c>
      <c r="Z711" s="1397"/>
      <c r="AA711" s="1397"/>
      <c r="AB711" s="1397"/>
      <c r="AC711" s="1398"/>
      <c r="AD711" s="1411">
        <v>0.6</v>
      </c>
      <c r="AE711" s="1412"/>
      <c r="AF711" s="1412"/>
      <c r="AG711" s="1412"/>
      <c r="AH711" s="1413"/>
      <c r="AI711" s="1286">
        <f t="shared" si="29"/>
        <v>0.60021707670043412</v>
      </c>
      <c r="AJ711" s="1287"/>
      <c r="AK711" s="128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7"/>
      <c r="C712" s="1136"/>
      <c r="D712" s="1136"/>
      <c r="E712" s="1136"/>
      <c r="F712" s="1395"/>
      <c r="G712" s="1389"/>
      <c r="H712" s="1390"/>
      <c r="I712" s="1390"/>
      <c r="J712" s="1391"/>
      <c r="K712" s="1399"/>
      <c r="L712" s="1400"/>
      <c r="M712" s="1400"/>
      <c r="N712" s="1400"/>
      <c r="O712" s="1401"/>
      <c r="P712" s="1126">
        <f t="shared" si="28"/>
        <v>0</v>
      </c>
      <c r="Q712" s="1126"/>
      <c r="R712" s="1126"/>
      <c r="S712" s="1126"/>
      <c r="T712" s="1126"/>
      <c r="U712" s="1399"/>
      <c r="V712" s="1400"/>
      <c r="W712" s="1400"/>
      <c r="X712" s="1401"/>
      <c r="Y712" s="1126">
        <f t="shared" si="30"/>
        <v>0</v>
      </c>
      <c r="Z712" s="1126"/>
      <c r="AA712" s="1126"/>
      <c r="AB712" s="1126"/>
      <c r="AC712" s="1126"/>
      <c r="AD712" s="1411"/>
      <c r="AE712" s="1412"/>
      <c r="AF712" s="1412"/>
      <c r="AG712" s="1412"/>
      <c r="AH712" s="1413"/>
      <c r="AI712" s="1286" t="str">
        <f t="shared" si="29"/>
        <v xml:space="preserve"> </v>
      </c>
      <c r="AJ712" s="1287"/>
      <c r="AK712" s="128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7" t="s">
        <v>347</v>
      </c>
      <c r="C713" s="1136"/>
      <c r="D713" s="1136"/>
      <c r="E713" s="1136"/>
      <c r="F713" s="1395"/>
      <c r="G713" s="1389">
        <v>27</v>
      </c>
      <c r="H713" s="1390"/>
      <c r="I713" s="1390"/>
      <c r="J713" s="1391"/>
      <c r="K713" s="1577">
        <f>888-U713</f>
        <v>832</v>
      </c>
      <c r="L713" s="1577"/>
      <c r="M713" s="1577"/>
      <c r="N713" s="1577"/>
      <c r="O713" s="1577"/>
      <c r="P713" s="1126">
        <f t="shared" si="28"/>
        <v>22464</v>
      </c>
      <c r="Q713" s="1126"/>
      <c r="R713" s="1126"/>
      <c r="S713" s="1126"/>
      <c r="T713" s="1126"/>
      <c r="U713" s="1399">
        <f>Q$812</f>
        <v>56</v>
      </c>
      <c r="V713" s="1400"/>
      <c r="W713" s="1400"/>
      <c r="X713" s="1401"/>
      <c r="Y713" s="1126">
        <f t="shared" si="30"/>
        <v>888</v>
      </c>
      <c r="Z713" s="1126"/>
      <c r="AA713" s="1126"/>
      <c r="AB713" s="1126"/>
      <c r="AC713" s="1126"/>
      <c r="AD713" s="1411">
        <v>0.3</v>
      </c>
      <c r="AE713" s="1412"/>
      <c r="AF713" s="1412"/>
      <c r="AG713" s="1412"/>
      <c r="AH713" s="1413"/>
      <c r="AI713" s="1286">
        <f t="shared" si="29"/>
        <v>0.29979743416610399</v>
      </c>
      <c r="AJ713" s="1287"/>
      <c r="AK713" s="128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77" t="s">
        <v>347</v>
      </c>
      <c r="C714" s="1136"/>
      <c r="D714" s="1136"/>
      <c r="E714" s="1136"/>
      <c r="F714" s="1395"/>
      <c r="G714" s="1389">
        <v>27</v>
      </c>
      <c r="H714" s="1390"/>
      <c r="I714" s="1390"/>
      <c r="J714" s="1391"/>
      <c r="K714" s="1577">
        <f>1185-U714</f>
        <v>1129</v>
      </c>
      <c r="L714" s="1577"/>
      <c r="M714" s="1577"/>
      <c r="N714" s="1577"/>
      <c r="O714" s="1577"/>
      <c r="P714" s="1126">
        <f t="shared" si="28"/>
        <v>30483</v>
      </c>
      <c r="Q714" s="1126"/>
      <c r="R714" s="1126"/>
      <c r="S714" s="1126"/>
      <c r="T714" s="1126"/>
      <c r="U714" s="1399">
        <f>Q$812</f>
        <v>56</v>
      </c>
      <c r="V714" s="1400"/>
      <c r="W714" s="1400"/>
      <c r="X714" s="1401"/>
      <c r="Y714" s="1126">
        <f t="shared" si="30"/>
        <v>1185</v>
      </c>
      <c r="Z714" s="1126"/>
      <c r="AA714" s="1126"/>
      <c r="AB714" s="1126"/>
      <c r="AC714" s="1126"/>
      <c r="AD714" s="1411">
        <v>0.4</v>
      </c>
      <c r="AE714" s="1412"/>
      <c r="AF714" s="1412"/>
      <c r="AG714" s="1412"/>
      <c r="AH714" s="1413"/>
      <c r="AI714" s="1286">
        <f t="shared" si="29"/>
        <v>0.40006752194463202</v>
      </c>
      <c r="AJ714" s="1287"/>
      <c r="AK714" s="128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77" t="s">
        <v>347</v>
      </c>
      <c r="C715" s="1136"/>
      <c r="D715" s="1136"/>
      <c r="E715" s="1136"/>
      <c r="F715" s="1395"/>
      <c r="G715" s="1389">
        <v>31</v>
      </c>
      <c r="H715" s="1390"/>
      <c r="I715" s="1390"/>
      <c r="J715" s="1391"/>
      <c r="K715" s="1577">
        <f>1777-U715</f>
        <v>1721</v>
      </c>
      <c r="L715" s="1577"/>
      <c r="M715" s="1577"/>
      <c r="N715" s="1577"/>
      <c r="O715" s="1577"/>
      <c r="P715" s="1126">
        <f t="shared" si="28"/>
        <v>53351</v>
      </c>
      <c r="Q715" s="1126"/>
      <c r="R715" s="1126"/>
      <c r="S715" s="1126"/>
      <c r="T715" s="1126"/>
      <c r="U715" s="1399">
        <f>Q$812</f>
        <v>56</v>
      </c>
      <c r="V715" s="1400"/>
      <c r="W715" s="1400"/>
      <c r="X715" s="1401"/>
      <c r="Y715" s="1126">
        <f t="shared" si="30"/>
        <v>1777</v>
      </c>
      <c r="Z715" s="1126"/>
      <c r="AA715" s="1126"/>
      <c r="AB715" s="1126"/>
      <c r="AC715" s="1126"/>
      <c r="AD715" s="1411">
        <v>0.6</v>
      </c>
      <c r="AE715" s="1412"/>
      <c r="AF715" s="1412"/>
      <c r="AG715" s="1412"/>
      <c r="AH715" s="1413"/>
      <c r="AI715" s="1286">
        <f t="shared" si="29"/>
        <v>0.59993247805536798</v>
      </c>
      <c r="AJ715" s="1287"/>
      <c r="AK715" s="128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77"/>
      <c r="C716" s="1136"/>
      <c r="D716" s="1136"/>
      <c r="E716" s="1136"/>
      <c r="F716" s="1395"/>
      <c r="G716" s="1389"/>
      <c r="H716" s="1390"/>
      <c r="I716" s="1390"/>
      <c r="J716" s="1391"/>
      <c r="K716" s="1577"/>
      <c r="L716" s="1577"/>
      <c r="M716" s="1577"/>
      <c r="N716" s="1577"/>
      <c r="O716" s="1577"/>
      <c r="P716" s="1126">
        <f t="shared" si="28"/>
        <v>0</v>
      </c>
      <c r="Q716" s="1126"/>
      <c r="R716" s="1126"/>
      <c r="S716" s="1126"/>
      <c r="T716" s="1126"/>
      <c r="U716" s="1399"/>
      <c r="V716" s="1400"/>
      <c r="W716" s="1400"/>
      <c r="X716" s="1401"/>
      <c r="Y716" s="1126">
        <f t="shared" si="30"/>
        <v>0</v>
      </c>
      <c r="Z716" s="1126"/>
      <c r="AA716" s="1126"/>
      <c r="AB716" s="1126"/>
      <c r="AC716" s="1126"/>
      <c r="AD716" s="1411"/>
      <c r="AE716" s="1412"/>
      <c r="AF716" s="1412"/>
      <c r="AG716" s="1412"/>
      <c r="AH716" s="1413"/>
      <c r="AI716" s="1286" t="str">
        <f t="shared" si="29"/>
        <v xml:space="preserve"> </v>
      </c>
      <c r="AJ716" s="1287"/>
      <c r="AK716" s="128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77" t="s">
        <v>170</v>
      </c>
      <c r="C717" s="1136"/>
      <c r="D717" s="1136"/>
      <c r="E717" s="1136"/>
      <c r="F717" s="1395"/>
      <c r="G717" s="1389">
        <v>2</v>
      </c>
      <c r="H717" s="1390"/>
      <c r="I717" s="1390"/>
      <c r="J717" s="1391"/>
      <c r="K717" s="1577">
        <f>1066-U717</f>
        <v>995</v>
      </c>
      <c r="L717" s="1577"/>
      <c r="M717" s="1577"/>
      <c r="N717" s="1577"/>
      <c r="O717" s="1577"/>
      <c r="P717" s="1126">
        <f t="shared" si="28"/>
        <v>1990</v>
      </c>
      <c r="Q717" s="1126"/>
      <c r="R717" s="1126"/>
      <c r="S717" s="1126"/>
      <c r="T717" s="1126"/>
      <c r="U717" s="1399">
        <f>U812</f>
        <v>71</v>
      </c>
      <c r="V717" s="1400"/>
      <c r="W717" s="1400"/>
      <c r="X717" s="1401"/>
      <c r="Y717" s="1126">
        <f t="shared" si="30"/>
        <v>1066</v>
      </c>
      <c r="Z717" s="1126"/>
      <c r="AA717" s="1126"/>
      <c r="AB717" s="1126"/>
      <c r="AC717" s="1126"/>
      <c r="AD717" s="1411">
        <v>0.3</v>
      </c>
      <c r="AE717" s="1412"/>
      <c r="AF717" s="1412"/>
      <c r="AG717" s="1412"/>
      <c r="AH717" s="1413"/>
      <c r="AI717" s="1286">
        <f t="shared" si="29"/>
        <v>0.2999437253798537</v>
      </c>
      <c r="AJ717" s="1287"/>
      <c r="AK717" s="128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77" t="s">
        <v>170</v>
      </c>
      <c r="C718" s="1136"/>
      <c r="D718" s="1136"/>
      <c r="E718" s="1136"/>
      <c r="F718" s="1395"/>
      <c r="G718" s="1389">
        <v>2</v>
      </c>
      <c r="H718" s="1390"/>
      <c r="I718" s="1390"/>
      <c r="J718" s="1391"/>
      <c r="K718" s="1577">
        <f>1422-U718</f>
        <v>1351</v>
      </c>
      <c r="L718" s="1577"/>
      <c r="M718" s="1577"/>
      <c r="N718" s="1577"/>
      <c r="O718" s="1577"/>
      <c r="P718" s="1578">
        <f t="shared" si="28"/>
        <v>2702</v>
      </c>
      <c r="Q718" s="1578"/>
      <c r="R718" s="1578"/>
      <c r="S718" s="1578"/>
      <c r="T718" s="1578"/>
      <c r="U718" s="1399">
        <f>U812</f>
        <v>71</v>
      </c>
      <c r="V718" s="1400"/>
      <c r="W718" s="1400"/>
      <c r="X718" s="1401"/>
      <c r="Y718" s="1578">
        <f t="shared" si="30"/>
        <v>1422</v>
      </c>
      <c r="Z718" s="1578"/>
      <c r="AA718" s="1578"/>
      <c r="AB718" s="1578"/>
      <c r="AC718" s="1578"/>
      <c r="AD718" s="1411">
        <v>0.4</v>
      </c>
      <c r="AE718" s="1412"/>
      <c r="AF718" s="1412"/>
      <c r="AG718" s="1412"/>
      <c r="AH718" s="1413"/>
      <c r="AI718" s="1286">
        <f t="shared" si="29"/>
        <v>0.4001125492402926</v>
      </c>
      <c r="AJ718" s="1287"/>
      <c r="AK718" s="128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77" t="s">
        <v>170</v>
      </c>
      <c r="C719" s="1136"/>
      <c r="D719" s="1136"/>
      <c r="E719" s="1136"/>
      <c r="F719" s="1395"/>
      <c r="G719" s="1389">
        <v>6</v>
      </c>
      <c r="H719" s="1390"/>
      <c r="I719" s="1390"/>
      <c r="J719" s="1391"/>
      <c r="K719" s="1577">
        <f>2133-U719</f>
        <v>2062</v>
      </c>
      <c r="L719" s="1577"/>
      <c r="M719" s="1577"/>
      <c r="N719" s="1577"/>
      <c r="O719" s="1577"/>
      <c r="P719" s="1126">
        <f t="shared" si="28"/>
        <v>12372</v>
      </c>
      <c r="Q719" s="1126"/>
      <c r="R719" s="1126"/>
      <c r="S719" s="1126"/>
      <c r="T719" s="1126"/>
      <c r="U719" s="1399">
        <f>U812</f>
        <v>71</v>
      </c>
      <c r="V719" s="1400"/>
      <c r="W719" s="1400"/>
      <c r="X719" s="1401"/>
      <c r="Y719" s="1126">
        <f t="shared" si="30"/>
        <v>2133</v>
      </c>
      <c r="Z719" s="1126"/>
      <c r="AA719" s="1126"/>
      <c r="AB719" s="1126"/>
      <c r="AC719" s="1126"/>
      <c r="AD719" s="1411">
        <v>0.6</v>
      </c>
      <c r="AE719" s="1412"/>
      <c r="AF719" s="1412"/>
      <c r="AG719" s="1412"/>
      <c r="AH719" s="1413"/>
      <c r="AI719" s="1286">
        <f t="shared" si="29"/>
        <v>0.6001688238604389</v>
      </c>
      <c r="AJ719" s="1287"/>
      <c r="AK719" s="128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414"/>
      <c r="C720" s="1415"/>
      <c r="D720" s="1415"/>
      <c r="E720" s="1415"/>
      <c r="F720" s="1416"/>
      <c r="G720" s="1421"/>
      <c r="H720" s="1422"/>
      <c r="I720" s="1422"/>
      <c r="J720" s="1423"/>
      <c r="K720" s="1420"/>
      <c r="L720" s="1420"/>
      <c r="M720" s="1420"/>
      <c r="N720" s="1420"/>
      <c r="O720" s="1420"/>
      <c r="P720" s="1126">
        <f t="shared" si="28"/>
        <v>0</v>
      </c>
      <c r="Q720" s="1126"/>
      <c r="R720" s="1126"/>
      <c r="S720" s="1126"/>
      <c r="T720" s="1126"/>
      <c r="U720" s="1417">
        <v>0</v>
      </c>
      <c r="V720" s="1418"/>
      <c r="W720" s="1418"/>
      <c r="X720" s="1419"/>
      <c r="Y720" s="1126">
        <f t="shared" si="30"/>
        <v>0</v>
      </c>
      <c r="Z720" s="1126"/>
      <c r="AA720" s="1126"/>
      <c r="AB720" s="1126"/>
      <c r="AC720" s="1126"/>
      <c r="AD720" s="1191">
        <v>0</v>
      </c>
      <c r="AE720" s="1192"/>
      <c r="AF720" s="1192"/>
      <c r="AG720" s="1192"/>
      <c r="AH720" s="1193"/>
      <c r="AI720" s="1286" t="str">
        <f t="shared" si="29"/>
        <v xml:space="preserve"> </v>
      </c>
      <c r="AJ720" s="1287"/>
      <c r="AK720" s="128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414"/>
      <c r="C721" s="1415"/>
      <c r="D721" s="1415"/>
      <c r="E721" s="1415"/>
      <c r="F721" s="1416"/>
      <c r="G721" s="1421"/>
      <c r="H721" s="1422"/>
      <c r="I721" s="1422"/>
      <c r="J721" s="1423"/>
      <c r="K721" s="1420"/>
      <c r="L721" s="1420"/>
      <c r="M721" s="1420"/>
      <c r="N721" s="1420"/>
      <c r="O721" s="1420"/>
      <c r="P721" s="1126">
        <f t="shared" si="28"/>
        <v>0</v>
      </c>
      <c r="Q721" s="1126"/>
      <c r="R721" s="1126"/>
      <c r="S721" s="1126"/>
      <c r="T721" s="1126"/>
      <c r="U721" s="1417">
        <v>0</v>
      </c>
      <c r="V721" s="1418"/>
      <c r="W721" s="1418"/>
      <c r="X721" s="1419"/>
      <c r="Y721" s="1126">
        <f t="shared" si="30"/>
        <v>0</v>
      </c>
      <c r="Z721" s="1126"/>
      <c r="AA721" s="1126"/>
      <c r="AB721" s="1126"/>
      <c r="AC721" s="1126"/>
      <c r="AD721" s="1191">
        <v>0</v>
      </c>
      <c r="AE721" s="1192"/>
      <c r="AF721" s="1192"/>
      <c r="AG721" s="1192"/>
      <c r="AH721" s="1193"/>
      <c r="AI721" s="1286" t="str">
        <f t="shared" si="29"/>
        <v xml:space="preserve"> </v>
      </c>
      <c r="AJ721" s="1287"/>
      <c r="AK721" s="128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414"/>
      <c r="C722" s="1415"/>
      <c r="D722" s="1415"/>
      <c r="E722" s="1415"/>
      <c r="F722" s="1416"/>
      <c r="G722" s="1421"/>
      <c r="H722" s="1422"/>
      <c r="I722" s="1422"/>
      <c r="J722" s="1423"/>
      <c r="K722" s="1420"/>
      <c r="L722" s="1420"/>
      <c r="M722" s="1420"/>
      <c r="N722" s="1420"/>
      <c r="O722" s="1420"/>
      <c r="P722" s="1126">
        <f t="shared" si="28"/>
        <v>0</v>
      </c>
      <c r="Q722" s="1126"/>
      <c r="R722" s="1126"/>
      <c r="S722" s="1126"/>
      <c r="T722" s="1126"/>
      <c r="U722" s="1417">
        <v>0</v>
      </c>
      <c r="V722" s="1418"/>
      <c r="W722" s="1418"/>
      <c r="X722" s="1419"/>
      <c r="Y722" s="1126">
        <f t="shared" si="30"/>
        <v>0</v>
      </c>
      <c r="Z722" s="1126"/>
      <c r="AA722" s="1126"/>
      <c r="AB722" s="1126"/>
      <c r="AC722" s="1126"/>
      <c r="AD722" s="1191">
        <v>0</v>
      </c>
      <c r="AE722" s="1192"/>
      <c r="AF722" s="1192"/>
      <c r="AG722" s="1192"/>
      <c r="AH722" s="1193"/>
      <c r="AI722" s="1286" t="str">
        <f t="shared" si="29"/>
        <v xml:space="preserve"> </v>
      </c>
      <c r="AJ722" s="1287"/>
      <c r="AK722" s="128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414"/>
      <c r="C723" s="1415"/>
      <c r="D723" s="1415"/>
      <c r="E723" s="1415"/>
      <c r="F723" s="1416"/>
      <c r="G723" s="1421"/>
      <c r="H723" s="1422"/>
      <c r="I723" s="1422"/>
      <c r="J723" s="1423"/>
      <c r="K723" s="1420"/>
      <c r="L723" s="1420"/>
      <c r="M723" s="1420"/>
      <c r="N723" s="1420"/>
      <c r="O723" s="1420"/>
      <c r="P723" s="1126">
        <f t="shared" si="28"/>
        <v>0</v>
      </c>
      <c r="Q723" s="1126"/>
      <c r="R723" s="1126"/>
      <c r="S723" s="1126"/>
      <c r="T723" s="1126"/>
      <c r="U723" s="1417">
        <v>0</v>
      </c>
      <c r="V723" s="1418"/>
      <c r="W723" s="1418"/>
      <c r="X723" s="1419"/>
      <c r="Y723" s="1126">
        <f t="shared" si="30"/>
        <v>0</v>
      </c>
      <c r="Z723" s="1126"/>
      <c r="AA723" s="1126"/>
      <c r="AB723" s="1126"/>
      <c r="AC723" s="1126"/>
      <c r="AD723" s="1191">
        <v>0</v>
      </c>
      <c r="AE723" s="1192"/>
      <c r="AF723" s="1192"/>
      <c r="AG723" s="1192"/>
      <c r="AH723" s="1193"/>
      <c r="AI723" s="1286" t="str">
        <f t="shared" si="29"/>
        <v xml:space="preserve"> </v>
      </c>
      <c r="AJ723" s="1287"/>
      <c r="AK723" s="128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414"/>
      <c r="C724" s="1415"/>
      <c r="D724" s="1415"/>
      <c r="E724" s="1415"/>
      <c r="F724" s="1416"/>
      <c r="G724" s="1421"/>
      <c r="H724" s="1422"/>
      <c r="I724" s="1422"/>
      <c r="J724" s="1423"/>
      <c r="K724" s="1420"/>
      <c r="L724" s="1420"/>
      <c r="M724" s="1420"/>
      <c r="N724" s="1420"/>
      <c r="O724" s="1420"/>
      <c r="P724" s="1126">
        <f t="shared" si="28"/>
        <v>0</v>
      </c>
      <c r="Q724" s="1126"/>
      <c r="R724" s="1126"/>
      <c r="S724" s="1126"/>
      <c r="T724" s="1126"/>
      <c r="U724" s="1417">
        <v>0</v>
      </c>
      <c r="V724" s="1418"/>
      <c r="W724" s="1418"/>
      <c r="X724" s="1419"/>
      <c r="Y724" s="1126">
        <f>K724+U724</f>
        <v>0</v>
      </c>
      <c r="Z724" s="1126"/>
      <c r="AA724" s="1126"/>
      <c r="AB724" s="1126"/>
      <c r="AC724" s="1126"/>
      <c r="AD724" s="1191">
        <v>0</v>
      </c>
      <c r="AE724" s="1192"/>
      <c r="AF724" s="1192"/>
      <c r="AG724" s="1192"/>
      <c r="AH724" s="1193"/>
      <c r="AI724" s="1286" t="str">
        <f t="shared" si="29"/>
        <v xml:space="preserve"> </v>
      </c>
      <c r="AJ724" s="1287"/>
      <c r="AK724" s="128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414"/>
      <c r="C725" s="1415"/>
      <c r="D725" s="1415"/>
      <c r="E725" s="1415"/>
      <c r="F725" s="1416"/>
      <c r="G725" s="1421"/>
      <c r="H725" s="1422"/>
      <c r="I725" s="1422"/>
      <c r="J725" s="1423"/>
      <c r="K725" s="1420"/>
      <c r="L725" s="1420"/>
      <c r="M725" s="1420"/>
      <c r="N725" s="1420"/>
      <c r="O725" s="1420"/>
      <c r="P725" s="1126">
        <f t="shared" si="28"/>
        <v>0</v>
      </c>
      <c r="Q725" s="1126"/>
      <c r="R725" s="1126"/>
      <c r="S725" s="1126"/>
      <c r="T725" s="1126"/>
      <c r="U725" s="1417">
        <v>0</v>
      </c>
      <c r="V725" s="1418"/>
      <c r="W725" s="1418"/>
      <c r="X725" s="1419"/>
      <c r="Y725" s="1126">
        <f>K725+U725</f>
        <v>0</v>
      </c>
      <c r="Z725" s="1126"/>
      <c r="AA725" s="1126"/>
      <c r="AB725" s="1126"/>
      <c r="AC725" s="1126"/>
      <c r="AD725" s="1191">
        <v>0</v>
      </c>
      <c r="AE725" s="1192"/>
      <c r="AF725" s="1192"/>
      <c r="AG725" s="1192"/>
      <c r="AH725" s="1193"/>
      <c r="AI725" s="1286" t="str">
        <f t="shared" si="29"/>
        <v xml:space="preserve"> </v>
      </c>
      <c r="AJ725" s="1287"/>
      <c r="AK725" s="128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414"/>
      <c r="C726" s="1415"/>
      <c r="D726" s="1415"/>
      <c r="E726" s="1415"/>
      <c r="F726" s="1416"/>
      <c r="G726" s="1421"/>
      <c r="H726" s="1422"/>
      <c r="I726" s="1422"/>
      <c r="J726" s="1423"/>
      <c r="K726" s="1420"/>
      <c r="L726" s="1420"/>
      <c r="M726" s="1420"/>
      <c r="N726" s="1420"/>
      <c r="O726" s="1420"/>
      <c r="P726" s="1126">
        <f t="shared" si="28"/>
        <v>0</v>
      </c>
      <c r="Q726" s="1126"/>
      <c r="R726" s="1126"/>
      <c r="S726" s="1126"/>
      <c r="T726" s="1126"/>
      <c r="U726" s="1417">
        <v>0</v>
      </c>
      <c r="V726" s="1418"/>
      <c r="W726" s="1418"/>
      <c r="X726" s="1419"/>
      <c r="Y726" s="1126">
        <f>K726+U726</f>
        <v>0</v>
      </c>
      <c r="Z726" s="1126"/>
      <c r="AA726" s="1126"/>
      <c r="AB726" s="1126"/>
      <c r="AC726" s="1126"/>
      <c r="AD726" s="1191">
        <v>0</v>
      </c>
      <c r="AE726" s="1192"/>
      <c r="AF726" s="1192"/>
      <c r="AG726" s="1192"/>
      <c r="AH726" s="1193"/>
      <c r="AI726" s="1286" t="str">
        <f t="shared" si="29"/>
        <v xml:space="preserve"> </v>
      </c>
      <c r="AJ726" s="1287"/>
      <c r="AK726" s="128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414"/>
      <c r="C727" s="1415"/>
      <c r="D727" s="1415"/>
      <c r="E727" s="1415"/>
      <c r="F727" s="1416"/>
      <c r="G727" s="1421"/>
      <c r="H727" s="1422"/>
      <c r="I727" s="1422"/>
      <c r="J727" s="1423"/>
      <c r="K727" s="1420"/>
      <c r="L727" s="1420"/>
      <c r="M727" s="1420"/>
      <c r="N727" s="1420"/>
      <c r="O727" s="1420"/>
      <c r="P727" s="1126">
        <f t="shared" si="28"/>
        <v>0</v>
      </c>
      <c r="Q727" s="1126"/>
      <c r="R727" s="1126"/>
      <c r="S727" s="1126"/>
      <c r="T727" s="1126"/>
      <c r="U727" s="1417">
        <v>0</v>
      </c>
      <c r="V727" s="1418"/>
      <c r="W727" s="1418"/>
      <c r="X727" s="1419"/>
      <c r="Y727" s="1126">
        <f>K727+U727</f>
        <v>0</v>
      </c>
      <c r="Z727" s="1126"/>
      <c r="AA727" s="1126"/>
      <c r="AB727" s="1126"/>
      <c r="AC727" s="1126"/>
      <c r="AD727" s="1191">
        <v>0</v>
      </c>
      <c r="AE727" s="1192"/>
      <c r="AF727" s="1192"/>
      <c r="AG727" s="1192"/>
      <c r="AH727" s="1193"/>
      <c r="AI727" s="1286" t="str">
        <f t="shared" si="29"/>
        <v xml:space="preserve"> </v>
      </c>
      <c r="AJ727" s="1287"/>
      <c r="AK727" s="128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414"/>
      <c r="C728" s="1415"/>
      <c r="D728" s="1415"/>
      <c r="E728" s="1415"/>
      <c r="F728" s="1416"/>
      <c r="G728" s="1421"/>
      <c r="H728" s="1422"/>
      <c r="I728" s="1422"/>
      <c r="J728" s="1423"/>
      <c r="K728" s="1420"/>
      <c r="L728" s="1420"/>
      <c r="M728" s="1420"/>
      <c r="N728" s="1420"/>
      <c r="O728" s="1420"/>
      <c r="P728" s="1126">
        <f t="shared" si="28"/>
        <v>0</v>
      </c>
      <c r="Q728" s="1126"/>
      <c r="R728" s="1126"/>
      <c r="S728" s="1126"/>
      <c r="T728" s="1126"/>
      <c r="U728" s="1417">
        <v>0</v>
      </c>
      <c r="V728" s="1418"/>
      <c r="W728" s="1418"/>
      <c r="X728" s="1419"/>
      <c r="Y728" s="1126">
        <f>K728+U728</f>
        <v>0</v>
      </c>
      <c r="Z728" s="1126"/>
      <c r="AA728" s="1126"/>
      <c r="AB728" s="1126"/>
      <c r="AC728" s="1126"/>
      <c r="AD728" s="1191">
        <v>0</v>
      </c>
      <c r="AE728" s="1192"/>
      <c r="AF728" s="1192"/>
      <c r="AG728" s="1192"/>
      <c r="AH728" s="1193"/>
      <c r="AI728" s="1286" t="str">
        <f t="shared" si="29"/>
        <v xml:space="preserve"> </v>
      </c>
      <c r="AJ728" s="1287"/>
      <c r="AK728" s="128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414"/>
      <c r="C729" s="1415"/>
      <c r="D729" s="1415"/>
      <c r="E729" s="1415"/>
      <c r="F729" s="1416"/>
      <c r="G729" s="1421"/>
      <c r="H729" s="1422"/>
      <c r="I729" s="1422"/>
      <c r="J729" s="1423"/>
      <c r="K729" s="1420"/>
      <c r="L729" s="1420"/>
      <c r="M729" s="1420"/>
      <c r="N729" s="1420"/>
      <c r="O729" s="1420"/>
      <c r="P729" s="1126">
        <f t="shared" si="28"/>
        <v>0</v>
      </c>
      <c r="Q729" s="1126"/>
      <c r="R729" s="1126"/>
      <c r="S729" s="1126"/>
      <c r="T729" s="1126"/>
      <c r="U729" s="1417">
        <v>0</v>
      </c>
      <c r="V729" s="1418"/>
      <c r="W729" s="1418"/>
      <c r="X729" s="1419"/>
      <c r="Y729" s="1126">
        <f t="shared" si="30"/>
        <v>0</v>
      </c>
      <c r="Z729" s="1126"/>
      <c r="AA729" s="1126"/>
      <c r="AB729" s="1126"/>
      <c r="AC729" s="1126"/>
      <c r="AD729" s="1191">
        <v>0</v>
      </c>
      <c r="AE729" s="1192"/>
      <c r="AF729" s="1192"/>
      <c r="AG729" s="1192"/>
      <c r="AH729" s="1193"/>
      <c r="AI729" s="1286" t="str">
        <f t="shared" si="29"/>
        <v xml:space="preserve"> </v>
      </c>
      <c r="AJ729" s="1287"/>
      <c r="AK729" s="128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414"/>
      <c r="C730" s="1415"/>
      <c r="D730" s="1415"/>
      <c r="E730" s="1415"/>
      <c r="F730" s="1416"/>
      <c r="G730" s="1421"/>
      <c r="H730" s="1422"/>
      <c r="I730" s="1422"/>
      <c r="J730" s="1423"/>
      <c r="K730" s="1420"/>
      <c r="L730" s="1420"/>
      <c r="M730" s="1420"/>
      <c r="N730" s="1420"/>
      <c r="O730" s="1420"/>
      <c r="P730" s="1126">
        <f t="shared" si="28"/>
        <v>0</v>
      </c>
      <c r="Q730" s="1126"/>
      <c r="R730" s="1126"/>
      <c r="S730" s="1126"/>
      <c r="T730" s="1126"/>
      <c r="U730" s="1417">
        <v>0</v>
      </c>
      <c r="V730" s="1418"/>
      <c r="W730" s="1418"/>
      <c r="X730" s="1419"/>
      <c r="Y730" s="1126">
        <f t="shared" si="30"/>
        <v>0</v>
      </c>
      <c r="Z730" s="1126"/>
      <c r="AA730" s="1126"/>
      <c r="AB730" s="1126"/>
      <c r="AC730" s="1126"/>
      <c r="AD730" s="1191">
        <v>0</v>
      </c>
      <c r="AE730" s="1192"/>
      <c r="AF730" s="1192"/>
      <c r="AG730" s="1192"/>
      <c r="AH730" s="1193"/>
      <c r="AI730" s="1286" t="str">
        <f t="shared" si="29"/>
        <v xml:space="preserve"> </v>
      </c>
      <c r="AJ730" s="1287"/>
      <c r="AK730" s="128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414"/>
      <c r="C731" s="1415"/>
      <c r="D731" s="1415"/>
      <c r="E731" s="1415"/>
      <c r="F731" s="1416"/>
      <c r="G731" s="1421"/>
      <c r="H731" s="1422"/>
      <c r="I731" s="1422"/>
      <c r="J731" s="1423"/>
      <c r="K731" s="1420"/>
      <c r="L731" s="1420"/>
      <c r="M731" s="1420"/>
      <c r="N731" s="1420"/>
      <c r="O731" s="1420"/>
      <c r="P731" s="1126">
        <f t="shared" si="28"/>
        <v>0</v>
      </c>
      <c r="Q731" s="1126"/>
      <c r="R731" s="1126"/>
      <c r="S731" s="1126"/>
      <c r="T731" s="1126"/>
      <c r="U731" s="1417">
        <v>0</v>
      </c>
      <c r="V731" s="1418"/>
      <c r="W731" s="1418"/>
      <c r="X731" s="1419"/>
      <c r="Y731" s="1126">
        <f t="shared" si="30"/>
        <v>0</v>
      </c>
      <c r="Z731" s="1126"/>
      <c r="AA731" s="1126"/>
      <c r="AB731" s="1126"/>
      <c r="AC731" s="1126"/>
      <c r="AD731" s="1191">
        <v>0</v>
      </c>
      <c r="AE731" s="1192"/>
      <c r="AF731" s="1192"/>
      <c r="AG731" s="1192"/>
      <c r="AH731" s="1193"/>
      <c r="AI731" s="1286" t="str">
        <f t="shared" si="29"/>
        <v xml:space="preserve"> </v>
      </c>
      <c r="AJ731" s="1287"/>
      <c r="AK731" s="128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414"/>
      <c r="C732" s="1415"/>
      <c r="D732" s="1415"/>
      <c r="E732" s="1415"/>
      <c r="F732" s="1416"/>
      <c r="G732" s="1421"/>
      <c r="H732" s="1422"/>
      <c r="I732" s="1422"/>
      <c r="J732" s="1423"/>
      <c r="K732" s="1420"/>
      <c r="L732" s="1420"/>
      <c r="M732" s="1420"/>
      <c r="N732" s="1420"/>
      <c r="O732" s="1420"/>
      <c r="P732" s="1126">
        <f t="shared" si="28"/>
        <v>0</v>
      </c>
      <c r="Q732" s="1126"/>
      <c r="R732" s="1126"/>
      <c r="S732" s="1126"/>
      <c r="T732" s="1126"/>
      <c r="U732" s="1417">
        <v>0</v>
      </c>
      <c r="V732" s="1418"/>
      <c r="W732" s="1418"/>
      <c r="X732" s="1419"/>
      <c r="Y732" s="1126">
        <f t="shared" si="30"/>
        <v>0</v>
      </c>
      <c r="Z732" s="1126"/>
      <c r="AA732" s="1126"/>
      <c r="AB732" s="1126"/>
      <c r="AC732" s="1126"/>
      <c r="AD732" s="1191">
        <v>0</v>
      </c>
      <c r="AE732" s="1192"/>
      <c r="AF732" s="1192"/>
      <c r="AG732" s="1192"/>
      <c r="AH732" s="1193"/>
      <c r="AI732" s="1286" t="str">
        <f t="shared" si="29"/>
        <v xml:space="preserve"> </v>
      </c>
      <c r="AJ732" s="1287"/>
      <c r="AK732" s="128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414"/>
      <c r="C733" s="1415"/>
      <c r="D733" s="1415"/>
      <c r="E733" s="1415"/>
      <c r="F733" s="1416"/>
      <c r="G733" s="1421"/>
      <c r="H733" s="1422"/>
      <c r="I733" s="1422"/>
      <c r="J733" s="1423"/>
      <c r="K733" s="1420"/>
      <c r="L733" s="1420"/>
      <c r="M733" s="1420"/>
      <c r="N733" s="1420"/>
      <c r="O733" s="1420"/>
      <c r="P733" s="1126">
        <f t="shared" si="28"/>
        <v>0</v>
      </c>
      <c r="Q733" s="1126"/>
      <c r="R733" s="1126"/>
      <c r="S733" s="1126"/>
      <c r="T733" s="1126"/>
      <c r="U733" s="1417">
        <v>0</v>
      </c>
      <c r="V733" s="1418"/>
      <c r="W733" s="1418"/>
      <c r="X733" s="1419"/>
      <c r="Y733" s="1126">
        <f t="shared" si="30"/>
        <v>0</v>
      </c>
      <c r="Z733" s="1126"/>
      <c r="AA733" s="1126"/>
      <c r="AB733" s="1126"/>
      <c r="AC733" s="1126"/>
      <c r="AD733" s="1191">
        <v>0</v>
      </c>
      <c r="AE733" s="1192"/>
      <c r="AF733" s="1192"/>
      <c r="AG733" s="1192"/>
      <c r="AH733" s="1193"/>
      <c r="AI733" s="1283" t="str">
        <f t="shared" si="29"/>
        <v xml:space="preserve"> </v>
      </c>
      <c r="AJ733" s="1284"/>
      <c r="AK733" s="128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8" t="s">
        <v>132</v>
      </c>
      <c r="C734" s="1279"/>
      <c r="D734" s="1279"/>
      <c r="E734" s="1279"/>
      <c r="F734" s="1280"/>
      <c r="G734" s="1579">
        <f>SUM(G709:J733)</f>
        <v>163</v>
      </c>
      <c r="H734" s="1580"/>
      <c r="I734" s="1580"/>
      <c r="J734" s="1581"/>
      <c r="K734" s="1278" t="s">
        <v>131</v>
      </c>
      <c r="L734" s="1279"/>
      <c r="M734" s="1279"/>
      <c r="N734" s="1279"/>
      <c r="O734" s="1280"/>
      <c r="P734" s="1396">
        <f>SUM(P709:T733)</f>
        <v>198947</v>
      </c>
      <c r="Q734" s="1397"/>
      <c r="R734" s="1397"/>
      <c r="S734" s="1397"/>
      <c r="T734" s="1398"/>
      <c r="Y734" s="1587" t="s">
        <v>998</v>
      </c>
      <c r="Z734" s="1588"/>
      <c r="AA734" s="1588"/>
      <c r="AB734" s="1588"/>
      <c r="AC734" s="1589"/>
      <c r="AD734" s="1150">
        <f>AV675</f>
        <v>0.43435582822085889</v>
      </c>
      <c r="AE734" s="1151"/>
      <c r="AF734" s="1151"/>
      <c r="AG734" s="1151"/>
      <c r="AH734" s="115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40" t="s">
        <v>641</v>
      </c>
      <c r="AG736" s="1240"/>
      <c r="AH736" s="124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402" t="s">
        <v>420</v>
      </c>
      <c r="K750" s="1403"/>
      <c r="L750" s="1403"/>
      <c r="M750" s="1403"/>
      <c r="N750" s="1404"/>
      <c r="O750" s="1425" t="s">
        <v>301</v>
      </c>
      <c r="P750" s="1425"/>
      <c r="Q750" s="1425"/>
      <c r="R750" s="1425"/>
      <c r="S750" s="1425"/>
      <c r="T750" s="1425" t="s">
        <v>491</v>
      </c>
      <c r="U750" s="1425"/>
      <c r="V750" s="1425"/>
      <c r="W750" s="1425"/>
      <c r="X750" s="1425"/>
      <c r="Y750" s="1425" t="s">
        <v>302</v>
      </c>
      <c r="Z750" s="1425"/>
      <c r="AA750" s="1425"/>
      <c r="AB750" s="1425"/>
      <c r="AC750" s="1425"/>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5"/>
      <c r="K751" s="1406"/>
      <c r="L751" s="1406"/>
      <c r="M751" s="1406"/>
      <c r="N751" s="1407"/>
      <c r="O751" s="1425"/>
      <c r="P751" s="1425"/>
      <c r="Q751" s="1425"/>
      <c r="R751" s="1425"/>
      <c r="S751" s="1425"/>
      <c r="T751" s="1425"/>
      <c r="U751" s="1425"/>
      <c r="V751" s="1425"/>
      <c r="W751" s="1425"/>
      <c r="X751" s="1425"/>
      <c r="Y751" s="1425"/>
      <c r="Z751" s="1425"/>
      <c r="AA751" s="1425"/>
      <c r="AB751" s="1425"/>
      <c r="AC751" s="1425"/>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5"/>
      <c r="K752" s="1406"/>
      <c r="L752" s="1406"/>
      <c r="M752" s="1406"/>
      <c r="N752" s="1407"/>
      <c r="O752" s="1425"/>
      <c r="P752" s="1425"/>
      <c r="Q752" s="1425"/>
      <c r="R752" s="1425"/>
      <c r="S752" s="1425"/>
      <c r="T752" s="1425"/>
      <c r="U752" s="1425"/>
      <c r="V752" s="1425"/>
      <c r="W752" s="1425"/>
      <c r="X752" s="1425"/>
      <c r="Y752" s="1425"/>
      <c r="Z752" s="1425"/>
      <c r="AA752" s="1425"/>
      <c r="AB752" s="1425"/>
      <c r="AC752" s="1425"/>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8"/>
      <c r="K753" s="1409"/>
      <c r="L753" s="1409"/>
      <c r="M753" s="1409"/>
      <c r="N753" s="1410"/>
      <c r="O753" s="1425"/>
      <c r="P753" s="1425"/>
      <c r="Q753" s="1425"/>
      <c r="R753" s="1425"/>
      <c r="S753" s="1425"/>
      <c r="T753" s="1425"/>
      <c r="U753" s="1425"/>
      <c r="V753" s="1425"/>
      <c r="W753" s="1425"/>
      <c r="X753" s="1425"/>
      <c r="Y753" s="1425"/>
      <c r="Z753" s="1425"/>
      <c r="AA753" s="1425"/>
      <c r="AB753" s="1425"/>
      <c r="AC753" s="1425"/>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414" t="s">
        <v>170</v>
      </c>
      <c r="K754" s="1415"/>
      <c r="L754" s="1415"/>
      <c r="M754" s="1415"/>
      <c r="N754" s="1416"/>
      <c r="O754" s="1426">
        <v>2</v>
      </c>
      <c r="P754" s="1426"/>
      <c r="Q754" s="1426"/>
      <c r="R754" s="1426"/>
      <c r="S754" s="1426"/>
      <c r="T754" s="1420"/>
      <c r="U754" s="1420"/>
      <c r="V754" s="1420"/>
      <c r="W754" s="1420"/>
      <c r="X754" s="1420"/>
      <c r="Y754" s="1126">
        <f>T754*O754</f>
        <v>0</v>
      </c>
      <c r="Z754" s="1126"/>
      <c r="AA754" s="1126"/>
      <c r="AB754" s="1126"/>
      <c r="AC754" s="112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414"/>
      <c r="K755" s="1415"/>
      <c r="L755" s="1415"/>
      <c r="M755" s="1415"/>
      <c r="N755" s="1416"/>
      <c r="O755" s="1426"/>
      <c r="P755" s="1426"/>
      <c r="Q755" s="1426"/>
      <c r="R755" s="1426"/>
      <c r="S755" s="1426"/>
      <c r="T755" s="1420"/>
      <c r="U755" s="1420"/>
      <c r="V755" s="1420"/>
      <c r="W755" s="1420"/>
      <c r="X755" s="1420"/>
      <c r="Y755" s="1126">
        <f>T755*O755</f>
        <v>0</v>
      </c>
      <c r="Z755" s="1126"/>
      <c r="AA755" s="1126"/>
      <c r="AB755" s="1126"/>
      <c r="AC755" s="112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414"/>
      <c r="K756" s="1415"/>
      <c r="L756" s="1415"/>
      <c r="M756" s="1415"/>
      <c r="N756" s="1416"/>
      <c r="O756" s="1426"/>
      <c r="P756" s="1426"/>
      <c r="Q756" s="1426"/>
      <c r="R756" s="1426"/>
      <c r="S756" s="1426"/>
      <c r="T756" s="1420"/>
      <c r="U756" s="1420"/>
      <c r="V756" s="1420"/>
      <c r="W756" s="1420"/>
      <c r="X756" s="1420"/>
      <c r="Y756" s="1126">
        <f>T756*O756</f>
        <v>0</v>
      </c>
      <c r="Z756" s="1126"/>
      <c r="AA756" s="1126"/>
      <c r="AB756" s="1126"/>
      <c r="AC756" s="112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414"/>
      <c r="K757" s="1415"/>
      <c r="L757" s="1415"/>
      <c r="M757" s="1415"/>
      <c r="N757" s="1416"/>
      <c r="O757" s="1426"/>
      <c r="P757" s="1426"/>
      <c r="Q757" s="1426"/>
      <c r="R757" s="1426"/>
      <c r="S757" s="1426"/>
      <c r="T757" s="1420"/>
      <c r="U757" s="1420"/>
      <c r="V757" s="1420"/>
      <c r="W757" s="1420"/>
      <c r="X757" s="1420"/>
      <c r="Y757" s="1126">
        <f>T757*O757</f>
        <v>0</v>
      </c>
      <c r="Z757" s="1126"/>
      <c r="AA757" s="1126"/>
      <c r="AB757" s="1126"/>
      <c r="AC757" s="112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8" t="s">
        <v>132</v>
      </c>
      <c r="K758" s="1279"/>
      <c r="L758" s="1279"/>
      <c r="M758" s="1279"/>
      <c r="N758" s="1280"/>
      <c r="O758" s="1427">
        <f>SUM(O754:S757)</f>
        <v>2</v>
      </c>
      <c r="P758" s="1428"/>
      <c r="Q758" s="1428"/>
      <c r="R758" s="1428"/>
      <c r="S758" s="1429"/>
      <c r="T758" s="1430" t="s">
        <v>131</v>
      </c>
      <c r="U758" s="1431"/>
      <c r="V758" s="1431"/>
      <c r="W758" s="1431"/>
      <c r="X758" s="1432"/>
      <c r="Y758" s="1396">
        <f>SUM(Y754:AC757)</f>
        <v>0</v>
      </c>
      <c r="Z758" s="1433"/>
      <c r="AA758" s="1433"/>
      <c r="AB758" s="1433"/>
      <c r="AC758" s="143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6" t="s">
        <v>722</v>
      </c>
      <c r="K760" s="1146"/>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402" t="s">
        <v>420</v>
      </c>
      <c r="K764" s="1403"/>
      <c r="L764" s="1403"/>
      <c r="M764" s="1403"/>
      <c r="N764" s="1404"/>
      <c r="O764" s="1425" t="s">
        <v>301</v>
      </c>
      <c r="P764" s="1425"/>
      <c r="Q764" s="1425"/>
      <c r="R764" s="1425"/>
      <c r="S764" s="1425"/>
      <c r="T764" s="1425" t="s">
        <v>491</v>
      </c>
      <c r="U764" s="1425"/>
      <c r="V764" s="1425"/>
      <c r="W764" s="1425"/>
      <c r="X764" s="1425"/>
      <c r="Y764" s="1425" t="s">
        <v>302</v>
      </c>
      <c r="Z764" s="1425"/>
      <c r="AA764" s="1425"/>
      <c r="AB764" s="1425"/>
      <c r="AC764" s="1425"/>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5"/>
      <c r="K765" s="1406"/>
      <c r="L765" s="1406"/>
      <c r="M765" s="1406"/>
      <c r="N765" s="1407"/>
      <c r="O765" s="1425"/>
      <c r="P765" s="1425"/>
      <c r="Q765" s="1425"/>
      <c r="R765" s="1425"/>
      <c r="S765" s="1425"/>
      <c r="T765" s="1425"/>
      <c r="U765" s="1425"/>
      <c r="V765" s="1425"/>
      <c r="W765" s="1425"/>
      <c r="X765" s="1425"/>
      <c r="Y765" s="1425"/>
      <c r="Z765" s="1425"/>
      <c r="AA765" s="1425"/>
      <c r="AB765" s="1425"/>
      <c r="AC765" s="1425"/>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5"/>
      <c r="K766" s="1406"/>
      <c r="L766" s="1406"/>
      <c r="M766" s="1406"/>
      <c r="N766" s="1407"/>
      <c r="O766" s="1425"/>
      <c r="P766" s="1425"/>
      <c r="Q766" s="1425"/>
      <c r="R766" s="1425"/>
      <c r="S766" s="1425"/>
      <c r="T766" s="1425"/>
      <c r="U766" s="1425"/>
      <c r="V766" s="1425"/>
      <c r="W766" s="1425"/>
      <c r="X766" s="1425"/>
      <c r="Y766" s="1425"/>
      <c r="Z766" s="1425"/>
      <c r="AA766" s="1425"/>
      <c r="AB766" s="1425"/>
      <c r="AC766" s="1425"/>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8"/>
      <c r="K767" s="1409"/>
      <c r="L767" s="1409"/>
      <c r="M767" s="1409"/>
      <c r="N767" s="1410"/>
      <c r="O767" s="1425"/>
      <c r="P767" s="1425"/>
      <c r="Q767" s="1425"/>
      <c r="R767" s="1425"/>
      <c r="S767" s="1425"/>
      <c r="T767" s="1425"/>
      <c r="U767" s="1425"/>
      <c r="V767" s="1425"/>
      <c r="W767" s="1425"/>
      <c r="X767" s="1425"/>
      <c r="Y767" s="1425"/>
      <c r="Z767" s="1425"/>
      <c r="AA767" s="1425"/>
      <c r="AB767" s="1425"/>
      <c r="AC767" s="1425"/>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414"/>
      <c r="K768" s="1415"/>
      <c r="L768" s="1415"/>
      <c r="M768" s="1415"/>
      <c r="N768" s="1416"/>
      <c r="O768" s="1426"/>
      <c r="P768" s="1426"/>
      <c r="Q768" s="1426"/>
      <c r="R768" s="1426"/>
      <c r="S768" s="1426"/>
      <c r="T768" s="1420"/>
      <c r="U768" s="1420"/>
      <c r="V768" s="1420"/>
      <c r="W768" s="1420"/>
      <c r="X768" s="1420"/>
      <c r="Y768" s="1126">
        <f>T768*O768</f>
        <v>0</v>
      </c>
      <c r="Z768" s="1126"/>
      <c r="AA768" s="1126"/>
      <c r="AB768" s="1126"/>
      <c r="AC768" s="112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414"/>
      <c r="K769" s="1415"/>
      <c r="L769" s="1415"/>
      <c r="M769" s="1415"/>
      <c r="N769" s="1416"/>
      <c r="O769" s="1426"/>
      <c r="P769" s="1426"/>
      <c r="Q769" s="1426"/>
      <c r="R769" s="1426"/>
      <c r="S769" s="1426"/>
      <c r="T769" s="1420"/>
      <c r="U769" s="1420"/>
      <c r="V769" s="1420"/>
      <c r="W769" s="1420"/>
      <c r="X769" s="1420"/>
      <c r="Y769" s="1126">
        <f t="shared" ref="Y769:Y777" si="31">T769*O769</f>
        <v>0</v>
      </c>
      <c r="Z769" s="1126"/>
      <c r="AA769" s="1126"/>
      <c r="AB769" s="1126"/>
      <c r="AC769" s="112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414"/>
      <c r="K770" s="1415"/>
      <c r="L770" s="1415"/>
      <c r="M770" s="1415"/>
      <c r="N770" s="1416"/>
      <c r="O770" s="1426"/>
      <c r="P770" s="1426"/>
      <c r="Q770" s="1426"/>
      <c r="R770" s="1426"/>
      <c r="S770" s="1426"/>
      <c r="T770" s="1420"/>
      <c r="U770" s="1420"/>
      <c r="V770" s="1420"/>
      <c r="W770" s="1420"/>
      <c r="X770" s="1420"/>
      <c r="Y770" s="1126">
        <f t="shared" si="31"/>
        <v>0</v>
      </c>
      <c r="Z770" s="1126"/>
      <c r="AA770" s="1126"/>
      <c r="AB770" s="1126"/>
      <c r="AC770" s="112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414"/>
      <c r="K771" s="1415"/>
      <c r="L771" s="1415"/>
      <c r="M771" s="1415"/>
      <c r="N771" s="1416"/>
      <c r="O771" s="1426"/>
      <c r="P771" s="1426"/>
      <c r="Q771" s="1426"/>
      <c r="R771" s="1426"/>
      <c r="S771" s="1426"/>
      <c r="T771" s="1420"/>
      <c r="U771" s="1420"/>
      <c r="V771" s="1420"/>
      <c r="W771" s="1420"/>
      <c r="X771" s="1420"/>
      <c r="Y771" s="1126">
        <f t="shared" si="31"/>
        <v>0</v>
      </c>
      <c r="Z771" s="1126"/>
      <c r="AA771" s="1126"/>
      <c r="AB771" s="1126"/>
      <c r="AC771" s="112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414"/>
      <c r="K772" s="1415"/>
      <c r="L772" s="1415"/>
      <c r="M772" s="1415"/>
      <c r="N772" s="1416"/>
      <c r="O772" s="1426"/>
      <c r="P772" s="1426"/>
      <c r="Q772" s="1426"/>
      <c r="R772" s="1426"/>
      <c r="S772" s="1426"/>
      <c r="T772" s="1420"/>
      <c r="U772" s="1420"/>
      <c r="V772" s="1420"/>
      <c r="W772" s="1420"/>
      <c r="X772" s="1420"/>
      <c r="Y772" s="1126">
        <f t="shared" si="31"/>
        <v>0</v>
      </c>
      <c r="Z772" s="1126"/>
      <c r="AA772" s="1126"/>
      <c r="AB772" s="1126"/>
      <c r="AC772" s="112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414"/>
      <c r="K773" s="1415"/>
      <c r="L773" s="1415"/>
      <c r="M773" s="1415"/>
      <c r="N773" s="1416"/>
      <c r="O773" s="1426"/>
      <c r="P773" s="1426"/>
      <c r="Q773" s="1426"/>
      <c r="R773" s="1426"/>
      <c r="S773" s="1426"/>
      <c r="T773" s="1420"/>
      <c r="U773" s="1420"/>
      <c r="V773" s="1420"/>
      <c r="W773" s="1420"/>
      <c r="X773" s="1420"/>
      <c r="Y773" s="1126">
        <f t="shared" si="31"/>
        <v>0</v>
      </c>
      <c r="Z773" s="1126"/>
      <c r="AA773" s="1126"/>
      <c r="AB773" s="1126"/>
      <c r="AC773" s="112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414"/>
      <c r="K774" s="1415"/>
      <c r="L774" s="1415"/>
      <c r="M774" s="1415"/>
      <c r="N774" s="1416"/>
      <c r="O774" s="1426"/>
      <c r="P774" s="1426"/>
      <c r="Q774" s="1426"/>
      <c r="R774" s="1426"/>
      <c r="S774" s="1426"/>
      <c r="T774" s="1420"/>
      <c r="U774" s="1420"/>
      <c r="V774" s="1420"/>
      <c r="W774" s="1420"/>
      <c r="X774" s="1420"/>
      <c r="Y774" s="1126">
        <f t="shared" si="31"/>
        <v>0</v>
      </c>
      <c r="Z774" s="1126"/>
      <c r="AA774" s="1126"/>
      <c r="AB774" s="1126"/>
      <c r="AC774" s="112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414"/>
      <c r="K775" s="1415"/>
      <c r="L775" s="1415"/>
      <c r="M775" s="1415"/>
      <c r="N775" s="1416"/>
      <c r="O775" s="1426"/>
      <c r="P775" s="1426"/>
      <c r="Q775" s="1426"/>
      <c r="R775" s="1426"/>
      <c r="S775" s="1426"/>
      <c r="T775" s="1420"/>
      <c r="U775" s="1420"/>
      <c r="V775" s="1420"/>
      <c r="W775" s="1420"/>
      <c r="X775" s="1420"/>
      <c r="Y775" s="1126">
        <f t="shared" si="31"/>
        <v>0</v>
      </c>
      <c r="Z775" s="1126"/>
      <c r="AA775" s="1126"/>
      <c r="AB775" s="1126"/>
      <c r="AC775" s="112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414"/>
      <c r="K776" s="1415"/>
      <c r="L776" s="1415"/>
      <c r="M776" s="1415"/>
      <c r="N776" s="1416"/>
      <c r="O776" s="1426"/>
      <c r="P776" s="1426"/>
      <c r="Q776" s="1426"/>
      <c r="R776" s="1426"/>
      <c r="S776" s="1426"/>
      <c r="T776" s="1420"/>
      <c r="U776" s="1420"/>
      <c r="V776" s="1420"/>
      <c r="W776" s="1420"/>
      <c r="X776" s="1420"/>
      <c r="Y776" s="1126">
        <f t="shared" si="31"/>
        <v>0</v>
      </c>
      <c r="Z776" s="1126"/>
      <c r="AA776" s="1126"/>
      <c r="AB776" s="1126"/>
      <c r="AC776" s="112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414"/>
      <c r="K777" s="1415"/>
      <c r="L777" s="1415"/>
      <c r="M777" s="1415"/>
      <c r="N777" s="1416"/>
      <c r="O777" s="1426"/>
      <c r="P777" s="1426"/>
      <c r="Q777" s="1426"/>
      <c r="R777" s="1426"/>
      <c r="S777" s="1426"/>
      <c r="T777" s="1420"/>
      <c r="U777" s="1420"/>
      <c r="V777" s="1420"/>
      <c r="W777" s="1420"/>
      <c r="X777" s="1420"/>
      <c r="Y777" s="1126">
        <f t="shared" si="31"/>
        <v>0</v>
      </c>
      <c r="Z777" s="1126"/>
      <c r="AA777" s="1126"/>
      <c r="AB777" s="1126"/>
      <c r="AC777" s="112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8" t="s">
        <v>132</v>
      </c>
      <c r="K778" s="1279"/>
      <c r="L778" s="1279"/>
      <c r="M778" s="1279"/>
      <c r="N778" s="1280"/>
      <c r="O778" s="1441">
        <f>SUM(O768:S777)</f>
        <v>0</v>
      </c>
      <c r="P778" s="1441"/>
      <c r="Q778" s="1441"/>
      <c r="R778" s="1441"/>
      <c r="S778" s="1441"/>
      <c r="T778" s="1430" t="s">
        <v>131</v>
      </c>
      <c r="U778" s="1431"/>
      <c r="V778" s="1431"/>
      <c r="W778" s="1431"/>
      <c r="X778" s="1432"/>
      <c r="Y778" s="1396">
        <f>SUM(Y768:AC777)</f>
        <v>0</v>
      </c>
      <c r="Z778" s="1397"/>
      <c r="AA778" s="1397"/>
      <c r="AB778" s="1397"/>
      <c r="AC778" s="139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85" t="s">
        <v>515</v>
      </c>
      <c r="BB779" s="1586"/>
      <c r="BC779" s="58"/>
      <c r="BD779" s="58"/>
      <c r="BE779" s="58"/>
      <c r="BF779" s="51" t="s">
        <v>684</v>
      </c>
      <c r="BG779" s="51"/>
      <c r="BH779" s="51"/>
      <c r="BI779" s="51"/>
      <c r="BJ779" s="51"/>
      <c r="BK779" s="51"/>
      <c r="BL779" s="51"/>
      <c r="BM779" s="51"/>
      <c r="BN779" s="51"/>
      <c r="BO779" s="1582" t="str">
        <f>T191</f>
        <v>Santa Clara</v>
      </c>
      <c r="BP779" s="1583"/>
      <c r="BQ779" s="1583"/>
      <c r="BR779" s="1583"/>
      <c r="BS779" s="1583"/>
      <c r="BT779" s="1583"/>
      <c r="BU779" s="158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6">
        <f>P734+Y758+Y778</f>
        <v>198947</v>
      </c>
      <c r="Z780" s="1216"/>
      <c r="AA780" s="1216"/>
      <c r="AB780" s="1216"/>
      <c r="AC780" s="121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6">
        <f>(P734+Y758+Y778)*12</f>
        <v>2387364</v>
      </c>
      <c r="Z781" s="1216"/>
      <c r="AA781" s="1216"/>
      <c r="AB781" s="1216"/>
      <c r="AC781" s="1216"/>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74">
        <v>54</v>
      </c>
      <c r="AA786" s="1475"/>
      <c r="AB786" s="1475"/>
      <c r="AC786" s="1475"/>
      <c r="AD786" s="1475"/>
      <c r="AE786" s="147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609">
        <v>20</v>
      </c>
      <c r="AA787" s="1475"/>
      <c r="AB787" s="1475"/>
      <c r="AC787" s="1475"/>
      <c r="AD787" s="1475"/>
      <c r="AE787" s="147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42">
        <v>0</v>
      </c>
      <c r="AA788" s="1443"/>
      <c r="AB788" s="1443"/>
      <c r="AC788" s="1443"/>
      <c r="AD788" s="1443"/>
      <c r="AE788" s="1444"/>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5">
        <f>'Subsidy Contract Calculation'!I30</f>
        <v>929760</v>
      </c>
      <c r="AA789" s="1226"/>
      <c r="AB789" s="1226"/>
      <c r="AC789" s="1226"/>
      <c r="AD789" s="1226"/>
      <c r="AE789" s="1227"/>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13">
        <f>8*12*165</f>
        <v>15840</v>
      </c>
      <c r="AA793" s="1214"/>
      <c r="AB793" s="1214"/>
      <c r="AC793" s="1214"/>
      <c r="AD793" s="1214"/>
      <c r="AE793" s="1215"/>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13"/>
      <c r="AA794" s="1214"/>
      <c r="AB794" s="1214"/>
      <c r="AC794" s="1214"/>
      <c r="AD794" s="1214"/>
      <c r="AE794" s="1215"/>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13"/>
      <c r="AA795" s="1214"/>
      <c r="AB795" s="1214"/>
      <c r="AC795" s="1214"/>
      <c r="AD795" s="1214"/>
      <c r="AE795" s="1215"/>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612" t="s">
        <v>356</v>
      </c>
      <c r="Q796" s="1613"/>
      <c r="R796" s="1613"/>
      <c r="S796" s="1613"/>
      <c r="T796" s="1613"/>
      <c r="U796" s="1613"/>
      <c r="V796" s="1613"/>
      <c r="W796" s="1613"/>
      <c r="X796" s="1613"/>
      <c r="Y796" s="1614"/>
      <c r="Z796" s="1213"/>
      <c r="AA796" s="1214"/>
      <c r="AB796" s="1214"/>
      <c r="AC796" s="1214"/>
      <c r="AD796" s="1214"/>
      <c r="AE796" s="1215"/>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5">
        <f>SUM(Z793:AE796)</f>
        <v>15840</v>
      </c>
      <c r="AA797" s="1226"/>
      <c r="AB797" s="1226"/>
      <c r="AC797" s="1226"/>
      <c r="AD797" s="1226"/>
      <c r="AE797" s="122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25">
        <f>Z797+Y781+Z789</f>
        <v>3332964</v>
      </c>
      <c r="AA798" s="1226"/>
      <c r="AB798" s="1226"/>
      <c r="AC798" s="1226"/>
      <c r="AD798" s="1226"/>
      <c r="AE798" s="122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600" t="s">
        <v>133</v>
      </c>
      <c r="N803" s="1600"/>
      <c r="O803" s="1600"/>
      <c r="P803" s="1601"/>
      <c r="Q803" s="1590" t="s">
        <v>308</v>
      </c>
      <c r="R803" s="1590"/>
      <c r="S803" s="1590"/>
      <c r="T803" s="1590"/>
      <c r="U803" s="1590" t="s">
        <v>309</v>
      </c>
      <c r="V803" s="1590"/>
      <c r="W803" s="1590"/>
      <c r="X803" s="1590"/>
      <c r="Y803" s="1590" t="s">
        <v>310</v>
      </c>
      <c r="Z803" s="1590"/>
      <c r="AA803" s="1590"/>
      <c r="AB803" s="1590"/>
      <c r="AC803" s="1590" t="s">
        <v>384</v>
      </c>
      <c r="AD803" s="1590"/>
      <c r="AE803" s="1590"/>
      <c r="AF803" s="1590"/>
      <c r="AG803" s="1488" t="s">
        <v>357</v>
      </c>
      <c r="AH803" s="1488"/>
      <c r="AI803" s="1488"/>
      <c r="AJ803" s="1488"/>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602"/>
      <c r="N804" s="1602"/>
      <c r="O804" s="1602"/>
      <c r="P804" s="1603"/>
      <c r="Q804" s="1590"/>
      <c r="R804" s="1590"/>
      <c r="S804" s="1590"/>
      <c r="T804" s="1590"/>
      <c r="U804" s="1590"/>
      <c r="V804" s="1590"/>
      <c r="W804" s="1590"/>
      <c r="X804" s="1590"/>
      <c r="Y804" s="1590"/>
      <c r="Z804" s="1590"/>
      <c r="AA804" s="1590"/>
      <c r="AB804" s="1590"/>
      <c r="AC804" s="1590"/>
      <c r="AD804" s="1590"/>
      <c r="AE804" s="1590"/>
      <c r="AF804" s="1590"/>
      <c r="AG804" s="1488"/>
      <c r="AH804" s="1488"/>
      <c r="AI804" s="1488"/>
      <c r="AJ804" s="1488"/>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45" t="s">
        <v>45</v>
      </c>
      <c r="D805" s="1446"/>
      <c r="E805" s="1446"/>
      <c r="F805" s="1446"/>
      <c r="G805" s="1446"/>
      <c r="H805" s="1446"/>
      <c r="I805" s="80"/>
      <c r="J805" s="80"/>
      <c r="K805" s="80"/>
      <c r="L805" s="81"/>
      <c r="M805" s="1435">
        <v>12</v>
      </c>
      <c r="N805" s="1435"/>
      <c r="O805" s="1435"/>
      <c r="P805" s="1435"/>
      <c r="Q805" s="1435">
        <v>16</v>
      </c>
      <c r="R805" s="1435"/>
      <c r="S805" s="1435"/>
      <c r="T805" s="1435"/>
      <c r="U805" s="1435">
        <v>21</v>
      </c>
      <c r="V805" s="1435"/>
      <c r="W805" s="1435"/>
      <c r="X805" s="1435"/>
      <c r="Y805" s="1435"/>
      <c r="Z805" s="1435"/>
      <c r="AA805" s="1435"/>
      <c r="AB805" s="1435"/>
      <c r="AC805" s="1195"/>
      <c r="AD805" s="1196"/>
      <c r="AE805" s="1196"/>
      <c r="AF805" s="1197"/>
      <c r="AG805" s="1195"/>
      <c r="AH805" s="1196"/>
      <c r="AI805" s="1196"/>
      <c r="AJ805" s="1197"/>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5" t="s">
        <v>46</v>
      </c>
      <c r="D806" s="1166"/>
      <c r="E806" s="1166"/>
      <c r="F806" s="1166"/>
      <c r="G806" s="1166"/>
      <c r="H806" s="1166"/>
      <c r="I806" s="77"/>
      <c r="J806" s="77"/>
      <c r="K806" s="77"/>
      <c r="L806" s="78"/>
      <c r="M806" s="1435"/>
      <c r="N806" s="1435"/>
      <c r="O806" s="1435"/>
      <c r="P806" s="1435"/>
      <c r="Q806" s="1435"/>
      <c r="R806" s="1435"/>
      <c r="S806" s="1435"/>
      <c r="T806" s="1435"/>
      <c r="U806" s="1435"/>
      <c r="V806" s="1435"/>
      <c r="W806" s="1435"/>
      <c r="X806" s="1435"/>
      <c r="Y806" s="1435"/>
      <c r="Z806" s="1435"/>
      <c r="AA806" s="1435"/>
      <c r="AB806" s="1435"/>
      <c r="AC806" s="1195"/>
      <c r="AD806" s="1196"/>
      <c r="AE806" s="1196"/>
      <c r="AF806" s="1197"/>
      <c r="AG806" s="1195"/>
      <c r="AH806" s="1196"/>
      <c r="AI806" s="1196"/>
      <c r="AJ806" s="1197"/>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5" t="s">
        <v>47</v>
      </c>
      <c r="D807" s="1166"/>
      <c r="E807" s="1166"/>
      <c r="F807" s="1166"/>
      <c r="G807" s="1166"/>
      <c r="H807" s="1166"/>
      <c r="I807" s="96"/>
      <c r="J807" s="96"/>
      <c r="K807" s="96"/>
      <c r="L807" s="97"/>
      <c r="M807" s="1435">
        <v>7</v>
      </c>
      <c r="N807" s="1435"/>
      <c r="O807" s="1435"/>
      <c r="P807" s="1435"/>
      <c r="Q807" s="1435">
        <v>9</v>
      </c>
      <c r="R807" s="1435"/>
      <c r="S807" s="1435"/>
      <c r="T807" s="1435"/>
      <c r="U807" s="1435">
        <v>11</v>
      </c>
      <c r="V807" s="1435"/>
      <c r="W807" s="1435"/>
      <c r="X807" s="1435"/>
      <c r="Y807" s="1435"/>
      <c r="Z807" s="1435"/>
      <c r="AA807" s="1435"/>
      <c r="AB807" s="1435"/>
      <c r="AC807" s="1195"/>
      <c r="AD807" s="1196"/>
      <c r="AE807" s="1196"/>
      <c r="AF807" s="1197"/>
      <c r="AG807" s="1195"/>
      <c r="AH807" s="1196"/>
      <c r="AI807" s="1196"/>
      <c r="AJ807" s="1197"/>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5" t="s">
        <v>840</v>
      </c>
      <c r="D808" s="1166"/>
      <c r="E808" s="1166"/>
      <c r="F808" s="1166"/>
      <c r="G808" s="1166"/>
      <c r="H808" s="1166"/>
      <c r="I808" s="96"/>
      <c r="J808" s="96"/>
      <c r="K808" s="96"/>
      <c r="L808" s="97"/>
      <c r="M808" s="1435"/>
      <c r="N808" s="1435"/>
      <c r="O808" s="1435"/>
      <c r="P808" s="1435"/>
      <c r="Q808" s="1435"/>
      <c r="R808" s="1435"/>
      <c r="S808" s="1435"/>
      <c r="T808" s="1435"/>
      <c r="U808" s="1435"/>
      <c r="V808" s="1435"/>
      <c r="W808" s="1435"/>
      <c r="X808" s="1435"/>
      <c r="Y808" s="1435"/>
      <c r="Z808" s="1435"/>
      <c r="AA808" s="1435"/>
      <c r="AB808" s="1435"/>
      <c r="AC808" s="1195"/>
      <c r="AD808" s="1196"/>
      <c r="AE808" s="1196"/>
      <c r="AF808" s="1197"/>
      <c r="AG808" s="1195"/>
      <c r="AH808" s="1196"/>
      <c r="AI808" s="1196"/>
      <c r="AJ808" s="1197"/>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5" t="s">
        <v>505</v>
      </c>
      <c r="D809" s="1166"/>
      <c r="E809" s="1166"/>
      <c r="F809" s="1166"/>
      <c r="G809" s="1166"/>
      <c r="H809" s="1166"/>
      <c r="I809" s="96"/>
      <c r="J809" s="96"/>
      <c r="K809" s="96"/>
      <c r="L809" s="97"/>
      <c r="M809" s="1435">
        <v>20</v>
      </c>
      <c r="N809" s="1435"/>
      <c r="O809" s="1435"/>
      <c r="P809" s="1435"/>
      <c r="Q809" s="1435">
        <v>31</v>
      </c>
      <c r="R809" s="1435"/>
      <c r="S809" s="1435"/>
      <c r="T809" s="1435"/>
      <c r="U809" s="1435">
        <v>39</v>
      </c>
      <c r="V809" s="1435"/>
      <c r="W809" s="1435"/>
      <c r="X809" s="1435"/>
      <c r="Y809" s="1435"/>
      <c r="Z809" s="1435"/>
      <c r="AA809" s="1435"/>
      <c r="AB809" s="1435"/>
      <c r="AC809" s="1195"/>
      <c r="AD809" s="1196"/>
      <c r="AE809" s="1196"/>
      <c r="AF809" s="1197"/>
      <c r="AG809" s="1195"/>
      <c r="AH809" s="1196"/>
      <c r="AI809" s="1196"/>
      <c r="AJ809" s="1197"/>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4" t="s">
        <v>864</v>
      </c>
      <c r="D810" s="1166"/>
      <c r="E810" s="1166"/>
      <c r="F810" s="1166"/>
      <c r="G810" s="1166"/>
      <c r="H810" s="1166"/>
      <c r="I810" s="96"/>
      <c r="J810" s="96"/>
      <c r="K810" s="96"/>
      <c r="L810" s="97"/>
      <c r="M810" s="1435"/>
      <c r="N810" s="1435"/>
      <c r="O810" s="1435"/>
      <c r="P810" s="1435"/>
      <c r="Q810" s="1435"/>
      <c r="R810" s="1435"/>
      <c r="S810" s="1435"/>
      <c r="T810" s="1435"/>
      <c r="U810" s="1435"/>
      <c r="V810" s="1435"/>
      <c r="W810" s="1435"/>
      <c r="X810" s="1435"/>
      <c r="Y810" s="1435"/>
      <c r="Z810" s="1435"/>
      <c r="AA810" s="1435"/>
      <c r="AB810" s="1435"/>
      <c r="AC810" s="1195"/>
      <c r="AD810" s="1196"/>
      <c r="AE810" s="1196"/>
      <c r="AF810" s="1197"/>
      <c r="AG810" s="1195"/>
      <c r="AH810" s="1196"/>
      <c r="AI810" s="1196"/>
      <c r="AJ810" s="1197"/>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204"/>
      <c r="G811" s="1205"/>
      <c r="H811" s="1205"/>
      <c r="I811" s="1205"/>
      <c r="J811" s="1205"/>
      <c r="K811" s="1205"/>
      <c r="L811" s="1206"/>
      <c r="M811" s="1435"/>
      <c r="N811" s="1435"/>
      <c r="O811" s="1435"/>
      <c r="P811" s="1435"/>
      <c r="Q811" s="1435"/>
      <c r="R811" s="1435"/>
      <c r="S811" s="1435"/>
      <c r="T811" s="1435"/>
      <c r="U811" s="1435"/>
      <c r="V811" s="1435"/>
      <c r="W811" s="1435"/>
      <c r="X811" s="1435"/>
      <c r="Y811" s="1435"/>
      <c r="Z811" s="1435"/>
      <c r="AA811" s="1435"/>
      <c r="AB811" s="1435"/>
      <c r="AC811" s="1195"/>
      <c r="AD811" s="1196"/>
      <c r="AE811" s="1196"/>
      <c r="AF811" s="1197"/>
      <c r="AG811" s="1195"/>
      <c r="AH811" s="1196"/>
      <c r="AI811" s="1196"/>
      <c r="AJ811" s="1197"/>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8" t="s">
        <v>131</v>
      </c>
      <c r="D812" s="1279"/>
      <c r="E812" s="1279"/>
      <c r="F812" s="1279"/>
      <c r="G812" s="1279"/>
      <c r="H812" s="1279"/>
      <c r="I812" s="1279"/>
      <c r="J812" s="1279"/>
      <c r="K812" s="1279"/>
      <c r="L812" s="1280"/>
      <c r="M812" s="1436">
        <f>SUM(M805:P811)</f>
        <v>39</v>
      </c>
      <c r="N812" s="1436"/>
      <c r="O812" s="1436"/>
      <c r="P812" s="1436"/>
      <c r="Q812" s="1436">
        <f>SUM(Q805:T811)</f>
        <v>56</v>
      </c>
      <c r="R812" s="1436"/>
      <c r="S812" s="1436"/>
      <c r="T812" s="1436"/>
      <c r="U812" s="1436">
        <f>SUM(U805:X811)</f>
        <v>71</v>
      </c>
      <c r="V812" s="1436"/>
      <c r="W812" s="1436"/>
      <c r="X812" s="1436"/>
      <c r="Y812" s="1436">
        <f>SUM(Y805:AB811)</f>
        <v>0</v>
      </c>
      <c r="Z812" s="1436"/>
      <c r="AA812" s="1436"/>
      <c r="AB812" s="1436"/>
      <c r="AC812" s="1436">
        <f>SUM(AC805:AF811)</f>
        <v>0</v>
      </c>
      <c r="AD812" s="1436"/>
      <c r="AE812" s="1436"/>
      <c r="AF812" s="1436"/>
      <c r="AG812" s="1436">
        <f>SUM(AG805:AJ811)</f>
        <v>0</v>
      </c>
      <c r="AH812" s="1436"/>
      <c r="AI812" s="1436"/>
      <c r="AJ812" s="1436"/>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34" t="s">
        <v>1750</v>
      </c>
      <c r="D817" s="1535"/>
      <c r="E817" s="1535"/>
      <c r="F817" s="1535"/>
      <c r="G817" s="1535"/>
      <c r="H817" s="1535"/>
      <c r="I817" s="1535"/>
      <c r="J817" s="1535"/>
      <c r="K817" s="1535"/>
      <c r="L817" s="1535"/>
      <c r="M817" s="1535"/>
      <c r="N817" s="1535"/>
      <c r="O817" s="1535"/>
      <c r="P817" s="1535"/>
      <c r="Q817" s="1535"/>
      <c r="R817" s="1535"/>
      <c r="S817" s="1535"/>
      <c r="T817" s="1535"/>
      <c r="U817" s="1535"/>
      <c r="V817" s="1535"/>
      <c r="W817" s="1535"/>
      <c r="X817" s="1535"/>
      <c r="Y817" s="1535"/>
      <c r="Z817" s="1535"/>
      <c r="AA817" s="1535"/>
      <c r="AB817" s="1535"/>
      <c r="AC817" s="1535"/>
      <c r="AD817" s="1535"/>
      <c r="AE817" s="1535"/>
      <c r="AF817" s="1535"/>
      <c r="AG817" s="1535"/>
      <c r="AH817" s="1535"/>
      <c r="AI817" s="1535"/>
      <c r="AJ817" s="1536"/>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53">
        <v>4500</v>
      </c>
      <c r="X822" s="1153"/>
      <c r="Y822" s="1153"/>
      <c r="Z822" s="1153"/>
      <c r="AA822" s="1153"/>
      <c r="AB822" s="1153"/>
      <c r="AC822" s="1153"/>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53">
        <v>5500</v>
      </c>
      <c r="X823" s="1153"/>
      <c r="Y823" s="1153"/>
      <c r="Z823" s="1153"/>
      <c r="AA823" s="1153"/>
      <c r="AB823" s="1153"/>
      <c r="AC823" s="1153"/>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53">
        <v>32525</v>
      </c>
      <c r="X824" s="1153"/>
      <c r="Y824" s="1153"/>
      <c r="Z824" s="1153"/>
      <c r="AA824" s="1153"/>
      <c r="AB824" s="1153"/>
      <c r="AC824" s="1153"/>
      <c r="AD824" s="12"/>
      <c r="AE824" s="12"/>
      <c r="AF824" s="12"/>
      <c r="AG824" s="12"/>
      <c r="AH824" s="12"/>
      <c r="AI824" s="12"/>
      <c r="AJ824" s="12"/>
      <c r="AK824" s="12"/>
      <c r="AL824" s="12"/>
      <c r="AS824" s="21"/>
      <c r="AT824" s="56"/>
      <c r="AV824" s="1610">
        <f>ROUNDDOWN(AP908*2,2)</f>
        <v>0</v>
      </c>
      <c r="AW824" s="1610"/>
      <c r="AX824" s="1610"/>
      <c r="AY824" s="1610"/>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53">
        <v>11640</v>
      </c>
      <c r="X825" s="1153"/>
      <c r="Y825" s="1153"/>
      <c r="Z825" s="1153"/>
      <c r="AA825" s="1153"/>
      <c r="AB825" s="1153"/>
      <c r="AC825" s="115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204" t="s">
        <v>1660</v>
      </c>
      <c r="N826" s="1205"/>
      <c r="O826" s="1205"/>
      <c r="P826" s="1205"/>
      <c r="Q826" s="1205"/>
      <c r="R826" s="1205"/>
      <c r="S826" s="1205"/>
      <c r="T826" s="1205"/>
      <c r="U826" s="1205"/>
      <c r="V826" s="1206"/>
      <c r="W826" s="1153">
        <f>19300</f>
        <v>19300</v>
      </c>
      <c r="X826" s="1153"/>
      <c r="Y826" s="1153"/>
      <c r="Z826" s="1153"/>
      <c r="AA826" s="1153"/>
      <c r="AB826" s="1153"/>
      <c r="AC826" s="1153"/>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25">
        <f>SUM(W822:AC826)</f>
        <v>73465</v>
      </c>
      <c r="X827" s="1226"/>
      <c r="Y827" s="1226"/>
      <c r="Z827" s="1226"/>
      <c r="AA827" s="1226"/>
      <c r="AB827" s="1226"/>
      <c r="AC827" s="122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78" t="s">
        <v>368</v>
      </c>
      <c r="K829" s="1279"/>
      <c r="L829" s="1279"/>
      <c r="M829" s="1279"/>
      <c r="N829" s="1279"/>
      <c r="O829" s="1279"/>
      <c r="P829" s="1279"/>
      <c r="Q829" s="1279"/>
      <c r="R829" s="1279"/>
      <c r="S829" s="1279"/>
      <c r="T829" s="1279"/>
      <c r="U829" s="1279"/>
      <c r="V829" s="1280"/>
      <c r="W829" s="1213">
        <v>127710</v>
      </c>
      <c r="X829" s="1214"/>
      <c r="Y829" s="1214"/>
      <c r="Z829" s="1214"/>
      <c r="AA829" s="1214"/>
      <c r="AB829" s="1214"/>
      <c r="AC829" s="1215"/>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48"/>
      <c r="X831" s="1448"/>
      <c r="Y831" s="1448"/>
      <c r="Z831" s="1448"/>
      <c r="AA831" s="1448"/>
      <c r="AB831" s="1448"/>
      <c r="AC831" s="1448"/>
      <c r="AD831" s="12"/>
      <c r="AE831" s="12"/>
      <c r="AF831" s="12"/>
      <c r="AG831" s="12"/>
      <c r="AH831" s="12"/>
      <c r="AI831" s="12"/>
      <c r="AJ831" s="12"/>
      <c r="AK831" s="12"/>
      <c r="AL831" s="12"/>
      <c r="AM831" s="130"/>
      <c r="AN831" s="130"/>
      <c r="AO831" s="21"/>
      <c r="AP831" s="21"/>
      <c r="AQ831" s="21"/>
      <c r="AR831" s="21"/>
      <c r="AS831" s="21"/>
      <c r="AT831" s="1483"/>
      <c r="AU831" s="1483"/>
      <c r="AV831" s="1483"/>
      <c r="AW831" s="1483"/>
      <c r="AX831" s="1483"/>
      <c r="AY831" s="1483"/>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48">
        <v>24000</v>
      </c>
      <c r="X832" s="1448"/>
      <c r="Y832" s="1448"/>
      <c r="Z832" s="1448"/>
      <c r="AA832" s="1448"/>
      <c r="AB832" s="1448"/>
      <c r="AC832" s="144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48">
        <v>58000</v>
      </c>
      <c r="X833" s="1448"/>
      <c r="Y833" s="1448"/>
      <c r="Z833" s="1448"/>
      <c r="AA833" s="1448"/>
      <c r="AB833" s="1448"/>
      <c r="AC833" s="144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48">
        <v>67000</v>
      </c>
      <c r="X834" s="1448"/>
      <c r="Y834" s="1448"/>
      <c r="Z834" s="1448"/>
      <c r="AA834" s="1448"/>
      <c r="AB834" s="1448"/>
      <c r="AC834" s="1448"/>
      <c r="AD834" s="12"/>
      <c r="AE834" s="12"/>
      <c r="AF834" s="12"/>
      <c r="AG834" s="12"/>
      <c r="AH834" s="12"/>
      <c r="AI834" s="12"/>
      <c r="AJ834" s="12"/>
      <c r="AK834" s="12"/>
      <c r="AL834" s="12"/>
      <c r="AM834" s="1450">
        <f>SUM(AM801:AM829)</f>
        <v>7.5000000000000011E-2</v>
      </c>
      <c r="AN834" s="1450"/>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49">
        <f>SUM(W831:AC834)</f>
        <v>149000</v>
      </c>
      <c r="X835" s="1449"/>
      <c r="Y835" s="1449"/>
      <c r="Z835" s="1449"/>
      <c r="AA835" s="1449"/>
      <c r="AB835" s="1449"/>
      <c r="AC835" s="1449"/>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228">
        <f>70000+35000</f>
        <v>105000</v>
      </c>
      <c r="X837" s="1229"/>
      <c r="Y837" s="1229"/>
      <c r="Z837" s="1229"/>
      <c r="AA837" s="1229"/>
      <c r="AB837" s="1229"/>
      <c r="AC837" s="123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228">
        <v>104000</v>
      </c>
      <c r="X838" s="1229"/>
      <c r="Y838" s="1229"/>
      <c r="Z838" s="1229"/>
      <c r="AA838" s="1229"/>
      <c r="AB838" s="1229"/>
      <c r="AC838" s="123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437" t="s">
        <v>356</v>
      </c>
      <c r="N839" s="1205"/>
      <c r="O839" s="1205"/>
      <c r="P839" s="1205"/>
      <c r="Q839" s="1205"/>
      <c r="R839" s="1205"/>
      <c r="S839" s="1205"/>
      <c r="T839" s="1205"/>
      <c r="U839" s="1205"/>
      <c r="V839" s="1206"/>
      <c r="W839" s="1228"/>
      <c r="X839" s="1229"/>
      <c r="Y839" s="1229"/>
      <c r="Z839" s="1229"/>
      <c r="AA839" s="1229"/>
      <c r="AB839" s="1229"/>
      <c r="AC839" s="123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98">
        <f>SUM(W837:AC839)</f>
        <v>209000</v>
      </c>
      <c r="X840" s="1499"/>
      <c r="Y840" s="1499"/>
      <c r="Z840" s="1499"/>
      <c r="AA840" s="1499"/>
      <c r="AB840" s="1499"/>
      <c r="AC840" s="150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31">
        <v>117800</v>
      </c>
      <c r="X841" s="1232"/>
      <c r="Y841" s="1232"/>
      <c r="Z841" s="1232"/>
      <c r="AA841" s="1232"/>
      <c r="AB841" s="1232"/>
      <c r="AC841" s="123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540">
        <v>25000</v>
      </c>
      <c r="X843" s="1153"/>
      <c r="Y843" s="1153"/>
      <c r="Z843" s="1153"/>
      <c r="AA843" s="1153"/>
      <c r="AB843" s="1153"/>
      <c r="AC843" s="115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53">
        <f>221800-W848-W847-W846-W843</f>
        <v>150800</v>
      </c>
      <c r="X844" s="1153"/>
      <c r="Y844" s="1153"/>
      <c r="Z844" s="1153"/>
      <c r="AA844" s="1153"/>
      <c r="AB844" s="1153"/>
      <c r="AC844" s="115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53">
        <v>35000</v>
      </c>
      <c r="X845" s="1153"/>
      <c r="Y845" s="1153"/>
      <c r="Z845" s="1153"/>
      <c r="AA845" s="1153"/>
      <c r="AB845" s="1153"/>
      <c r="AC845" s="115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53">
        <v>10000</v>
      </c>
      <c r="X846" s="1153"/>
      <c r="Y846" s="1153"/>
      <c r="Z846" s="1153"/>
      <c r="AA846" s="1153"/>
      <c r="AB846" s="1153"/>
      <c r="AC846" s="1153"/>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53">
        <v>24000</v>
      </c>
      <c r="X847" s="1153"/>
      <c r="Y847" s="1153"/>
      <c r="Z847" s="1153"/>
      <c r="AA847" s="1153"/>
      <c r="AB847" s="1153"/>
      <c r="AC847" s="115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53">
        <v>12000</v>
      </c>
      <c r="X848" s="1153"/>
      <c r="Y848" s="1153"/>
      <c r="Z848" s="1153"/>
      <c r="AA848" s="1153"/>
      <c r="AB848" s="1153"/>
      <c r="AC848" s="115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437" t="s">
        <v>356</v>
      </c>
      <c r="N849" s="1205"/>
      <c r="O849" s="1205"/>
      <c r="P849" s="1205"/>
      <c r="Q849" s="1205"/>
      <c r="R849" s="1205"/>
      <c r="S849" s="1205"/>
      <c r="T849" s="1205"/>
      <c r="U849" s="1205"/>
      <c r="V849" s="1206"/>
      <c r="W849" s="1153"/>
      <c r="X849" s="1153"/>
      <c r="Y849" s="1153"/>
      <c r="Z849" s="1153"/>
      <c r="AA849" s="1153"/>
      <c r="AB849" s="1153"/>
      <c r="AC849" s="115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16">
        <f>SUM(W843:AC849)</f>
        <v>256800</v>
      </c>
      <c r="X850" s="1216"/>
      <c r="Y850" s="1216"/>
      <c r="Z850" s="1216"/>
      <c r="AA850" s="1216"/>
      <c r="AB850" s="1216"/>
      <c r="AC850" s="121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176</v>
      </c>
      <c r="K852" s="77"/>
      <c r="L852" s="77"/>
      <c r="M852" s="1437" t="s">
        <v>356</v>
      </c>
      <c r="N852" s="1205"/>
      <c r="O852" s="1205"/>
      <c r="P852" s="1205"/>
      <c r="Q852" s="1205"/>
      <c r="R852" s="1205"/>
      <c r="S852" s="1205"/>
      <c r="T852" s="1205"/>
      <c r="U852" s="1205"/>
      <c r="V852" s="1206"/>
      <c r="W852" s="1213"/>
      <c r="X852" s="1214"/>
      <c r="Y852" s="1214"/>
      <c r="Z852" s="1214"/>
      <c r="AA852" s="1214"/>
      <c r="AB852" s="1214"/>
      <c r="AC852" s="121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176</v>
      </c>
      <c r="K853" s="77"/>
      <c r="L853" s="77"/>
      <c r="M853" s="1437" t="s">
        <v>356</v>
      </c>
      <c r="N853" s="1205"/>
      <c r="O853" s="1205"/>
      <c r="P853" s="1205"/>
      <c r="Q853" s="1205"/>
      <c r="R853" s="1205"/>
      <c r="S853" s="1205"/>
      <c r="T853" s="1205"/>
      <c r="U853" s="1205"/>
      <c r="V853" s="1206"/>
      <c r="W853" s="1213"/>
      <c r="X853" s="1214"/>
      <c r="Y853" s="1214"/>
      <c r="Z853" s="1214"/>
      <c r="AA853" s="1214"/>
      <c r="AB853" s="1214"/>
      <c r="AC853" s="121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37" t="s">
        <v>356</v>
      </c>
      <c r="N854" s="1205"/>
      <c r="O854" s="1205"/>
      <c r="P854" s="1205"/>
      <c r="Q854" s="1205"/>
      <c r="R854" s="1205"/>
      <c r="S854" s="1205"/>
      <c r="T854" s="1205"/>
      <c r="U854" s="1205"/>
      <c r="V854" s="1206"/>
      <c r="W854" s="1213"/>
      <c r="X854" s="1214"/>
      <c r="Y854" s="1214"/>
      <c r="Z854" s="1214"/>
      <c r="AA854" s="1214"/>
      <c r="AB854" s="1214"/>
      <c r="AC854" s="121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37" t="s">
        <v>356</v>
      </c>
      <c r="N855" s="1205"/>
      <c r="O855" s="1205"/>
      <c r="P855" s="1205"/>
      <c r="Q855" s="1205"/>
      <c r="R855" s="1205"/>
      <c r="S855" s="1205"/>
      <c r="T855" s="1205"/>
      <c r="U855" s="1205"/>
      <c r="V855" s="1206"/>
      <c r="W855" s="1213"/>
      <c r="X855" s="1214"/>
      <c r="Y855" s="1214"/>
      <c r="Z855" s="1214"/>
      <c r="AA855" s="1214"/>
      <c r="AB855" s="1214"/>
      <c r="AC855" s="121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37" t="s">
        <v>356</v>
      </c>
      <c r="N856" s="1205"/>
      <c r="O856" s="1205"/>
      <c r="P856" s="1205"/>
      <c r="Q856" s="1205"/>
      <c r="R856" s="1205"/>
      <c r="S856" s="1205"/>
      <c r="T856" s="1205"/>
      <c r="U856" s="1205"/>
      <c r="V856" s="1206"/>
      <c r="W856" s="1213"/>
      <c r="X856" s="1214"/>
      <c r="Y856" s="1214"/>
      <c r="Z856" s="1214"/>
      <c r="AA856" s="1214"/>
      <c r="AB856" s="1214"/>
      <c r="AC856" s="121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25">
        <f>SUM(W852:AC856)</f>
        <v>0</v>
      </c>
      <c r="X857" s="1226"/>
      <c r="Y857" s="1226"/>
      <c r="Z857" s="1226"/>
      <c r="AA857" s="1226"/>
      <c r="AB857" s="1226"/>
      <c r="AC857" s="122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25">
        <f>W827+W835+W840+W841+W850+W857+W829</f>
        <v>933775</v>
      </c>
      <c r="AD861" s="1226"/>
      <c r="AE861" s="1226"/>
      <c r="AF861" s="1226"/>
      <c r="AG861" s="1226"/>
      <c r="AH861" s="122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17">
        <f>O778+O758+G734</f>
        <v>165</v>
      </c>
      <c r="AD862" s="1218"/>
      <c r="AE862" s="1218"/>
      <c r="AF862" s="1218"/>
      <c r="AG862" s="1218"/>
      <c r="AH862" s="121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37" t="s">
        <v>35</v>
      </c>
      <c r="F863" s="1538"/>
      <c r="G863" s="1538"/>
      <c r="H863" s="1538"/>
      <c r="I863" s="1538"/>
      <c r="J863" s="1538"/>
      <c r="K863" s="1538"/>
      <c r="L863" s="1538"/>
      <c r="M863" s="1538"/>
      <c r="N863" s="1538"/>
      <c r="O863" s="1538"/>
      <c r="P863" s="1538"/>
      <c r="Q863" s="1538"/>
      <c r="R863" s="1538"/>
      <c r="S863" s="1538"/>
      <c r="T863" s="1538"/>
      <c r="U863" s="1538"/>
      <c r="V863" s="1538"/>
      <c r="W863" s="1538"/>
      <c r="X863" s="1538"/>
      <c r="Y863" s="1538"/>
      <c r="Z863" s="1538"/>
      <c r="AA863" s="1538"/>
      <c r="AB863" s="1539"/>
      <c r="AC863" s="1223">
        <f>IF(ISERROR((ROUNDDOWN(AC861/AC862,0))),0,(ROUNDDOWN(AC861/AC862,0)))</f>
        <v>5659</v>
      </c>
      <c r="AD863" s="1224"/>
      <c r="AE863" s="1224"/>
      <c r="AF863" s="1224"/>
      <c r="AG863" s="1224"/>
      <c r="AH863" s="122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215">
        <f>(AC861+AC866+AC867+AC868+AB618)/4</f>
        <v>685866.90094289184</v>
      </c>
      <c r="AD864" s="1153"/>
      <c r="AE864" s="1153"/>
      <c r="AF864" s="1153"/>
      <c r="AG864" s="1153"/>
      <c r="AH864" s="1153"/>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15"/>
      <c r="AD865" s="1153"/>
      <c r="AE865" s="1153"/>
      <c r="AF865" s="1153"/>
      <c r="AG865" s="1153"/>
      <c r="AH865" s="115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13">
        <v>69750</v>
      </c>
      <c r="AD866" s="1214"/>
      <c r="AE866" s="1214"/>
      <c r="AF866" s="1214"/>
      <c r="AG866" s="1214"/>
      <c r="AH866" s="121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13">
        <f>350*165</f>
        <v>57750</v>
      </c>
      <c r="AD867" s="1214"/>
      <c r="AE867" s="1214"/>
      <c r="AF867" s="1214"/>
      <c r="AG867" s="1214"/>
      <c r="AH867" s="121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13">
        <v>4000</v>
      </c>
      <c r="AD868" s="1214"/>
      <c r="AE868" s="1214"/>
      <c r="AF868" s="1214"/>
      <c r="AG868" s="1214"/>
      <c r="AH868" s="121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38" t="s">
        <v>1751</v>
      </c>
      <c r="F869" s="1439"/>
      <c r="G869" s="1439"/>
      <c r="H869" s="1439"/>
      <c r="I869" s="1439"/>
      <c r="J869" s="1439"/>
      <c r="K869" s="1439"/>
      <c r="L869" s="1439"/>
      <c r="M869" s="1439"/>
      <c r="N869" s="1439"/>
      <c r="O869" s="1439"/>
      <c r="P869" s="1439"/>
      <c r="Q869" s="1439"/>
      <c r="R869" s="1439"/>
      <c r="S869" s="1439"/>
      <c r="T869" s="1439"/>
      <c r="U869" s="1439"/>
      <c r="V869" s="1439"/>
      <c r="W869" s="1439"/>
      <c r="X869" s="1439"/>
      <c r="Y869" s="1439"/>
      <c r="Z869" s="1439"/>
      <c r="AA869" s="1439"/>
      <c r="AB869" s="1440"/>
      <c r="AC869" s="1153">
        <v>140000</v>
      </c>
      <c r="AD869" s="1153"/>
      <c r="AE869" s="1153"/>
      <c r="AF869" s="1153"/>
      <c r="AG869" s="1153"/>
      <c r="AH869" s="115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38" t="s">
        <v>1752</v>
      </c>
      <c r="F870" s="1439"/>
      <c r="G870" s="1439"/>
      <c r="H870" s="1439"/>
      <c r="I870" s="1439"/>
      <c r="J870" s="1439"/>
      <c r="K870" s="1439"/>
      <c r="L870" s="1439"/>
      <c r="M870" s="1439"/>
      <c r="N870" s="1439"/>
      <c r="O870" s="1439"/>
      <c r="P870" s="1439"/>
      <c r="Q870" s="1439"/>
      <c r="R870" s="1439"/>
      <c r="S870" s="1439"/>
      <c r="T870" s="1439"/>
      <c r="U870" s="1439"/>
      <c r="V870" s="1439"/>
      <c r="W870" s="1439"/>
      <c r="X870" s="1439"/>
      <c r="Y870" s="1439"/>
      <c r="Z870" s="1439"/>
      <c r="AA870" s="1439"/>
      <c r="AB870" s="1440"/>
      <c r="AC870" s="1153">
        <f>16300+13640</f>
        <v>29940</v>
      </c>
      <c r="AD870" s="1153"/>
      <c r="AE870" s="1153"/>
      <c r="AF870" s="1153"/>
      <c r="AG870" s="1153"/>
      <c r="AH870" s="115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13"/>
      <c r="AA874" s="1214"/>
      <c r="AB874" s="1214"/>
      <c r="AC874" s="1214"/>
      <c r="AD874" s="1214"/>
      <c r="AE874" s="121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13"/>
      <c r="AA875" s="1214"/>
      <c r="AB875" s="1214"/>
      <c r="AC875" s="1214"/>
      <c r="AD875" s="1214"/>
      <c r="AE875" s="121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13"/>
      <c r="AA876" s="1214"/>
      <c r="AB876" s="1214"/>
      <c r="AC876" s="1214"/>
      <c r="AD876" s="1214"/>
      <c r="AE876" s="121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25">
        <f>Z874-(Z875+Z876)</f>
        <v>0</v>
      </c>
      <c r="AA877" s="1226"/>
      <c r="AB877" s="1226"/>
      <c r="AC877" s="1226"/>
      <c r="AD877" s="1226"/>
      <c r="AE877" s="1227"/>
      <c r="AM877" s="61"/>
      <c r="AO877" s="52" t="s">
        <v>179</v>
      </c>
      <c r="AP877" s="177">
        <v>20</v>
      </c>
      <c r="AQ877" s="1487">
        <f>IF(AD955&gt;0,0.2,0)</f>
        <v>0.2</v>
      </c>
      <c r="AR877" s="148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47">
        <f>IF(AD958&gt;0,0.05,0)</f>
        <v>0</v>
      </c>
      <c r="AR878" s="144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70">
        <f>IF(AD965&gt;0,0.07,0)</f>
        <v>0</v>
      </c>
      <c r="AR879" s="147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70">
        <f>IF(AD969&gt;0,0.02,0)</f>
        <v>0</v>
      </c>
      <c r="AR880" s="147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70">
        <f>IF(AD971&gt;0,0.02,0)</f>
        <v>0</v>
      </c>
      <c r="AR881" s="147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87">
        <f>AN891</f>
        <v>0</v>
      </c>
      <c r="AR882" s="147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611"/>
      <c r="AR883" s="1611"/>
      <c r="AS883" s="161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77"/>
      <c r="AR884" s="1477"/>
      <c r="AS884" s="1477"/>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60" t="s">
        <v>103</v>
      </c>
      <c r="B885" s="1160"/>
      <c r="C885" s="1160"/>
      <c r="D885" s="1160"/>
      <c r="E885" s="1160"/>
      <c r="F885" s="1160"/>
      <c r="G885" s="1160"/>
      <c r="H885" s="1160"/>
      <c r="I885" s="1160"/>
      <c r="J885" s="1160"/>
      <c r="K885" s="1160"/>
      <c r="L885" s="1160"/>
      <c r="M885" s="1160"/>
      <c r="N885" s="1160"/>
      <c r="O885" s="1160"/>
      <c r="P885" s="1160"/>
      <c r="Q885" s="1160"/>
      <c r="R885" s="1160"/>
      <c r="S885" s="1160"/>
      <c r="T885" s="1160"/>
      <c r="U885" s="1160"/>
      <c r="V885" s="1160"/>
      <c r="W885" s="1160"/>
      <c r="X885" s="1160"/>
      <c r="Y885" s="1160"/>
      <c r="Z885" s="1160"/>
      <c r="AA885" s="1160"/>
      <c r="AB885" s="1160"/>
      <c r="AC885" s="1160"/>
      <c r="AD885" s="1160"/>
      <c r="AE885" s="1160"/>
      <c r="AF885" s="1160"/>
      <c r="AG885" s="1160"/>
      <c r="AH885" s="1160"/>
      <c r="AI885" s="1160"/>
      <c r="AJ885" s="1160"/>
      <c r="AK885" s="1160"/>
      <c r="AL885" s="1160"/>
      <c r="AM885" s="61"/>
      <c r="AO885" s="52" t="s">
        <v>322</v>
      </c>
      <c r="AP885" s="177">
        <v>10</v>
      </c>
      <c r="AQ885" s="1470">
        <f>IF(AD988&gt;0,0.1,0)</f>
        <v>0.1</v>
      </c>
      <c r="AR885" s="147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61"/>
      <c r="B886" s="1161"/>
      <c r="C886" s="1161"/>
      <c r="D886" s="1161"/>
      <c r="E886" s="1161"/>
      <c r="F886" s="1161"/>
      <c r="G886" s="1161"/>
      <c r="H886" s="1161"/>
      <c r="I886" s="1161"/>
      <c r="J886" s="1161"/>
      <c r="K886" s="1161"/>
      <c r="L886" s="1161"/>
      <c r="M886" s="1161"/>
      <c r="N886" s="1161"/>
      <c r="O886" s="1161"/>
      <c r="P886" s="1161"/>
      <c r="Q886" s="1161"/>
      <c r="R886" s="1161"/>
      <c r="S886" s="1161"/>
      <c r="T886" s="1161"/>
      <c r="U886" s="1161"/>
      <c r="V886" s="1161"/>
      <c r="W886" s="1161"/>
      <c r="X886" s="1161"/>
      <c r="Y886" s="1161"/>
      <c r="Z886" s="1161"/>
      <c r="AA886" s="1161"/>
      <c r="AB886" s="1161"/>
      <c r="AC886" s="1161"/>
      <c r="AD886" s="1161"/>
      <c r="AE886" s="1161"/>
      <c r="AF886" s="1161"/>
      <c r="AG886" s="1161"/>
      <c r="AH886" s="1161"/>
      <c r="AI886" s="1161"/>
      <c r="AJ886" s="1161"/>
      <c r="AK886" s="1161"/>
      <c r="AL886" s="1161"/>
      <c r="AM886" s="61"/>
      <c r="AO886" s="52"/>
      <c r="AP886" s="177"/>
      <c r="AQ886" s="1487">
        <f>SUM(AQ877:AQ885)</f>
        <v>0.30000000000000004</v>
      </c>
      <c r="AR886" s="1470"/>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87">
        <f>SUM(AQ877:AR881)+AQ885</f>
        <v>0.30000000000000004</v>
      </c>
      <c r="AR888" s="147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501" t="s">
        <v>873</v>
      </c>
      <c r="G890" s="1502"/>
      <c r="H890" s="1502"/>
      <c r="I890" s="1502"/>
      <c r="J890" s="1502"/>
      <c r="K890" s="1502"/>
      <c r="L890" s="1502"/>
      <c r="M890" s="1502"/>
      <c r="N890" s="1502"/>
      <c r="O890" s="1502"/>
      <c r="P890" s="1502"/>
      <c r="Q890" s="1502"/>
      <c r="R890" s="1502"/>
      <c r="S890" s="1502"/>
      <c r="T890" s="1503"/>
      <c r="U890" s="1543" t="s">
        <v>34</v>
      </c>
      <c r="V890" s="1544"/>
      <c r="W890" s="1544"/>
      <c r="X890" s="1544"/>
      <c r="Y890" s="1544"/>
      <c r="Z890" s="154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7" t="s">
        <v>902</v>
      </c>
      <c r="G891" s="1208"/>
      <c r="H891" s="1208"/>
      <c r="I891" s="1208"/>
      <c r="J891" s="1208"/>
      <c r="K891" s="1208"/>
      <c r="L891" s="1208"/>
      <c r="M891" s="1208"/>
      <c r="N891" s="1208"/>
      <c r="O891" s="1208"/>
      <c r="P891" s="1208"/>
      <c r="Q891" s="1208"/>
      <c r="R891" s="1208"/>
      <c r="S891" s="1208"/>
      <c r="T891" s="1209"/>
      <c r="U891" s="1207"/>
      <c r="V891" s="1208"/>
      <c r="W891" s="1208"/>
      <c r="X891" s="1208"/>
      <c r="Y891" s="1208"/>
      <c r="Z891" s="120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10"/>
      <c r="G892" s="1211"/>
      <c r="H892" s="1211"/>
      <c r="I892" s="1211"/>
      <c r="J892" s="1211"/>
      <c r="K892" s="1211"/>
      <c r="L892" s="1211"/>
      <c r="M892" s="1211"/>
      <c r="N892" s="1211"/>
      <c r="O892" s="1211"/>
      <c r="P892" s="1211"/>
      <c r="Q892" s="1211"/>
      <c r="R892" s="1211"/>
      <c r="S892" s="1211"/>
      <c r="T892" s="1212"/>
      <c r="U892" s="1210"/>
      <c r="V892" s="1211"/>
      <c r="W892" s="1211"/>
      <c r="X892" s="1211"/>
      <c r="Y892" s="1211"/>
      <c r="Z892" s="1211"/>
      <c r="AA892" s="168"/>
      <c r="AB892" s="1596" t="s">
        <v>423</v>
      </c>
      <c r="AC892" s="1596"/>
      <c r="AD892" s="1596"/>
      <c r="AE892" s="1596"/>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27" t="s">
        <v>591</v>
      </c>
      <c r="V893" s="1128"/>
      <c r="W893" s="1128"/>
      <c r="X893" s="1128"/>
      <c r="Y893" s="1128"/>
      <c r="Z893" s="1129"/>
      <c r="AA893" s="1202">
        <f>AE545</f>
        <v>45000000</v>
      </c>
      <c r="AB893" s="1165"/>
      <c r="AC893" s="1165"/>
      <c r="AD893" s="1165"/>
      <c r="AE893" s="1165"/>
      <c r="AF893" s="120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27" t="s">
        <v>591</v>
      </c>
      <c r="V894" s="1128"/>
      <c r="W894" s="1128"/>
      <c r="X894" s="1128"/>
      <c r="Y894" s="1128"/>
      <c r="Z894" s="1129"/>
      <c r="AA894" s="1202">
        <f>AE546</f>
        <v>6060000</v>
      </c>
      <c r="AB894" s="1165"/>
      <c r="AC894" s="1165"/>
      <c r="AD894" s="1165"/>
      <c r="AE894" s="1165"/>
      <c r="AF894" s="120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27" t="s">
        <v>641</v>
      </c>
      <c r="V895" s="1128"/>
      <c r="W895" s="1128"/>
      <c r="X895" s="1128"/>
      <c r="Y895" s="1128"/>
      <c r="Z895" s="1129"/>
      <c r="AA895" s="1202"/>
      <c r="AB895" s="1165"/>
      <c r="AC895" s="1165"/>
      <c r="AD895" s="1165"/>
      <c r="AE895" s="1165"/>
      <c r="AF895" s="120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27" t="s">
        <v>641</v>
      </c>
      <c r="V896" s="1128"/>
      <c r="W896" s="1128"/>
      <c r="X896" s="1128"/>
      <c r="Y896" s="1128"/>
      <c r="Z896" s="1129"/>
      <c r="AA896" s="1202"/>
      <c r="AB896" s="1165"/>
      <c r="AC896" s="1165"/>
      <c r="AD896" s="1165"/>
      <c r="AE896" s="1165"/>
      <c r="AF896" s="120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27" t="s">
        <v>641</v>
      </c>
      <c r="V897" s="1128"/>
      <c r="W897" s="1128"/>
      <c r="X897" s="1128"/>
      <c r="Y897" s="1128"/>
      <c r="Z897" s="1129"/>
      <c r="AA897" s="1202"/>
      <c r="AB897" s="1165"/>
      <c r="AC897" s="1165"/>
      <c r="AD897" s="1165"/>
      <c r="AE897" s="1165"/>
      <c r="AF897" s="120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27" t="s">
        <v>641</v>
      </c>
      <c r="V898" s="1128"/>
      <c r="W898" s="1128"/>
      <c r="X898" s="1128"/>
      <c r="Y898" s="1128"/>
      <c r="Z898" s="1129"/>
      <c r="AA898" s="1202"/>
      <c r="AB898" s="1165"/>
      <c r="AC898" s="1165"/>
      <c r="AD898" s="1165"/>
      <c r="AE898" s="1165"/>
      <c r="AF898" s="120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27" t="s">
        <v>641</v>
      </c>
      <c r="V899" s="1128"/>
      <c r="W899" s="1128"/>
      <c r="X899" s="1128"/>
      <c r="Y899" s="1128"/>
      <c r="Z899" s="1129"/>
      <c r="AA899" s="1202"/>
      <c r="AB899" s="1165"/>
      <c r="AC899" s="1165"/>
      <c r="AD899" s="1165"/>
      <c r="AE899" s="1165"/>
      <c r="AF899" s="120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27" t="s">
        <v>641</v>
      </c>
      <c r="V900" s="1128"/>
      <c r="W900" s="1128"/>
      <c r="X900" s="1128"/>
      <c r="Y900" s="1128"/>
      <c r="Z900" s="1129"/>
      <c r="AA900" s="1202"/>
      <c r="AB900" s="1165"/>
      <c r="AC900" s="1165"/>
      <c r="AD900" s="1165"/>
      <c r="AE900" s="1165"/>
      <c r="AF900" s="120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27" t="s">
        <v>641</v>
      </c>
      <c r="V901" s="1128"/>
      <c r="W901" s="1128"/>
      <c r="X901" s="1128"/>
      <c r="Y901" s="1128"/>
      <c r="Z901" s="1129"/>
      <c r="AA901" s="1202"/>
      <c r="AB901" s="1165"/>
      <c r="AC901" s="1165"/>
      <c r="AD901" s="1165"/>
      <c r="AE901" s="1165"/>
      <c r="AF901" s="120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27" t="s">
        <v>641</v>
      </c>
      <c r="V902" s="1128"/>
      <c r="W902" s="1128"/>
      <c r="X902" s="1128"/>
      <c r="Y902" s="1128"/>
      <c r="Z902" s="1129"/>
      <c r="AA902" s="1202"/>
      <c r="AB902" s="1165"/>
      <c r="AC902" s="1165"/>
      <c r="AD902" s="1165"/>
      <c r="AE902" s="1165"/>
      <c r="AF902" s="120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27" t="s">
        <v>641</v>
      </c>
      <c r="V903" s="1128"/>
      <c r="W903" s="1128"/>
      <c r="X903" s="1128"/>
      <c r="Y903" s="1128"/>
      <c r="Z903" s="1129"/>
      <c r="AA903" s="1202"/>
      <c r="AB903" s="1165"/>
      <c r="AC903" s="1165"/>
      <c r="AD903" s="1165"/>
      <c r="AE903" s="1165"/>
      <c r="AF903" s="120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27" t="s">
        <v>641</v>
      </c>
      <c r="V904" s="1128"/>
      <c r="W904" s="1128"/>
      <c r="X904" s="1128"/>
      <c r="Y904" s="1128"/>
      <c r="Z904" s="1129"/>
      <c r="AA904" s="1202"/>
      <c r="AB904" s="1165"/>
      <c r="AC904" s="1165"/>
      <c r="AD904" s="1165"/>
      <c r="AE904" s="1165"/>
      <c r="AF904" s="120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27" t="s">
        <v>641</v>
      </c>
      <c r="V905" s="1128"/>
      <c r="W905" s="1128"/>
      <c r="X905" s="1128"/>
      <c r="Y905" s="1128"/>
      <c r="Z905" s="1129"/>
      <c r="AA905" s="1202"/>
      <c r="AB905" s="1165"/>
      <c r="AC905" s="1165"/>
      <c r="AD905" s="1165"/>
      <c r="AE905" s="1165"/>
      <c r="AF905" s="1203"/>
      <c r="AM905" s="1478">
        <f>G734+O778</f>
        <v>163</v>
      </c>
      <c r="AN905" s="1479"/>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27" t="s">
        <v>641</v>
      </c>
      <c r="V906" s="1128"/>
      <c r="W906" s="1128"/>
      <c r="X906" s="1128"/>
      <c r="Y906" s="1128"/>
      <c r="Z906" s="1129"/>
      <c r="AA906" s="1202"/>
      <c r="AB906" s="1165"/>
      <c r="AC906" s="1165"/>
      <c r="AD906" s="1165"/>
      <c r="AE906" s="1165"/>
      <c r="AF906" s="1203"/>
      <c r="AM906" s="52"/>
      <c r="AN906" s="21"/>
      <c r="AO906" s="1489">
        <f>ROUNDDOWN(X999/I999,2)</f>
        <v>0.33</v>
      </c>
      <c r="AP906" s="1490"/>
      <c r="AQ906" s="1490"/>
      <c r="AR906" s="149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27" t="s">
        <v>641</v>
      </c>
      <c r="V907" s="1128"/>
      <c r="W907" s="1128"/>
      <c r="X907" s="1128"/>
      <c r="Y907" s="1128"/>
      <c r="Z907" s="1129"/>
      <c r="AA907" s="1202"/>
      <c r="AB907" s="1165"/>
      <c r="AC907" s="1165"/>
      <c r="AD907" s="1165"/>
      <c r="AE907" s="1165"/>
      <c r="AF907" s="1203"/>
      <c r="AM907" s="52"/>
      <c r="AN907" s="52"/>
      <c r="AO907" s="1510">
        <f>ROUNDDOWN(X1003/I1003,2)</f>
        <v>0.33</v>
      </c>
      <c r="AP907" s="1511"/>
      <c r="AQ907" s="1511"/>
      <c r="AR907" s="151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27" t="s">
        <v>722</v>
      </c>
      <c r="Q908" s="1128"/>
      <c r="R908" s="1128"/>
      <c r="S908" s="1128"/>
      <c r="T908" s="1129"/>
      <c r="U908" s="1127" t="s">
        <v>641</v>
      </c>
      <c r="V908" s="1128"/>
      <c r="W908" s="1128"/>
      <c r="X908" s="1128"/>
      <c r="Y908" s="1128"/>
      <c r="Z908" s="1129"/>
      <c r="AA908" s="1202"/>
      <c r="AB908" s="1165"/>
      <c r="AC908" s="1165"/>
      <c r="AD908" s="1165"/>
      <c r="AE908" s="1165"/>
      <c r="AF908" s="120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95" t="s">
        <v>356</v>
      </c>
      <c r="J909" s="1496"/>
      <c r="K909" s="1496"/>
      <c r="L909" s="1496"/>
      <c r="M909" s="1496"/>
      <c r="N909" s="1496"/>
      <c r="O909" s="1496"/>
      <c r="P909" s="1496"/>
      <c r="Q909" s="1496"/>
      <c r="R909" s="1496"/>
      <c r="S909" s="1496"/>
      <c r="T909" s="1497"/>
      <c r="U909" s="1127" t="s">
        <v>641</v>
      </c>
      <c r="V909" s="1128"/>
      <c r="W909" s="1128"/>
      <c r="X909" s="1128"/>
      <c r="Y909" s="1128"/>
      <c r="Z909" s="1129"/>
      <c r="AA909" s="1202"/>
      <c r="AB909" s="1165"/>
      <c r="AC909" s="1165"/>
      <c r="AD909" s="1165"/>
      <c r="AE909" s="1165"/>
      <c r="AF909" s="120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95" t="s">
        <v>1735</v>
      </c>
      <c r="J910" s="1496"/>
      <c r="K910" s="1496"/>
      <c r="L910" s="1496"/>
      <c r="M910" s="1496"/>
      <c r="N910" s="1496"/>
      <c r="O910" s="1496"/>
      <c r="P910" s="1496"/>
      <c r="Q910" s="1496"/>
      <c r="R910" s="1496"/>
      <c r="S910" s="1496"/>
      <c r="T910" s="1497"/>
      <c r="U910" s="1127" t="s">
        <v>591</v>
      </c>
      <c r="V910" s="1128"/>
      <c r="W910" s="1128"/>
      <c r="X910" s="1128"/>
      <c r="Y910" s="1128"/>
      <c r="Z910" s="1129"/>
      <c r="AA910" s="1202">
        <f>AG619</f>
        <v>23550000</v>
      </c>
      <c r="AB910" s="1165"/>
      <c r="AC910" s="1165"/>
      <c r="AD910" s="1165"/>
      <c r="AE910" s="1165"/>
      <c r="AF910" s="120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95" t="s">
        <v>1664</v>
      </c>
      <c r="J911" s="1496"/>
      <c r="K911" s="1496"/>
      <c r="L911" s="1496"/>
      <c r="M911" s="1496"/>
      <c r="N911" s="1496"/>
      <c r="O911" s="1496"/>
      <c r="P911" s="1496"/>
      <c r="Q911" s="1496"/>
      <c r="R911" s="1496"/>
      <c r="S911" s="1496"/>
      <c r="T911" s="1497"/>
      <c r="U911" s="1127" t="s">
        <v>591</v>
      </c>
      <c r="V911" s="1128"/>
      <c r="W911" s="1128"/>
      <c r="X911" s="1128"/>
      <c r="Y911" s="1128"/>
      <c r="Z911" s="1129"/>
      <c r="AA911" s="1202">
        <f>AG620</f>
        <v>4727077</v>
      </c>
      <c r="AB911" s="1165"/>
      <c r="AC911" s="1165"/>
      <c r="AD911" s="1165"/>
      <c r="AE911" s="1165"/>
      <c r="AF911" s="120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495"/>
      <c r="J912" s="1496"/>
      <c r="K912" s="1496"/>
      <c r="L912" s="1496"/>
      <c r="M912" s="1496"/>
      <c r="N912" s="1496"/>
      <c r="O912" s="1496"/>
      <c r="P912" s="1496"/>
      <c r="Q912" s="1496"/>
      <c r="R912" s="1496"/>
      <c r="S912" s="1496"/>
      <c r="T912" s="1497"/>
      <c r="U912" s="1127" t="s">
        <v>641</v>
      </c>
      <c r="V912" s="1128"/>
      <c r="W912" s="1128"/>
      <c r="X912" s="1128"/>
      <c r="Y912" s="1128"/>
      <c r="Z912" s="1129"/>
      <c r="AA912" s="1202"/>
      <c r="AB912" s="1165"/>
      <c r="AC912" s="1165"/>
      <c r="AD912" s="1165"/>
      <c r="AE912" s="1165"/>
      <c r="AF912" s="120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19">
        <v>43584</v>
      </c>
      <c r="N917" s="1443"/>
      <c r="O917" s="1443"/>
      <c r="P917" s="1443"/>
      <c r="Q917" s="1443"/>
      <c r="R917" s="1443"/>
      <c r="S917" s="1444"/>
      <c r="U917" s="103" t="s">
        <v>11</v>
      </c>
      <c r="V917" s="77"/>
      <c r="W917" s="77"/>
      <c r="X917" s="77"/>
      <c r="Y917" s="77"/>
      <c r="Z917" s="77"/>
      <c r="AA917" s="77"/>
      <c r="AB917" s="77"/>
      <c r="AC917" s="77"/>
      <c r="AD917" s="78"/>
      <c r="AE917" s="1519"/>
      <c r="AF917" s="1443"/>
      <c r="AG917" s="1443"/>
      <c r="AH917" s="1443"/>
      <c r="AI917" s="1443"/>
      <c r="AJ917" s="1443"/>
      <c r="AK917" s="144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84" t="s">
        <v>1753</v>
      </c>
      <c r="N918" s="1485"/>
      <c r="O918" s="1485"/>
      <c r="P918" s="1485"/>
      <c r="Q918" s="1485"/>
      <c r="R918" s="1485"/>
      <c r="S918" s="1486"/>
      <c r="U918" s="103" t="s">
        <v>12</v>
      </c>
      <c r="V918" s="77"/>
      <c r="W918" s="77"/>
      <c r="X918" s="77"/>
      <c r="Y918" s="77"/>
      <c r="Z918" s="77"/>
      <c r="AA918" s="77"/>
      <c r="AB918" s="77"/>
      <c r="AC918" s="77"/>
      <c r="AD918" s="78"/>
      <c r="AE918" s="1484"/>
      <c r="AF918" s="1485"/>
      <c r="AG918" s="1485"/>
      <c r="AH918" s="1485"/>
      <c r="AI918" s="1485"/>
      <c r="AJ918" s="1485"/>
      <c r="AK918" s="1486"/>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28" t="s">
        <v>1661</v>
      </c>
      <c r="K919" s="1529"/>
      <c r="L919" s="1529"/>
      <c r="M919" s="1529"/>
      <c r="N919" s="1529"/>
      <c r="O919" s="1529"/>
      <c r="P919" s="1529"/>
      <c r="Q919" s="1529"/>
      <c r="R919" s="1529"/>
      <c r="S919" s="1530"/>
      <c r="U919" s="103" t="s">
        <v>974</v>
      </c>
      <c r="V919" s="77"/>
      <c r="W919" s="77"/>
      <c r="AB919" s="1528" t="s">
        <v>328</v>
      </c>
      <c r="AC919" s="1529"/>
      <c r="AD919" s="1529"/>
      <c r="AE919" s="1529"/>
      <c r="AF919" s="1529"/>
      <c r="AG919" s="1529"/>
      <c r="AH919" s="1529"/>
      <c r="AI919" s="1529"/>
      <c r="AJ919" s="1529"/>
      <c r="AK919" s="153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22">
        <f>54/165</f>
        <v>0.32727272727272727</v>
      </c>
      <c r="N920" s="1514"/>
      <c r="O920" s="1514"/>
      <c r="P920" s="1514"/>
      <c r="Q920" s="1514"/>
      <c r="R920" s="1514"/>
      <c r="S920" s="1515"/>
      <c r="U920" s="103" t="s">
        <v>13</v>
      </c>
      <c r="V920" s="77"/>
      <c r="W920" s="77"/>
      <c r="X920" s="77"/>
      <c r="Y920" s="77"/>
      <c r="Z920" s="77"/>
      <c r="AA920" s="77"/>
      <c r="AB920" s="77"/>
      <c r="AC920" s="77"/>
      <c r="AD920" s="78"/>
      <c r="AE920" s="1513"/>
      <c r="AF920" s="1514"/>
      <c r="AG920" s="1514"/>
      <c r="AH920" s="1514"/>
      <c r="AI920" s="1514"/>
      <c r="AJ920" s="1514"/>
      <c r="AK920" s="151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74">
        <v>54</v>
      </c>
      <c r="N921" s="1475"/>
      <c r="O921" s="1475"/>
      <c r="P921" s="1475"/>
      <c r="Q921" s="1475"/>
      <c r="R921" s="1475"/>
      <c r="S921" s="1476"/>
      <c r="U921" s="103" t="s">
        <v>14</v>
      </c>
      <c r="V921" s="77"/>
      <c r="W921" s="77"/>
      <c r="X921" s="77"/>
      <c r="Y921" s="77"/>
      <c r="Z921" s="77"/>
      <c r="AA921" s="77"/>
      <c r="AB921" s="77"/>
      <c r="AC921" s="77"/>
      <c r="AD921" s="78"/>
      <c r="AE921" s="1474"/>
      <c r="AF921" s="1475"/>
      <c r="AG921" s="1475"/>
      <c r="AH921" s="1475"/>
      <c r="AI921" s="1475"/>
      <c r="AJ921" s="1475"/>
      <c r="AK921" s="147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2">
        <f>'Subsidy Contract Calculation'!I30</f>
        <v>929760</v>
      </c>
      <c r="N922" s="1165"/>
      <c r="O922" s="1165"/>
      <c r="P922" s="1165"/>
      <c r="Q922" s="1165"/>
      <c r="R922" s="1165"/>
      <c r="S922" s="1203"/>
      <c r="U922" s="103" t="s">
        <v>15</v>
      </c>
      <c r="V922" s="77"/>
      <c r="W922" s="77"/>
      <c r="X922" s="77"/>
      <c r="Y922" s="77"/>
      <c r="Z922" s="77"/>
      <c r="AA922" s="77"/>
      <c r="AB922" s="77"/>
      <c r="AC922" s="77"/>
      <c r="AD922" s="78"/>
      <c r="AE922" s="1202"/>
      <c r="AF922" s="1165"/>
      <c r="AG922" s="1165"/>
      <c r="AH922" s="1165"/>
      <c r="AI922" s="1165"/>
      <c r="AJ922" s="1165"/>
      <c r="AK922" s="120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2">
        <f>M924*M922</f>
        <v>18595200</v>
      </c>
      <c r="N923" s="1165"/>
      <c r="O923" s="1165"/>
      <c r="P923" s="1165"/>
      <c r="Q923" s="1165"/>
      <c r="R923" s="1165"/>
      <c r="S923" s="1203"/>
      <c r="U923" s="103" t="s">
        <v>16</v>
      </c>
      <c r="V923" s="77"/>
      <c r="W923" s="77"/>
      <c r="X923" s="77"/>
      <c r="Y923" s="77"/>
      <c r="Z923" s="77"/>
      <c r="AA923" s="77"/>
      <c r="AB923" s="77"/>
      <c r="AC923" s="77"/>
      <c r="AD923" s="78"/>
      <c r="AE923" s="1202"/>
      <c r="AF923" s="1165"/>
      <c r="AG923" s="1165"/>
      <c r="AH923" s="1165"/>
      <c r="AI923" s="1165"/>
      <c r="AJ923" s="1165"/>
      <c r="AK923" s="120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548">
        <f>Z787</f>
        <v>20</v>
      </c>
      <c r="N924" s="1549"/>
      <c r="O924" s="1549"/>
      <c r="P924" s="1549"/>
      <c r="Q924" s="1549"/>
      <c r="R924" s="1549"/>
      <c r="S924" s="1550"/>
      <c r="U924" s="103" t="s">
        <v>620</v>
      </c>
      <c r="V924" s="77"/>
      <c r="W924" s="77"/>
      <c r="X924" s="77"/>
      <c r="Y924" s="77"/>
      <c r="Z924" s="77"/>
      <c r="AA924" s="77"/>
      <c r="AB924" s="77"/>
      <c r="AC924" s="77"/>
      <c r="AD924" s="78"/>
      <c r="AE924" s="1480"/>
      <c r="AF924" s="1481"/>
      <c r="AG924" s="1481"/>
      <c r="AH924" s="1481"/>
      <c r="AI924" s="1481"/>
      <c r="AJ924" s="1481"/>
      <c r="AK924" s="148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53"/>
      <c r="N929" s="1454"/>
      <c r="O929" s="1454"/>
      <c r="P929" s="1454"/>
      <c r="Q929" s="1454"/>
      <c r="R929" s="1454"/>
      <c r="S929" s="1455"/>
      <c r="T929" s="103" t="s">
        <v>871</v>
      </c>
      <c r="U929" s="77"/>
      <c r="V929" s="77"/>
      <c r="W929" s="77"/>
      <c r="X929" s="77"/>
      <c r="Y929" s="77"/>
      <c r="Z929" s="78"/>
      <c r="AA929" s="1453"/>
      <c r="AB929" s="1454"/>
      <c r="AC929" s="1454"/>
      <c r="AD929" s="1454"/>
      <c r="AE929" s="1454"/>
      <c r="AF929" s="1454"/>
      <c r="AG929" s="1455"/>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53"/>
      <c r="N930" s="1454"/>
      <c r="O930" s="1454"/>
      <c r="P930" s="1454"/>
      <c r="Q930" s="1454"/>
      <c r="R930" s="1454"/>
      <c r="S930" s="1455"/>
      <c r="T930" s="103" t="s">
        <v>870</v>
      </c>
      <c r="U930" s="77"/>
      <c r="V930" s="77"/>
      <c r="W930" s="77"/>
      <c r="X930" s="77"/>
      <c r="Y930" s="77"/>
      <c r="Z930" s="78"/>
      <c r="AA930" s="1453"/>
      <c r="AB930" s="1454"/>
      <c r="AC930" s="1454"/>
      <c r="AD930" s="1454"/>
      <c r="AE930" s="1454"/>
      <c r="AF930" s="1454"/>
      <c r="AG930" s="1455"/>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23" t="s">
        <v>641</v>
      </c>
      <c r="N931" s="1524"/>
      <c r="O931" s="1524"/>
      <c r="P931" s="1524"/>
      <c r="Q931" s="1524"/>
      <c r="R931" s="1524"/>
      <c r="S931" s="1525"/>
      <c r="T931" s="76" t="s">
        <v>359</v>
      </c>
      <c r="U931" s="77"/>
      <c r="V931" s="77"/>
      <c r="W931" s="77"/>
      <c r="X931" s="77"/>
      <c r="Y931" s="77"/>
      <c r="Z931" s="78"/>
      <c r="AA931" s="1453"/>
      <c r="AB931" s="1454"/>
      <c r="AC931" s="1454"/>
      <c r="AD931" s="1454"/>
      <c r="AE931" s="1454"/>
      <c r="AF931" s="1454"/>
      <c r="AG931" s="1455"/>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53"/>
      <c r="N932" s="1454"/>
      <c r="O932" s="1454"/>
      <c r="P932" s="1454"/>
      <c r="Q932" s="1454"/>
      <c r="R932" s="1454"/>
      <c r="S932" s="1455"/>
      <c r="T932" s="76" t="s">
        <v>360</v>
      </c>
      <c r="U932" s="77"/>
      <c r="V932" s="77"/>
      <c r="W932" s="77"/>
      <c r="X932" s="77"/>
      <c r="Y932" s="77"/>
      <c r="Z932" s="78"/>
      <c r="AA932" s="1453"/>
      <c r="AB932" s="1454"/>
      <c r="AC932" s="1454"/>
      <c r="AD932" s="1454"/>
      <c r="AE932" s="1454"/>
      <c r="AF932" s="1454"/>
      <c r="AG932" s="1455"/>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53"/>
      <c r="N933" s="1454"/>
      <c r="O933" s="1454"/>
      <c r="P933" s="1454"/>
      <c r="Q933" s="1454"/>
      <c r="R933" s="1454"/>
      <c r="S933" s="1455"/>
      <c r="T933" s="76" t="s">
        <v>407</v>
      </c>
      <c r="U933" s="77"/>
      <c r="V933" s="77"/>
      <c r="W933" s="77"/>
      <c r="X933" s="77"/>
      <c r="Y933" s="77"/>
      <c r="Z933" s="78"/>
      <c r="AA933" s="1453"/>
      <c r="AB933" s="1454"/>
      <c r="AC933" s="1454"/>
      <c r="AD933" s="1454"/>
      <c r="AE933" s="1454"/>
      <c r="AF933" s="1454"/>
      <c r="AG933" s="1455"/>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507" t="s">
        <v>328</v>
      </c>
      <c r="N934" s="1508"/>
      <c r="O934" s="1508"/>
      <c r="P934" s="1508"/>
      <c r="Q934" s="1508"/>
      <c r="R934" s="1508"/>
      <c r="S934" s="1509"/>
      <c r="T934" s="1492"/>
      <c r="U934" s="1493"/>
      <c r="V934" s="1493"/>
      <c r="W934" s="1493"/>
      <c r="X934" s="1493"/>
      <c r="Y934" s="1493"/>
      <c r="Z934" s="1494"/>
      <c r="AA934" s="1453"/>
      <c r="AB934" s="1454"/>
      <c r="AC934" s="1454"/>
      <c r="AD934" s="1454"/>
      <c r="AE934" s="1454"/>
      <c r="AF934" s="1454"/>
      <c r="AG934" s="1455"/>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53"/>
      <c r="N935" s="1454"/>
      <c r="O935" s="1454"/>
      <c r="P935" s="1454"/>
      <c r="Q935" s="1454"/>
      <c r="R935" s="1454"/>
      <c r="S935" s="1455"/>
      <c r="T935" s="1492"/>
      <c r="U935" s="1493"/>
      <c r="V935" s="1493"/>
      <c r="W935" s="1493"/>
      <c r="X935" s="1493"/>
      <c r="Y935" s="1493"/>
      <c r="Z935" s="1494"/>
      <c r="AA935" s="1453"/>
      <c r="AB935" s="1454"/>
      <c r="AC935" s="1454"/>
      <c r="AD935" s="1454"/>
      <c r="AE935" s="1454"/>
      <c r="AF935" s="1454"/>
      <c r="AG935" s="1455"/>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576" t="s">
        <v>722</v>
      </c>
      <c r="P936" s="1174"/>
      <c r="Q936" s="142"/>
      <c r="R936" s="142"/>
      <c r="S936" s="143"/>
      <c r="T936" s="71" t="s">
        <v>176</v>
      </c>
      <c r="U936" s="72"/>
      <c r="V936" s="72"/>
      <c r="W936" s="1437" t="s">
        <v>356</v>
      </c>
      <c r="X936" s="1205"/>
      <c r="Y936" s="1205"/>
      <c r="Z936" s="1205"/>
      <c r="AA936" s="1205"/>
      <c r="AB936" s="1205"/>
      <c r="AC936" s="1205"/>
      <c r="AD936" s="1205"/>
      <c r="AE936" s="1205"/>
      <c r="AF936" s="1205"/>
      <c r="AG936" s="120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45" t="s">
        <v>36</v>
      </c>
      <c r="G937" s="1446"/>
      <c r="H937" s="1446"/>
      <c r="I937" s="1446"/>
      <c r="J937" s="1446"/>
      <c r="K937" s="1446"/>
      <c r="L937" s="1446"/>
      <c r="M937" s="1453"/>
      <c r="N937" s="1454"/>
      <c r="O937" s="1454"/>
      <c r="P937" s="1454"/>
      <c r="Q937" s="1454"/>
      <c r="R937" s="1454"/>
      <c r="S937" s="1455"/>
      <c r="T937" s="79"/>
      <c r="U937" s="80"/>
      <c r="V937" s="80"/>
      <c r="W937" s="80"/>
      <c r="X937" s="80"/>
      <c r="Y937" s="80"/>
      <c r="Z937" s="196" t="s">
        <v>141</v>
      </c>
      <c r="AA937" s="1471"/>
      <c r="AB937" s="1472"/>
      <c r="AC937" s="1472"/>
      <c r="AD937" s="1472"/>
      <c r="AE937" s="1472"/>
      <c r="AF937" s="1472"/>
      <c r="AG937" s="147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60" t="s">
        <v>594</v>
      </c>
      <c r="B941" s="1160"/>
      <c r="C941" s="1160"/>
      <c r="D941" s="1160"/>
      <c r="E941" s="1160"/>
      <c r="F941" s="1160"/>
      <c r="G941" s="1160"/>
      <c r="H941" s="1160"/>
      <c r="I941" s="1160"/>
      <c r="J941" s="1160"/>
      <c r="K941" s="1160"/>
      <c r="L941" s="1160"/>
      <c r="M941" s="1160"/>
      <c r="N941" s="1160"/>
      <c r="O941" s="1160"/>
      <c r="P941" s="1160"/>
      <c r="Q941" s="1160"/>
      <c r="R941" s="1160"/>
      <c r="S941" s="1160"/>
      <c r="T941" s="1160"/>
      <c r="U941" s="1160"/>
      <c r="V941" s="1160"/>
      <c r="W941" s="1160"/>
      <c r="X941" s="1160"/>
      <c r="Y941" s="1160"/>
      <c r="Z941" s="1160"/>
      <c r="AA941" s="1160"/>
      <c r="AB941" s="1160"/>
      <c r="AC941" s="1160"/>
      <c r="AD941" s="1160"/>
      <c r="AE941" s="1160"/>
      <c r="AF941" s="1160"/>
      <c r="AG941" s="1160"/>
      <c r="AH941" s="1160"/>
      <c r="AI941" s="1160"/>
      <c r="AJ941" s="1160"/>
      <c r="AK941" s="1160"/>
      <c r="AL941" s="1160"/>
      <c r="AM941" s="52"/>
      <c r="AN941" s="52"/>
      <c r="AO941" s="21"/>
      <c r="AP941" s="21"/>
      <c r="AQ941" s="21"/>
      <c r="AR941" s="21"/>
      <c r="AS941" s="21"/>
      <c r="AT941" s="1483"/>
      <c r="AU941" s="1483"/>
      <c r="AV941" s="1483"/>
      <c r="AW941" s="1483"/>
      <c r="AX941" s="1483"/>
      <c r="AY941" s="1483"/>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61"/>
      <c r="B942" s="1161"/>
      <c r="C942" s="1161"/>
      <c r="D942" s="1161"/>
      <c r="E942" s="1161"/>
      <c r="F942" s="1161"/>
      <c r="G942" s="1161"/>
      <c r="H942" s="1161"/>
      <c r="I942" s="1161"/>
      <c r="J942" s="1161"/>
      <c r="K942" s="1161"/>
      <c r="L942" s="1161"/>
      <c r="M942" s="1161"/>
      <c r="N942" s="1161"/>
      <c r="O942" s="1161"/>
      <c r="P942" s="1161"/>
      <c r="Q942" s="1161"/>
      <c r="R942" s="1161"/>
      <c r="S942" s="1161"/>
      <c r="T942" s="1161"/>
      <c r="U942" s="1161"/>
      <c r="V942" s="1161"/>
      <c r="W942" s="1161"/>
      <c r="X942" s="1161"/>
      <c r="Y942" s="1161"/>
      <c r="Z942" s="1161"/>
      <c r="AA942" s="1161"/>
      <c r="AB942" s="1161"/>
      <c r="AC942" s="1161"/>
      <c r="AD942" s="1161"/>
      <c r="AE942" s="1161"/>
      <c r="AF942" s="1161"/>
      <c r="AG942" s="1161"/>
      <c r="AH942" s="1161"/>
      <c r="AI942" s="1161"/>
      <c r="AJ942" s="1161"/>
      <c r="AK942" s="1161"/>
      <c r="AL942" s="116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66" t="s">
        <v>688</v>
      </c>
      <c r="C946" s="1466"/>
      <c r="D946" s="1466"/>
      <c r="E946" s="1466"/>
      <c r="F946" s="1466"/>
      <c r="G946" s="1466"/>
      <c r="H946" s="1466"/>
      <c r="I946" s="1466"/>
      <c r="J946" s="1466"/>
      <c r="K946" s="1466"/>
      <c r="L946" s="1466" t="s">
        <v>689</v>
      </c>
      <c r="M946" s="1466"/>
      <c r="N946" s="1466"/>
      <c r="O946" s="1466"/>
      <c r="P946" s="1466"/>
      <c r="Q946" s="1466"/>
      <c r="R946" s="1466"/>
      <c r="S946" s="1466"/>
      <c r="T946" s="1466"/>
      <c r="U946" s="1466"/>
      <c r="V946" s="1466" t="s">
        <v>690</v>
      </c>
      <c r="W946" s="1466"/>
      <c r="X946" s="1466"/>
      <c r="Y946" s="1466"/>
      <c r="Z946" s="1466"/>
      <c r="AA946" s="1466"/>
      <c r="AB946" s="1466"/>
      <c r="AC946" s="1466"/>
      <c r="AD946" s="1531" t="s">
        <v>691</v>
      </c>
      <c r="AE946" s="1532"/>
      <c r="AF946" s="1532"/>
      <c r="AG946" s="1532"/>
      <c r="AH946" s="1532"/>
      <c r="AI946" s="1532"/>
      <c r="AJ946" s="1532"/>
      <c r="AK946" s="153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9" t="s">
        <v>683</v>
      </c>
      <c r="C947" s="1599"/>
      <c r="D947" s="1599"/>
      <c r="E947" s="1599"/>
      <c r="F947" s="1599"/>
      <c r="G947" s="1599"/>
      <c r="H947" s="1599"/>
      <c r="I947" s="1599"/>
      <c r="J947" s="1599"/>
      <c r="K947" s="1599"/>
      <c r="L947" s="1467">
        <f>IF(ISNA(IF($BA$779="4%",(INDEX($BC$789:$BG$846,MATCH($BO$779,$BB$789:$BB$846,0),MATCH(B947,$BC$788:$BG$788,0))),(INDEX($BJ$789:$BN$846,MATCH($BO$779,$BI$789:$BI$846,0),MATCH(B947,$BJ$788:$BN$788,0))))),0,IF($BA$779="4%",(INDEX($BC$789:$BG$846,MATCH($BO$779,$BB$789:$BB$846,0),MATCH(B947,$BC$788:$BG$788,0))),(INDEX($BJ$789:$BN$846,MATCH($BO$779,$BI$789:$BI$846,0),MATCH(B947,$BJ$788:$BN$788,0)))))</f>
        <v>319811</v>
      </c>
      <c r="M947" s="1468"/>
      <c r="N947" s="1468"/>
      <c r="O947" s="1468"/>
      <c r="P947" s="1468"/>
      <c r="Q947" s="1468"/>
      <c r="R947" s="1468"/>
      <c r="S947" s="1468"/>
      <c r="T947" s="1468"/>
      <c r="U947" s="1469"/>
      <c r="V947" s="1261">
        <f>BA635</f>
        <v>68</v>
      </c>
      <c r="W947" s="1261"/>
      <c r="X947" s="1261"/>
      <c r="Y947" s="1261"/>
      <c r="Z947" s="1261"/>
      <c r="AA947" s="1261"/>
      <c r="AB947" s="1261"/>
      <c r="AC947" s="1261"/>
      <c r="AD947" s="1220">
        <f>IF(ISERROR((L947*V947)),0,(L947*V947))</f>
        <v>21747148</v>
      </c>
      <c r="AE947" s="1221"/>
      <c r="AF947" s="1221"/>
      <c r="AG947" s="1221"/>
      <c r="AH947" s="1221"/>
      <c r="AI947" s="1221"/>
      <c r="AJ947" s="1221"/>
      <c r="AK947" s="122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9" t="s">
        <v>347</v>
      </c>
      <c r="C948" s="1309"/>
      <c r="D948" s="1309"/>
      <c r="E948" s="1309"/>
      <c r="F948" s="1309"/>
      <c r="G948" s="1309"/>
      <c r="H948" s="1309"/>
      <c r="I948" s="1309"/>
      <c r="J948" s="1309"/>
      <c r="K948" s="1309"/>
      <c r="L948" s="1467">
        <f>IF(ISNA(IF($BA$779="4%",(INDEX($BC$789:$BG$846,MATCH($BO$779,$BB$789:$BB$846,0),MATCH(B948,$BC$788:$BG$788,0))),(INDEX($BJ$789:$BN$846,MATCH($BO$779,$BI$789:$BI$846,0),MATCH(B948,$BJ$788:$BN$788,0))))),0,IF($BA$779="4%",(INDEX($BC$789:$BG$846,MATCH($BO$779,$BB$789:$BB$846,0),MATCH(B948,$BC$788:$BG$788,0))),(INDEX($BJ$789:$BN$846,MATCH($BO$779,$BI$789:$BI$846,0),MATCH(B948,$BJ$788:$BN$788,0)))))</f>
        <v>368739</v>
      </c>
      <c r="M948" s="1468"/>
      <c r="N948" s="1468"/>
      <c r="O948" s="1468"/>
      <c r="P948" s="1468"/>
      <c r="Q948" s="1468"/>
      <c r="R948" s="1468"/>
      <c r="S948" s="1468"/>
      <c r="T948" s="1468"/>
      <c r="U948" s="1469"/>
      <c r="V948" s="1261">
        <f>BF635</f>
        <v>85</v>
      </c>
      <c r="W948" s="1261"/>
      <c r="X948" s="1261"/>
      <c r="Y948" s="1261"/>
      <c r="Z948" s="1261"/>
      <c r="AA948" s="1261"/>
      <c r="AB948" s="1261"/>
      <c r="AC948" s="1261"/>
      <c r="AD948" s="1220">
        <f>IF(ISERROR((L948*V948)),0,(L948*V948))</f>
        <v>31342815</v>
      </c>
      <c r="AE948" s="1221"/>
      <c r="AF948" s="1221"/>
      <c r="AG948" s="1221"/>
      <c r="AH948" s="1221"/>
      <c r="AI948" s="1221"/>
      <c r="AJ948" s="1221"/>
      <c r="AK948" s="122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9" t="s">
        <v>170</v>
      </c>
      <c r="C949" s="1309"/>
      <c r="D949" s="1309"/>
      <c r="E949" s="1309"/>
      <c r="F949" s="1309"/>
      <c r="G949" s="1309"/>
      <c r="H949" s="1309"/>
      <c r="I949" s="1309"/>
      <c r="J949" s="1309"/>
      <c r="K949" s="1309"/>
      <c r="L949" s="1467">
        <f>IF(ISNA(IF($BA$779="4%",(INDEX($BC$789:$BG$846,MATCH($BO$779,$BB$789:$BB$846,0),MATCH(B949,$BC$788:$BG$788,0))),(INDEX($BJ$789:$BN$846,MATCH($BO$779,$BI$789:$BI$846,0),MATCH(B949,$BJ$788:$BN$788,0))))),0,IF($BA$779="4%",(INDEX($BC$789:$BG$846,MATCH($BO$779,$BB$789:$BB$846,0),MATCH(B949,$BC$788:$BG$788,0))),(INDEX($BJ$789:$BN$846,MATCH($BO$779,$BI$789:$BI$846,0),MATCH(B949,$BJ$788:$BN$788,0)))))</f>
        <v>444800</v>
      </c>
      <c r="M949" s="1468"/>
      <c r="N949" s="1468"/>
      <c r="O949" s="1468"/>
      <c r="P949" s="1468"/>
      <c r="Q949" s="1468"/>
      <c r="R949" s="1468"/>
      <c r="S949" s="1468"/>
      <c r="T949" s="1468"/>
      <c r="U949" s="1469"/>
      <c r="V949" s="1261">
        <f>BK635</f>
        <v>12</v>
      </c>
      <c r="W949" s="1261"/>
      <c r="X949" s="1261"/>
      <c r="Y949" s="1261"/>
      <c r="Z949" s="1261"/>
      <c r="AA949" s="1261"/>
      <c r="AB949" s="1261"/>
      <c r="AC949" s="1261"/>
      <c r="AD949" s="1220">
        <f>IF(ISERROR((L949*V949)),0,(L949*V949))</f>
        <v>5337600</v>
      </c>
      <c r="AE949" s="1221"/>
      <c r="AF949" s="1221"/>
      <c r="AG949" s="1221"/>
      <c r="AH949" s="1221"/>
      <c r="AI949" s="1221"/>
      <c r="AJ949" s="1221"/>
      <c r="AK949" s="122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9" t="s">
        <v>171</v>
      </c>
      <c r="C950" s="1309"/>
      <c r="D950" s="1309"/>
      <c r="E950" s="1309"/>
      <c r="F950" s="1309"/>
      <c r="G950" s="1309"/>
      <c r="H950" s="1309"/>
      <c r="I950" s="1309"/>
      <c r="J950" s="1309"/>
      <c r="K950" s="1309"/>
      <c r="L950" s="1467">
        <f>IF(ISNA(IF($BA$779="4%",(INDEX($BC$789:$BG$846,MATCH($BO$779,$BB$789:$BB$846,0),MATCH(B950,$BC$788:$BG$788,0))),(INDEX($BJ$789:$BN$846,MATCH($BO$779,$BI$789:$BI$846,0),MATCH(B950,$BJ$788:$BN$788,0))))),0,IF($BA$779="4%",(INDEX($BC$789:$BG$846,MATCH($BO$779,$BB$789:$BB$846,0),MATCH(B950,$BC$788:$BG$788,0))),(INDEX($BJ$789:$BN$846,MATCH($BO$779,$BI$789:$BI$846,0),MATCH(B950,$BJ$788:$BN$788,0)))))</f>
        <v>569344</v>
      </c>
      <c r="M950" s="1468"/>
      <c r="N950" s="1468"/>
      <c r="O950" s="1468"/>
      <c r="P950" s="1468"/>
      <c r="Q950" s="1468"/>
      <c r="R950" s="1468"/>
      <c r="S950" s="1468"/>
      <c r="T950" s="1468"/>
      <c r="U950" s="1469"/>
      <c r="V950" s="1261">
        <f>BP635</f>
        <v>0</v>
      </c>
      <c r="W950" s="1261"/>
      <c r="X950" s="1261"/>
      <c r="Y950" s="1261"/>
      <c r="Z950" s="1261"/>
      <c r="AA950" s="1261"/>
      <c r="AB950" s="1261"/>
      <c r="AC950" s="1261"/>
      <c r="AD950" s="1220">
        <f>IF(ISERROR((L950*V950)),0,(L950*V950))</f>
        <v>0</v>
      </c>
      <c r="AE950" s="1221"/>
      <c r="AF950" s="1221"/>
      <c r="AG950" s="1221"/>
      <c r="AH950" s="1221"/>
      <c r="AI950" s="1221"/>
      <c r="AJ950" s="1221"/>
      <c r="AK950" s="122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309" t="s">
        <v>506</v>
      </c>
      <c r="C951" s="1309"/>
      <c r="D951" s="1309"/>
      <c r="E951" s="1309"/>
      <c r="F951" s="1309"/>
      <c r="G951" s="1309"/>
      <c r="H951" s="1309"/>
      <c r="I951" s="1309"/>
      <c r="J951" s="1309"/>
      <c r="K951" s="1309"/>
      <c r="L951" s="1467">
        <f>IF(ISNA(IF($BA$779="4%",(INDEX($BC$789:$BG$846,MATCH($BO$779,$BB$789:$BB$846,0),MATCH(B951,$BC$788:$BG$788,0))),(INDEX($BJ$789:$BN$846,MATCH($BO$779,$BI$789:$BI$846,0),MATCH(B951,$BJ$788:$BN$788,0))))),0,IF($BA$779="4%",(INDEX($BC$789:$BG$846,MATCH($BO$779,$BB$789:$BB$846,0),MATCH(B951,$BC$788:$BG$788,0))),(INDEX($BJ$789:$BN$846,MATCH($BO$779,$BI$789:$BI$846,0),MATCH(B951,$BJ$788:$BN$788,0)))))</f>
        <v>634285</v>
      </c>
      <c r="M951" s="1468"/>
      <c r="N951" s="1468"/>
      <c r="O951" s="1468"/>
      <c r="P951" s="1468"/>
      <c r="Q951" s="1468"/>
      <c r="R951" s="1468"/>
      <c r="S951" s="1468"/>
      <c r="T951" s="1468"/>
      <c r="U951" s="1469"/>
      <c r="V951" s="1261">
        <f>BZ635+BU635</f>
        <v>0</v>
      </c>
      <c r="W951" s="1261"/>
      <c r="X951" s="1261"/>
      <c r="Y951" s="1261"/>
      <c r="Z951" s="1261"/>
      <c r="AA951" s="1261"/>
      <c r="AB951" s="1261"/>
      <c r="AC951" s="1261"/>
      <c r="AD951" s="1220">
        <f>IF(ISERROR((L951*V951)),0,(L951*V951))</f>
        <v>0</v>
      </c>
      <c r="AE951" s="1221"/>
      <c r="AF951" s="1221"/>
      <c r="AG951" s="1221"/>
      <c r="AH951" s="1221"/>
      <c r="AI951" s="1221"/>
      <c r="AJ951" s="1221"/>
      <c r="AK951" s="122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604" t="s">
        <v>872</v>
      </c>
      <c r="C952" s="1605"/>
      <c r="D952" s="1605"/>
      <c r="E952" s="1605"/>
      <c r="F952" s="1605"/>
      <c r="G952" s="1605"/>
      <c r="H952" s="1605"/>
      <c r="I952" s="1605"/>
      <c r="J952" s="1605"/>
      <c r="K952" s="1605"/>
      <c r="L952" s="1605"/>
      <c r="M952" s="1605"/>
      <c r="N952" s="1605"/>
      <c r="O952" s="1605"/>
      <c r="P952" s="1605"/>
      <c r="Q952" s="1605"/>
      <c r="R952" s="1605"/>
      <c r="S952" s="1605"/>
      <c r="T952" s="1605"/>
      <c r="U952" s="1606"/>
      <c r="V952" s="1458">
        <f>SUM(V947:AC951)</f>
        <v>165</v>
      </c>
      <c r="W952" s="1459"/>
      <c r="X952" s="1459"/>
      <c r="Y952" s="1459"/>
      <c r="Z952" s="1459"/>
      <c r="AA952" s="1459"/>
      <c r="AB952" s="1459"/>
      <c r="AC952" s="1460"/>
      <c r="AD952" s="1220"/>
      <c r="AE952" s="1221"/>
      <c r="AF952" s="1221"/>
      <c r="AG952" s="1221"/>
      <c r="AH952" s="1221"/>
      <c r="AI952" s="1221"/>
      <c r="AJ952" s="1221"/>
      <c r="AK952" s="122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45" t="s">
        <v>558</v>
      </c>
      <c r="C953" s="1546"/>
      <c r="D953" s="1546"/>
      <c r="E953" s="1546"/>
      <c r="F953" s="1546"/>
      <c r="G953" s="1546"/>
      <c r="H953" s="1546"/>
      <c r="I953" s="1546"/>
      <c r="J953" s="1546"/>
      <c r="K953" s="1546"/>
      <c r="L953" s="1546"/>
      <c r="M953" s="1546"/>
      <c r="N953" s="1546"/>
      <c r="O953" s="1546"/>
      <c r="P953" s="1546"/>
      <c r="Q953" s="1546"/>
      <c r="R953" s="1546"/>
      <c r="S953" s="1546"/>
      <c r="T953" s="1546"/>
      <c r="U953" s="1546"/>
      <c r="V953" s="1546"/>
      <c r="W953" s="1546"/>
      <c r="X953" s="1546"/>
      <c r="Y953" s="1546"/>
      <c r="Z953" s="1546"/>
      <c r="AA953" s="1546"/>
      <c r="AB953" s="1546"/>
      <c r="AC953" s="1547"/>
      <c r="AD953" s="1461">
        <f>SUM(AD947:AK951)</f>
        <v>58427563</v>
      </c>
      <c r="AE953" s="1462"/>
      <c r="AF953" s="1462"/>
      <c r="AG953" s="1462"/>
      <c r="AH953" s="1462"/>
      <c r="AI953" s="1462"/>
      <c r="AJ953" s="1462"/>
      <c r="AK953" s="1463"/>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8" t="s">
        <v>719</v>
      </c>
      <c r="AA954" s="1259"/>
      <c r="AB954" s="1259"/>
      <c r="AC954" s="126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721</v>
      </c>
      <c r="D955" s="1100" t="s">
        <v>1482</v>
      </c>
      <c r="E955" s="1101"/>
      <c r="F955" s="1101"/>
      <c r="G955" s="1101"/>
      <c r="H955" s="1101"/>
      <c r="I955" s="1101"/>
      <c r="J955" s="1101"/>
      <c r="K955" s="1101"/>
      <c r="L955" s="1101"/>
      <c r="M955" s="1101"/>
      <c r="N955" s="1101"/>
      <c r="O955" s="1101"/>
      <c r="P955" s="1101"/>
      <c r="Q955" s="1101"/>
      <c r="R955" s="1101"/>
      <c r="S955" s="1101"/>
      <c r="T955" s="1101"/>
      <c r="U955" s="1101"/>
      <c r="V955" s="1101"/>
      <c r="W955" s="1101"/>
      <c r="X955" s="1101"/>
      <c r="Y955" s="1102"/>
      <c r="Z955" s="115"/>
      <c r="AA955" s="1526" t="s">
        <v>591</v>
      </c>
      <c r="AB955" s="1527"/>
      <c r="AC955" s="128"/>
      <c r="AD955" s="1198">
        <f>ROUND(IF(AND(AA955="yes",D957&gt;0),AD953*0.2,0),0)</f>
        <v>11685513</v>
      </c>
      <c r="AE955" s="1198"/>
      <c r="AF955" s="1198"/>
      <c r="AG955" s="1198"/>
      <c r="AH955" s="1198"/>
      <c r="AI955" s="1198"/>
      <c r="AJ955" s="1198"/>
      <c r="AK955" s="119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4" t="s">
        <v>1483</v>
      </c>
      <c r="E956" s="1133"/>
      <c r="F956" s="1133"/>
      <c r="G956" s="1133"/>
      <c r="H956" s="1133"/>
      <c r="I956" s="1133"/>
      <c r="J956" s="1133"/>
      <c r="K956" s="1133"/>
      <c r="L956" s="1133"/>
      <c r="M956" s="1133"/>
      <c r="N956" s="1133"/>
      <c r="O956" s="1133"/>
      <c r="P956" s="1133"/>
      <c r="Q956" s="1133"/>
      <c r="R956" s="1133"/>
      <c r="S956" s="1133"/>
      <c r="T956" s="1133"/>
      <c r="U956" s="1133"/>
      <c r="V956" s="1133"/>
      <c r="W956" s="1133"/>
      <c r="X956" s="1133"/>
      <c r="Y956" s="1134"/>
      <c r="Z956" s="115"/>
      <c r="AA956" s="115"/>
      <c r="AB956" s="115"/>
      <c r="AC956" s="124"/>
      <c r="AD956" s="1200"/>
      <c r="AE956" s="1200"/>
      <c r="AF956" s="1200"/>
      <c r="AG956" s="1200"/>
      <c r="AH956" s="1200"/>
      <c r="AI956" s="1200"/>
      <c r="AJ956" s="1200"/>
      <c r="AK956" s="1201"/>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504" t="s">
        <v>1754</v>
      </c>
      <c r="E957" s="1505"/>
      <c r="F957" s="1505"/>
      <c r="G957" s="1505"/>
      <c r="H957" s="1505"/>
      <c r="I957" s="1505"/>
      <c r="J957" s="1505"/>
      <c r="K957" s="1505"/>
      <c r="L957" s="1505"/>
      <c r="M957" s="1505"/>
      <c r="N957" s="1505"/>
      <c r="O957" s="1505"/>
      <c r="P957" s="1505"/>
      <c r="Q957" s="1505"/>
      <c r="R957" s="1505"/>
      <c r="S957" s="1505"/>
      <c r="T957" s="1505"/>
      <c r="U957" s="1505"/>
      <c r="V957" s="1505"/>
      <c r="W957" s="1505"/>
      <c r="X957" s="1505"/>
      <c r="Y957" s="1506"/>
      <c r="Z957" s="115"/>
      <c r="AA957" s="115"/>
      <c r="AB957" s="115"/>
      <c r="AC957" s="124"/>
      <c r="AD957" s="1200"/>
      <c r="AE957" s="1200"/>
      <c r="AF957" s="1200"/>
      <c r="AG957" s="1200"/>
      <c r="AH957" s="1200"/>
      <c r="AI957" s="1200"/>
      <c r="AJ957" s="1200"/>
      <c r="AK957" s="120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00" t="s">
        <v>1608</v>
      </c>
      <c r="E958" s="1101"/>
      <c r="F958" s="1101"/>
      <c r="G958" s="1101"/>
      <c r="H958" s="1101"/>
      <c r="I958" s="1101"/>
      <c r="J958" s="1101"/>
      <c r="K958" s="1101"/>
      <c r="L958" s="1101"/>
      <c r="M958" s="1101"/>
      <c r="N958" s="1101"/>
      <c r="O958" s="1101"/>
      <c r="P958" s="1101"/>
      <c r="Q958" s="1101"/>
      <c r="R958" s="1101"/>
      <c r="S958" s="1101"/>
      <c r="T958" s="1101"/>
      <c r="U958" s="1101"/>
      <c r="V958" s="1101"/>
      <c r="W958" s="1101"/>
      <c r="X958" s="1101"/>
      <c r="Y958" s="1102"/>
      <c r="Z958" s="127"/>
      <c r="AA958" s="1456" t="s">
        <v>722</v>
      </c>
      <c r="AB958" s="1457"/>
      <c r="AC958" s="128"/>
      <c r="AD958" s="1464">
        <f>ROUND(IF(AA958="yes",AD953*0.05,0),0)</f>
        <v>0</v>
      </c>
      <c r="AE958" s="1198"/>
      <c r="AF958" s="1198"/>
      <c r="AG958" s="1198"/>
      <c r="AH958" s="1198"/>
      <c r="AI958" s="1198"/>
      <c r="AJ958" s="1198"/>
      <c r="AK958" s="119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11" t="s">
        <v>1605</v>
      </c>
      <c r="E959" s="1112"/>
      <c r="F959" s="1112"/>
      <c r="G959" s="1112"/>
      <c r="H959" s="1112"/>
      <c r="I959" s="1112"/>
      <c r="J959" s="1112"/>
      <c r="K959" s="1112"/>
      <c r="L959" s="1112"/>
      <c r="M959" s="1112"/>
      <c r="N959" s="1112"/>
      <c r="O959" s="1112"/>
      <c r="P959" s="1112"/>
      <c r="Q959" s="1112"/>
      <c r="R959" s="1112"/>
      <c r="S959" s="1112"/>
      <c r="T959" s="1112"/>
      <c r="U959" s="1112"/>
      <c r="V959" s="1112"/>
      <c r="W959" s="1112"/>
      <c r="X959" s="1112"/>
      <c r="Y959" s="1113"/>
      <c r="Z959" s="115"/>
      <c r="AA959" s="115"/>
      <c r="AB959" s="115"/>
      <c r="AC959" s="124"/>
      <c r="AD959" s="1465"/>
      <c r="AE959" s="1200"/>
      <c r="AF959" s="1200"/>
      <c r="AG959" s="1200"/>
      <c r="AH959" s="1200"/>
      <c r="AI959" s="1200"/>
      <c r="AJ959" s="1200"/>
      <c r="AK959" s="120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11"/>
      <c r="E960" s="1112"/>
      <c r="F960" s="1112"/>
      <c r="G960" s="1112"/>
      <c r="H960" s="1112"/>
      <c r="I960" s="1112"/>
      <c r="J960" s="1112"/>
      <c r="K960" s="1112"/>
      <c r="L960" s="1112"/>
      <c r="M960" s="1112"/>
      <c r="N960" s="1112"/>
      <c r="O960" s="1112"/>
      <c r="P960" s="1112"/>
      <c r="Q960" s="1112"/>
      <c r="R960" s="1112"/>
      <c r="S960" s="1112"/>
      <c r="T960" s="1112"/>
      <c r="U960" s="1112"/>
      <c r="V960" s="1112"/>
      <c r="W960" s="1112"/>
      <c r="X960" s="1112"/>
      <c r="Y960" s="1113"/>
      <c r="Z960" s="115"/>
      <c r="AA960" s="115"/>
      <c r="AB960" s="115"/>
      <c r="AC960" s="124"/>
      <c r="AD960" s="1465"/>
      <c r="AE960" s="1200"/>
      <c r="AF960" s="1200"/>
      <c r="AG960" s="1200"/>
      <c r="AH960" s="1200"/>
      <c r="AI960" s="1200"/>
      <c r="AJ960" s="1200"/>
      <c r="AK960" s="120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11"/>
      <c r="E961" s="1112"/>
      <c r="F961" s="1112"/>
      <c r="G961" s="1112"/>
      <c r="H961" s="1112"/>
      <c r="I961" s="1112"/>
      <c r="J961" s="1112"/>
      <c r="K961" s="1112"/>
      <c r="L961" s="1112"/>
      <c r="M961" s="1112"/>
      <c r="N961" s="1112"/>
      <c r="O961" s="1112"/>
      <c r="P961" s="1112"/>
      <c r="Q961" s="1112"/>
      <c r="R961" s="1112"/>
      <c r="S961" s="1112"/>
      <c r="T961" s="1112"/>
      <c r="U961" s="1112"/>
      <c r="V961" s="1112"/>
      <c r="W961" s="1112"/>
      <c r="X961" s="1112"/>
      <c r="Y961" s="1113"/>
      <c r="Z961" s="115"/>
      <c r="AA961" s="115"/>
      <c r="AB961" s="115"/>
      <c r="AC961" s="124"/>
      <c r="AD961" s="1465"/>
      <c r="AE961" s="1200"/>
      <c r="AF961" s="1200"/>
      <c r="AG961" s="1200"/>
      <c r="AH961" s="1200"/>
      <c r="AI961" s="1200"/>
      <c r="AJ961" s="1200"/>
      <c r="AK961" s="120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11"/>
      <c r="E962" s="1112"/>
      <c r="F962" s="1112"/>
      <c r="G962" s="1112"/>
      <c r="H962" s="1112"/>
      <c r="I962" s="1112"/>
      <c r="J962" s="1112"/>
      <c r="K962" s="1112"/>
      <c r="L962" s="1112"/>
      <c r="M962" s="1112"/>
      <c r="N962" s="1112"/>
      <c r="O962" s="1112"/>
      <c r="P962" s="1112"/>
      <c r="Q962" s="1112"/>
      <c r="R962" s="1112"/>
      <c r="S962" s="1112"/>
      <c r="T962" s="1112"/>
      <c r="U962" s="1112"/>
      <c r="V962" s="1112"/>
      <c r="W962" s="1112"/>
      <c r="X962" s="1112"/>
      <c r="Y962" s="1113"/>
      <c r="Z962" s="115"/>
      <c r="AA962" s="115"/>
      <c r="AB962" s="115"/>
      <c r="AC962" s="124"/>
      <c r="AD962" s="1465"/>
      <c r="AE962" s="1200"/>
      <c r="AF962" s="1200"/>
      <c r="AG962" s="1200"/>
      <c r="AH962" s="1200"/>
      <c r="AI962" s="1200"/>
      <c r="AJ962" s="1200"/>
      <c r="AK962" s="120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11"/>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3"/>
      <c r="Z963" s="115"/>
      <c r="AA963" s="115"/>
      <c r="AB963" s="115"/>
      <c r="AC963" s="124"/>
      <c r="AD963" s="1465"/>
      <c r="AE963" s="1200"/>
      <c r="AF963" s="1200"/>
      <c r="AG963" s="1200"/>
      <c r="AH963" s="1200"/>
      <c r="AI963" s="1200"/>
      <c r="AJ963" s="1200"/>
      <c r="AK963" s="120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6"/>
      <c r="Z964" s="11"/>
      <c r="AA964" s="11"/>
      <c r="AB964" s="11"/>
      <c r="AC964" s="119"/>
      <c r="AD964" s="1516"/>
      <c r="AE964" s="1517"/>
      <c r="AF964" s="1517"/>
      <c r="AG964" s="1517"/>
      <c r="AH964" s="1517"/>
      <c r="AI964" s="1517"/>
      <c r="AJ964" s="1517"/>
      <c r="AK964" s="151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100" t="s">
        <v>1607</v>
      </c>
      <c r="E965" s="1101"/>
      <c r="F965" s="1101"/>
      <c r="G965" s="1101"/>
      <c r="H965" s="1101"/>
      <c r="I965" s="1101"/>
      <c r="J965" s="1101"/>
      <c r="K965" s="1101"/>
      <c r="L965" s="1101"/>
      <c r="M965" s="1101"/>
      <c r="N965" s="1101"/>
      <c r="O965" s="1101"/>
      <c r="P965" s="1101"/>
      <c r="Q965" s="1101"/>
      <c r="R965" s="1101"/>
      <c r="S965" s="1101"/>
      <c r="T965" s="1101"/>
      <c r="U965" s="1101"/>
      <c r="V965" s="1101"/>
      <c r="W965" s="1101"/>
      <c r="X965" s="1101"/>
      <c r="Y965" s="1102"/>
      <c r="Z965" s="127"/>
      <c r="AA965" s="1456" t="s">
        <v>722</v>
      </c>
      <c r="AB965" s="1457"/>
      <c r="AC965" s="128"/>
      <c r="AD965" s="1198">
        <f>ROUND(IF(AA965="yes",AD953*0.07,0),0)</f>
        <v>0</v>
      </c>
      <c r="AE965" s="1198"/>
      <c r="AF965" s="1198"/>
      <c r="AG965" s="1198"/>
      <c r="AH965" s="1198"/>
      <c r="AI965" s="1198"/>
      <c r="AJ965" s="1198"/>
      <c r="AK965" s="119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3" t="s">
        <v>1606</v>
      </c>
      <c r="E966" s="1104"/>
      <c r="F966" s="1104"/>
      <c r="G966" s="1104"/>
      <c r="H966" s="1104"/>
      <c r="I966" s="1104"/>
      <c r="J966" s="1104"/>
      <c r="K966" s="1104"/>
      <c r="L966" s="1104"/>
      <c r="M966" s="1104"/>
      <c r="N966" s="1104"/>
      <c r="O966" s="1104"/>
      <c r="P966" s="1104"/>
      <c r="Q966" s="1104"/>
      <c r="R966" s="1104"/>
      <c r="S966" s="1104"/>
      <c r="T966" s="1104"/>
      <c r="U966" s="1104"/>
      <c r="V966" s="1104"/>
      <c r="W966" s="1104"/>
      <c r="X966" s="1104"/>
      <c r="Y966" s="1105"/>
      <c r="Z966" s="115"/>
      <c r="AA966" s="25"/>
      <c r="AB966" s="25"/>
      <c r="AC966" s="124"/>
      <c r="AD966" s="1200"/>
      <c r="AE966" s="1200"/>
      <c r="AF966" s="1200"/>
      <c r="AG966" s="1200"/>
      <c r="AH966" s="1200"/>
      <c r="AI966" s="1200"/>
      <c r="AJ966" s="1200"/>
      <c r="AK966" s="120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3"/>
      <c r="E967" s="1104"/>
      <c r="F967" s="1104"/>
      <c r="G967" s="1104"/>
      <c r="H967" s="1104"/>
      <c r="I967" s="1104"/>
      <c r="J967" s="1104"/>
      <c r="K967" s="1104"/>
      <c r="L967" s="1104"/>
      <c r="M967" s="1104"/>
      <c r="N967" s="1104"/>
      <c r="O967" s="1104"/>
      <c r="P967" s="1104"/>
      <c r="Q967" s="1104"/>
      <c r="R967" s="1104"/>
      <c r="S967" s="1104"/>
      <c r="T967" s="1104"/>
      <c r="U967" s="1104"/>
      <c r="V967" s="1104"/>
      <c r="W967" s="1104"/>
      <c r="X967" s="1104"/>
      <c r="Y967" s="1105"/>
      <c r="Z967" s="115"/>
      <c r="AA967" s="115"/>
      <c r="AB967" s="115"/>
      <c r="AC967" s="124"/>
      <c r="AD967" s="1200"/>
      <c r="AE967" s="1200"/>
      <c r="AF967" s="1200"/>
      <c r="AG967" s="1200"/>
      <c r="AH967" s="1200"/>
      <c r="AI967" s="1200"/>
      <c r="AJ967" s="1200"/>
      <c r="AK967" s="120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6"/>
      <c r="E968" s="1107"/>
      <c r="F968" s="1107"/>
      <c r="G968" s="1107"/>
      <c r="H968" s="1107"/>
      <c r="I968" s="1107"/>
      <c r="J968" s="1107"/>
      <c r="K968" s="1107"/>
      <c r="L968" s="1107"/>
      <c r="M968" s="1107"/>
      <c r="N968" s="1107"/>
      <c r="O968" s="1107"/>
      <c r="P968" s="1107"/>
      <c r="Q968" s="1107"/>
      <c r="R968" s="1107"/>
      <c r="S968" s="1107"/>
      <c r="T968" s="1107"/>
      <c r="U968" s="1107"/>
      <c r="V968" s="1107"/>
      <c r="W968" s="1107"/>
      <c r="X968" s="1107"/>
      <c r="Y968" s="1108"/>
      <c r="Z968" s="11"/>
      <c r="AA968" s="11"/>
      <c r="AB968" s="11"/>
      <c r="AC968" s="119"/>
      <c r="AD968" s="1517"/>
      <c r="AE968" s="1517"/>
      <c r="AF968" s="1517"/>
      <c r="AG968" s="1517"/>
      <c r="AH968" s="1517"/>
      <c r="AI968" s="1517"/>
      <c r="AJ968" s="1517"/>
      <c r="AK968" s="1518"/>
      <c r="AL968" s="105"/>
      <c r="AO968" s="61"/>
      <c r="AP968" s="61"/>
      <c r="AQ968" s="61"/>
      <c r="AR968" s="61"/>
      <c r="AS968" s="61"/>
    </row>
    <row r="969" spans="1:96" ht="12.75" customHeight="1">
      <c r="A969" s="51"/>
      <c r="B969" s="120"/>
      <c r="C969" s="121" t="s">
        <v>226</v>
      </c>
      <c r="D969" s="1100" t="s">
        <v>1609</v>
      </c>
      <c r="E969" s="1101"/>
      <c r="F969" s="1101"/>
      <c r="G969" s="1101"/>
      <c r="H969" s="1101"/>
      <c r="I969" s="1101"/>
      <c r="J969" s="1101"/>
      <c r="K969" s="1101"/>
      <c r="L969" s="1101"/>
      <c r="M969" s="1101"/>
      <c r="N969" s="1101"/>
      <c r="O969" s="1101"/>
      <c r="P969" s="1101"/>
      <c r="Q969" s="1101"/>
      <c r="R969" s="1101"/>
      <c r="S969" s="1101"/>
      <c r="T969" s="1101"/>
      <c r="U969" s="1101"/>
      <c r="V969" s="1101"/>
      <c r="W969" s="1101"/>
      <c r="X969" s="1101"/>
      <c r="Y969" s="1102"/>
      <c r="Z969" s="113"/>
      <c r="AA969" s="1520" t="s">
        <v>722</v>
      </c>
      <c r="AB969" s="1521"/>
      <c r="AC969" s="51"/>
      <c r="AD969" s="1464">
        <f>ROUND(IF(AA969="yes",AD953*0.02,0),0)</f>
        <v>0</v>
      </c>
      <c r="AE969" s="1198"/>
      <c r="AF969" s="1198"/>
      <c r="AG969" s="1198"/>
      <c r="AH969" s="1198"/>
      <c r="AI969" s="1198"/>
      <c r="AJ969" s="1198"/>
      <c r="AK969" s="1199"/>
      <c r="AL969" s="105"/>
      <c r="AO969" s="32"/>
      <c r="AP969" s="32"/>
      <c r="AQ969" s="32"/>
      <c r="AR969" s="32"/>
      <c r="AS969" s="32"/>
    </row>
    <row r="970" spans="1:96" s="743" customFormat="1" ht="12.75" customHeight="1">
      <c r="A970" s="51"/>
      <c r="B970" s="113"/>
      <c r="C970" s="114"/>
      <c r="D970" s="1106" t="s">
        <v>1610</v>
      </c>
      <c r="E970" s="1107"/>
      <c r="F970" s="1107"/>
      <c r="G970" s="1107"/>
      <c r="H970" s="1107"/>
      <c r="I970" s="1107"/>
      <c r="J970" s="1107"/>
      <c r="K970" s="1107"/>
      <c r="L970" s="1107"/>
      <c r="M970" s="1107"/>
      <c r="N970" s="1107"/>
      <c r="O970" s="1107"/>
      <c r="P970" s="1107"/>
      <c r="Q970" s="1107"/>
      <c r="R970" s="1107"/>
      <c r="S970" s="1107"/>
      <c r="T970" s="1107"/>
      <c r="U970" s="1107"/>
      <c r="V970" s="1107"/>
      <c r="W970" s="1107"/>
      <c r="X970" s="1107"/>
      <c r="Y970" s="1108"/>
      <c r="Z970" s="113"/>
      <c r="AA970" s="51"/>
      <c r="AB970" s="51"/>
      <c r="AC970" s="51"/>
      <c r="AD970" s="1465"/>
      <c r="AE970" s="1200"/>
      <c r="AF970" s="1200"/>
      <c r="AG970" s="1200"/>
      <c r="AH970" s="1200"/>
      <c r="AI970" s="1200"/>
      <c r="AJ970" s="1200"/>
      <c r="AK970" s="1201"/>
      <c r="AL970" s="105"/>
      <c r="AO970" s="945"/>
      <c r="AP970" s="945"/>
      <c r="AQ970" s="945"/>
      <c r="AR970" s="945"/>
      <c r="AS970" s="945"/>
    </row>
    <row r="971" spans="1:96" ht="12.75" customHeight="1">
      <c r="A971" s="51"/>
      <c r="B971" s="120"/>
      <c r="C971" s="121" t="s">
        <v>229</v>
      </c>
      <c r="D971" s="1100" t="s">
        <v>1611</v>
      </c>
      <c r="E971" s="1101"/>
      <c r="F971" s="1101"/>
      <c r="G971" s="1101"/>
      <c r="H971" s="1101"/>
      <c r="I971" s="1101"/>
      <c r="J971" s="1101"/>
      <c r="K971" s="1101"/>
      <c r="L971" s="1101"/>
      <c r="M971" s="1101"/>
      <c r="N971" s="1101"/>
      <c r="O971" s="1101"/>
      <c r="P971" s="1101"/>
      <c r="Q971" s="1101"/>
      <c r="R971" s="1101"/>
      <c r="S971" s="1101"/>
      <c r="T971" s="1101"/>
      <c r="U971" s="1101"/>
      <c r="V971" s="1101"/>
      <c r="W971" s="1101"/>
      <c r="X971" s="1101"/>
      <c r="Y971" s="1102"/>
      <c r="Z971" s="120"/>
      <c r="AA971" s="1456" t="s">
        <v>722</v>
      </c>
      <c r="AB971" s="1457"/>
      <c r="AC971" s="120"/>
      <c r="AD971" s="1464">
        <f>ROUND(IF(AA971="yes",AD953*0.02,0),0)</f>
        <v>0</v>
      </c>
      <c r="AE971" s="1198"/>
      <c r="AF971" s="1198"/>
      <c r="AG971" s="1198"/>
      <c r="AH971" s="1198"/>
      <c r="AI971" s="1198"/>
      <c r="AJ971" s="1198"/>
      <c r="AK971" s="1199"/>
      <c r="AL971" s="105"/>
    </row>
    <row r="972" spans="1:96" s="743" customFormat="1" ht="12.75" customHeight="1">
      <c r="A972" s="51"/>
      <c r="B972" s="113"/>
      <c r="C972" s="114"/>
      <c r="D972" s="1103" t="s">
        <v>1612</v>
      </c>
      <c r="E972" s="1104"/>
      <c r="F972" s="1104"/>
      <c r="G972" s="1104"/>
      <c r="H972" s="1104"/>
      <c r="I972" s="1104"/>
      <c r="J972" s="1104"/>
      <c r="K972" s="1104"/>
      <c r="L972" s="1104"/>
      <c r="M972" s="1104"/>
      <c r="N972" s="1104"/>
      <c r="O972" s="1104"/>
      <c r="P972" s="1104"/>
      <c r="Q972" s="1104"/>
      <c r="R972" s="1104"/>
      <c r="S972" s="1104"/>
      <c r="T972" s="1104"/>
      <c r="U972" s="1104"/>
      <c r="V972" s="1104"/>
      <c r="W972" s="1104"/>
      <c r="X972" s="1104"/>
      <c r="Y972" s="1105"/>
      <c r="Z972" s="113"/>
      <c r="AA972" s="25"/>
      <c r="AB972" s="25"/>
      <c r="AC972" s="115"/>
      <c r="AD972" s="1465"/>
      <c r="AE972" s="1200"/>
      <c r="AF972" s="1200"/>
      <c r="AG972" s="1200"/>
      <c r="AH972" s="1200"/>
      <c r="AI972" s="1200"/>
      <c r="AJ972" s="1200"/>
      <c r="AK972" s="1201"/>
      <c r="AL972" s="105"/>
    </row>
    <row r="973" spans="1:96" ht="12.75" customHeight="1">
      <c r="A973" s="51"/>
      <c r="B973" s="116"/>
      <c r="C973" s="117"/>
      <c r="D973" s="1106"/>
      <c r="E973" s="1107"/>
      <c r="F973" s="1107"/>
      <c r="G973" s="1107"/>
      <c r="H973" s="1107"/>
      <c r="I973" s="1107"/>
      <c r="J973" s="1107"/>
      <c r="K973" s="1107"/>
      <c r="L973" s="1107"/>
      <c r="M973" s="1107"/>
      <c r="N973" s="1107"/>
      <c r="O973" s="1107"/>
      <c r="P973" s="1107"/>
      <c r="Q973" s="1107"/>
      <c r="R973" s="1107"/>
      <c r="S973" s="1107"/>
      <c r="T973" s="1107"/>
      <c r="U973" s="1107"/>
      <c r="V973" s="1107"/>
      <c r="W973" s="1107"/>
      <c r="X973" s="1107"/>
      <c r="Y973" s="1108"/>
      <c r="Z973" s="118"/>
      <c r="AA973" s="11"/>
      <c r="AB973" s="11"/>
      <c r="AC973" s="119"/>
      <c r="AD973" s="1516"/>
      <c r="AE973" s="1517"/>
      <c r="AF973" s="1517"/>
      <c r="AG973" s="1517"/>
      <c r="AH973" s="1517"/>
      <c r="AI973" s="1517"/>
      <c r="AJ973" s="1517"/>
      <c r="AK973" s="1518"/>
      <c r="AL973" s="105"/>
    </row>
    <row r="974" spans="1:96" ht="12.75" customHeight="1">
      <c r="A974" s="51"/>
      <c r="B974" s="120"/>
      <c r="C974" s="121" t="s">
        <v>232</v>
      </c>
      <c r="D974" s="1100" t="s">
        <v>1613</v>
      </c>
      <c r="E974" s="1101"/>
      <c r="F974" s="1101"/>
      <c r="G974" s="1101"/>
      <c r="H974" s="1101"/>
      <c r="I974" s="1101"/>
      <c r="J974" s="1101"/>
      <c r="K974" s="1101"/>
      <c r="L974" s="1101"/>
      <c r="M974" s="1101"/>
      <c r="N974" s="1101"/>
      <c r="O974" s="1101"/>
      <c r="P974" s="1101"/>
      <c r="Q974" s="1101"/>
      <c r="R974" s="1101"/>
      <c r="S974" s="1101"/>
      <c r="T974" s="1101"/>
      <c r="U974" s="1101"/>
      <c r="V974" s="1101"/>
      <c r="W974" s="1101"/>
      <c r="X974" s="1101"/>
      <c r="Y974" s="1102"/>
      <c r="Z974" s="120"/>
      <c r="AA974" s="1456" t="s">
        <v>722</v>
      </c>
      <c r="AB974" s="1457"/>
      <c r="AC974" s="128"/>
      <c r="AD974" s="1464">
        <f>IF(AA974="yes",AD953*AN891,0)</f>
        <v>0</v>
      </c>
      <c r="AE974" s="1198"/>
      <c r="AF974" s="1198"/>
      <c r="AG974" s="1198"/>
      <c r="AH974" s="1198"/>
      <c r="AI974" s="1198"/>
      <c r="AJ974" s="1198"/>
      <c r="AK974" s="1199"/>
      <c r="AL974" s="105"/>
    </row>
    <row r="975" spans="1:96" ht="15" customHeight="1">
      <c r="A975" s="51"/>
      <c r="B975" s="113"/>
      <c r="C975" s="114"/>
      <c r="D975" s="1103" t="s">
        <v>1614</v>
      </c>
      <c r="E975" s="1104"/>
      <c r="F975" s="1104"/>
      <c r="G975" s="1104"/>
      <c r="H975" s="1104"/>
      <c r="I975" s="1104"/>
      <c r="J975" s="1104"/>
      <c r="K975" s="1104"/>
      <c r="L975" s="1104"/>
      <c r="M975" s="1104"/>
      <c r="N975" s="1104"/>
      <c r="O975" s="1104"/>
      <c r="P975" s="1104"/>
      <c r="Q975" s="1104"/>
      <c r="R975" s="1104"/>
      <c r="S975" s="1104"/>
      <c r="T975" s="1104"/>
      <c r="U975" s="1104"/>
      <c r="V975" s="1104"/>
      <c r="W975" s="1104"/>
      <c r="X975" s="1104"/>
      <c r="Y975" s="1105"/>
      <c r="Z975" s="113"/>
      <c r="AA975" s="115"/>
      <c r="AB975" s="115"/>
      <c r="AC975" s="124"/>
      <c r="AD975" s="1465"/>
      <c r="AE975" s="1200"/>
      <c r="AF975" s="1200"/>
      <c r="AG975" s="1200"/>
      <c r="AH975" s="1200"/>
      <c r="AI975" s="1200"/>
      <c r="AJ975" s="1200"/>
      <c r="AK975" s="1201"/>
      <c r="AL975" s="105"/>
    </row>
    <row r="976" spans="1:96" s="743" customFormat="1" ht="15" customHeight="1">
      <c r="A976" s="51"/>
      <c r="B976" s="113"/>
      <c r="C976" s="114"/>
      <c r="D976" s="1103"/>
      <c r="E976" s="1104"/>
      <c r="F976" s="1104"/>
      <c r="G976" s="1104"/>
      <c r="H976" s="1104"/>
      <c r="I976" s="1104"/>
      <c r="J976" s="1104"/>
      <c r="K976" s="1104"/>
      <c r="L976" s="1104"/>
      <c r="M976" s="1104"/>
      <c r="N976" s="1104"/>
      <c r="O976" s="1104"/>
      <c r="P976" s="1104"/>
      <c r="Q976" s="1104"/>
      <c r="R976" s="1104"/>
      <c r="S976" s="1104"/>
      <c r="T976" s="1104"/>
      <c r="U976" s="1104"/>
      <c r="V976" s="1104"/>
      <c r="W976" s="1104"/>
      <c r="X976" s="1104"/>
      <c r="Y976" s="1105"/>
      <c r="Z976" s="113"/>
      <c r="AA976" s="115"/>
      <c r="AB976" s="115"/>
      <c r="AC976" s="124"/>
      <c r="AD976" s="1465"/>
      <c r="AE976" s="1200"/>
      <c r="AF976" s="1200"/>
      <c r="AG976" s="1200"/>
      <c r="AH976" s="1200"/>
      <c r="AI976" s="1200"/>
      <c r="AJ976" s="1200"/>
      <c r="AK976" s="1201"/>
      <c r="AL976" s="105"/>
    </row>
    <row r="977" spans="1:38" ht="12.75">
      <c r="A977" s="51"/>
      <c r="B977" s="122"/>
      <c r="C977" s="123"/>
      <c r="D977" s="1103"/>
      <c r="E977" s="1104"/>
      <c r="F977" s="1104"/>
      <c r="G977" s="1104"/>
      <c r="H977" s="1104"/>
      <c r="I977" s="1104"/>
      <c r="J977" s="1104"/>
      <c r="K977" s="1104"/>
      <c r="L977" s="1104"/>
      <c r="M977" s="1104"/>
      <c r="N977" s="1104"/>
      <c r="O977" s="1104"/>
      <c r="P977" s="1104"/>
      <c r="Q977" s="1104"/>
      <c r="R977" s="1104"/>
      <c r="S977" s="1104"/>
      <c r="T977" s="1104"/>
      <c r="U977" s="1104"/>
      <c r="V977" s="1104"/>
      <c r="W977" s="1104"/>
      <c r="X977" s="1104"/>
      <c r="Y977" s="1105"/>
      <c r="Z977" s="118"/>
      <c r="AA977" s="11"/>
      <c r="AB977" s="11"/>
      <c r="AC977" s="119"/>
      <c r="AD977" s="1516"/>
      <c r="AE977" s="1517"/>
      <c r="AF977" s="1517"/>
      <c r="AG977" s="1517"/>
      <c r="AH977" s="1517"/>
      <c r="AI977" s="1517"/>
      <c r="AJ977" s="1517"/>
      <c r="AK977" s="1518"/>
      <c r="AL977" s="105"/>
    </row>
    <row r="978" spans="1:38" ht="12.75" customHeight="1">
      <c r="A978" s="51"/>
      <c r="B978" s="120"/>
      <c r="C978" s="121" t="s">
        <v>237</v>
      </c>
      <c r="D978" s="1117" t="s">
        <v>1615</v>
      </c>
      <c r="E978" s="1118"/>
      <c r="F978" s="1118"/>
      <c r="G978" s="1118"/>
      <c r="H978" s="1118"/>
      <c r="I978" s="1118"/>
      <c r="J978" s="1118"/>
      <c r="K978" s="1118"/>
      <c r="L978" s="1118"/>
      <c r="M978" s="1118"/>
      <c r="N978" s="1118"/>
      <c r="O978" s="1118"/>
      <c r="P978" s="1118"/>
      <c r="Q978" s="1118"/>
      <c r="R978" s="1118"/>
      <c r="S978" s="1118"/>
      <c r="T978" s="1118"/>
      <c r="U978" s="1118"/>
      <c r="V978" s="1118"/>
      <c r="W978" s="1118"/>
      <c r="X978" s="1118"/>
      <c r="Y978" s="1119"/>
      <c r="Z978" s="115"/>
      <c r="AA978" s="1520" t="s">
        <v>722</v>
      </c>
      <c r="AB978" s="1521"/>
      <c r="AC978" s="51"/>
      <c r="AD978" s="1557"/>
      <c r="AE978" s="1558"/>
      <c r="AF978" s="1558"/>
      <c r="AG978" s="1558"/>
      <c r="AH978" s="1558"/>
      <c r="AI978" s="1558"/>
      <c r="AJ978" s="1558"/>
      <c r="AK978" s="1559"/>
      <c r="AL978" s="105"/>
    </row>
    <row r="979" spans="1:38" ht="12.75" customHeight="1">
      <c r="A979" s="51"/>
      <c r="B979" s="122"/>
      <c r="C979" s="125"/>
      <c r="D979" s="1120"/>
      <c r="E979" s="1121"/>
      <c r="F979" s="1121"/>
      <c r="G979" s="1121"/>
      <c r="H979" s="1121"/>
      <c r="I979" s="1121"/>
      <c r="J979" s="1121"/>
      <c r="K979" s="1121"/>
      <c r="L979" s="1121"/>
      <c r="M979" s="1121"/>
      <c r="N979" s="1121"/>
      <c r="O979" s="1121"/>
      <c r="P979" s="1121"/>
      <c r="Q979" s="1121"/>
      <c r="R979" s="1121"/>
      <c r="S979" s="1121"/>
      <c r="T979" s="1121"/>
      <c r="U979" s="1121"/>
      <c r="V979" s="1121"/>
      <c r="W979" s="1121"/>
      <c r="X979" s="1121"/>
      <c r="Y979" s="1122"/>
      <c r="Z979" s="1235">
        <f>IF(AA978="yes","Please Select Type and Enter Amount:",0)</f>
        <v>0</v>
      </c>
      <c r="AA979" s="1235"/>
      <c r="AB979" s="1235"/>
      <c r="AC979" s="1236"/>
      <c r="AD979" s="1560"/>
      <c r="AE979" s="1561"/>
      <c r="AF979" s="1561"/>
      <c r="AG979" s="1561"/>
      <c r="AH979" s="1561"/>
      <c r="AI979" s="1561"/>
      <c r="AJ979" s="1561"/>
      <c r="AK979" s="1562"/>
      <c r="AL979" s="105"/>
    </row>
    <row r="980" spans="1:38" ht="12.75" customHeight="1">
      <c r="A980" s="51"/>
      <c r="B980" s="122"/>
      <c r="C980" s="125"/>
      <c r="D980" s="1103" t="s">
        <v>1616</v>
      </c>
      <c r="E980" s="1104"/>
      <c r="F980" s="1104"/>
      <c r="G980" s="1104"/>
      <c r="H980" s="1104"/>
      <c r="I980" s="1104"/>
      <c r="J980" s="1104"/>
      <c r="K980" s="1104"/>
      <c r="L980" s="1104"/>
      <c r="M980" s="1104"/>
      <c r="N980" s="1104"/>
      <c r="O980" s="1104"/>
      <c r="P980" s="1104"/>
      <c r="Q980" s="1104"/>
      <c r="R980" s="1104"/>
      <c r="S980" s="1104"/>
      <c r="T980" s="1104"/>
      <c r="U980" s="1104"/>
      <c r="V980" s="1104"/>
      <c r="W980" s="1104"/>
      <c r="X980" s="1104"/>
      <c r="Y980" s="1105"/>
      <c r="Z980" s="1234"/>
      <c r="AA980" s="1235"/>
      <c r="AB980" s="1235"/>
      <c r="AC980" s="1236"/>
      <c r="AD980" s="1560"/>
      <c r="AE980" s="1561"/>
      <c r="AF980" s="1561"/>
      <c r="AG980" s="1561"/>
      <c r="AH980" s="1561"/>
      <c r="AI980" s="1561"/>
      <c r="AJ980" s="1561"/>
      <c r="AK980" s="1562"/>
      <c r="AL980" s="105"/>
    </row>
    <row r="981" spans="1:38" s="743" customFormat="1" ht="12.75">
      <c r="A981" s="51"/>
      <c r="B981" s="122"/>
      <c r="C981" s="125"/>
      <c r="D981" s="1103"/>
      <c r="E981" s="1104"/>
      <c r="F981" s="1104"/>
      <c r="G981" s="1104"/>
      <c r="H981" s="1104"/>
      <c r="I981" s="1104"/>
      <c r="J981" s="1104"/>
      <c r="K981" s="1104"/>
      <c r="L981" s="1104"/>
      <c r="M981" s="1104"/>
      <c r="N981" s="1104"/>
      <c r="O981" s="1104"/>
      <c r="P981" s="1104"/>
      <c r="Q981" s="1104"/>
      <c r="R981" s="1104"/>
      <c r="S981" s="1104"/>
      <c r="T981" s="1104"/>
      <c r="U981" s="1104"/>
      <c r="V981" s="1104"/>
      <c r="W981" s="1104"/>
      <c r="X981" s="1104"/>
      <c r="Y981" s="1105"/>
      <c r="Z981" s="1234"/>
      <c r="AA981" s="1235"/>
      <c r="AB981" s="1235"/>
      <c r="AC981" s="1236"/>
      <c r="AD981" s="1560"/>
      <c r="AE981" s="1561"/>
      <c r="AF981" s="1561"/>
      <c r="AG981" s="1561"/>
      <c r="AH981" s="1561"/>
      <c r="AI981" s="1561"/>
      <c r="AJ981" s="1561"/>
      <c r="AK981" s="1562"/>
      <c r="AL981" s="105"/>
    </row>
    <row r="982" spans="1:38" ht="12.75" customHeight="1">
      <c r="A982" s="51"/>
      <c r="B982" s="122"/>
      <c r="C982" s="125"/>
      <c r="D982" s="1103"/>
      <c r="E982" s="1104"/>
      <c r="F982" s="1104"/>
      <c r="G982" s="1104"/>
      <c r="H982" s="1104"/>
      <c r="I982" s="1104"/>
      <c r="J982" s="1104"/>
      <c r="K982" s="1104"/>
      <c r="L982" s="1104"/>
      <c r="M982" s="1104"/>
      <c r="N982" s="1104"/>
      <c r="O982" s="1104"/>
      <c r="P982" s="1104"/>
      <c r="Q982" s="1104"/>
      <c r="R982" s="1104"/>
      <c r="S982" s="1104"/>
      <c r="T982" s="1104"/>
      <c r="U982" s="1104"/>
      <c r="V982" s="1104"/>
      <c r="W982" s="1104"/>
      <c r="X982" s="1104"/>
      <c r="Y982" s="1105"/>
      <c r="Z982" s="1234"/>
      <c r="AA982" s="1235"/>
      <c r="AB982" s="1235"/>
      <c r="AC982" s="1236"/>
      <c r="AD982" s="1560"/>
      <c r="AE982" s="1561"/>
      <c r="AF982" s="1561"/>
      <c r="AG982" s="1561"/>
      <c r="AH982" s="1561"/>
      <c r="AI982" s="1561"/>
      <c r="AJ982" s="1561"/>
      <c r="AK982" s="1562"/>
      <c r="AL982" s="105"/>
    </row>
    <row r="983" spans="1:38" ht="12.75" customHeight="1">
      <c r="A983" s="51"/>
      <c r="B983" s="122"/>
      <c r="C983" s="125"/>
      <c r="D983" s="949" t="s">
        <v>382</v>
      </c>
      <c r="E983" s="136"/>
      <c r="F983" s="136"/>
      <c r="G983" s="163"/>
      <c r="H983" s="7"/>
      <c r="J983" s="1566" t="s">
        <v>641</v>
      </c>
      <c r="K983" s="1567"/>
      <c r="L983" s="1567"/>
      <c r="M983" s="1567"/>
      <c r="N983" s="1567"/>
      <c r="O983" s="1567"/>
      <c r="P983" s="1567"/>
      <c r="Q983" s="1568"/>
      <c r="R983" s="7"/>
      <c r="S983" s="7"/>
      <c r="T983" s="164"/>
      <c r="U983" s="7"/>
      <c r="V983" s="1551" t="str">
        <f>IF(AA978="yes",(AD953*0.15),"")</f>
        <v/>
      </c>
      <c r="W983" s="1551"/>
      <c r="X983" s="1551"/>
      <c r="Y983" s="1552"/>
      <c r="Z983" s="1237"/>
      <c r="AA983" s="1238"/>
      <c r="AB983" s="1238"/>
      <c r="AC983" s="1239"/>
      <c r="AD983" s="1563"/>
      <c r="AE983" s="1564"/>
      <c r="AF983" s="1564"/>
      <c r="AG983" s="1564"/>
      <c r="AH983" s="1564"/>
      <c r="AI983" s="1564"/>
      <c r="AJ983" s="1564"/>
      <c r="AK983" s="1565"/>
      <c r="AL983" s="105"/>
    </row>
    <row r="984" spans="1:38" ht="12.75" customHeight="1">
      <c r="A984" s="51"/>
      <c r="B984" s="120"/>
      <c r="C984" s="121" t="s">
        <v>243</v>
      </c>
      <c r="D984" s="1100" t="s">
        <v>1617</v>
      </c>
      <c r="E984" s="1101"/>
      <c r="F984" s="1101"/>
      <c r="G984" s="1101"/>
      <c r="H984" s="1101"/>
      <c r="I984" s="1101"/>
      <c r="J984" s="1101"/>
      <c r="K984" s="1101"/>
      <c r="L984" s="1101"/>
      <c r="M984" s="1101"/>
      <c r="N984" s="1101"/>
      <c r="O984" s="1101"/>
      <c r="P984" s="1101"/>
      <c r="Q984" s="1101"/>
      <c r="R984" s="1101"/>
      <c r="S984" s="1101"/>
      <c r="T984" s="1101"/>
      <c r="U984" s="1101"/>
      <c r="V984" s="1101"/>
      <c r="W984" s="1101"/>
      <c r="X984" s="1101"/>
      <c r="Y984" s="1102"/>
      <c r="Z984" s="113"/>
      <c r="AA984" s="1520" t="s">
        <v>591</v>
      </c>
      <c r="AB984" s="1521"/>
      <c r="AC984" s="51"/>
      <c r="AD984" s="1557">
        <f>'Sources and Uses Budget'!C82</f>
        <v>1094848</v>
      </c>
      <c r="AE984" s="1558"/>
      <c r="AF984" s="1558"/>
      <c r="AG984" s="1558"/>
      <c r="AH984" s="1558"/>
      <c r="AI984" s="1558"/>
      <c r="AJ984" s="1558"/>
      <c r="AK984" s="1559"/>
      <c r="AL984" s="105"/>
    </row>
    <row r="985" spans="1:38" ht="12.75" customHeight="1">
      <c r="A985" s="51"/>
      <c r="B985" s="113"/>
      <c r="C985" s="114"/>
      <c r="D985" s="1103" t="s">
        <v>1618</v>
      </c>
      <c r="E985" s="1104"/>
      <c r="F985" s="1104"/>
      <c r="G985" s="1104"/>
      <c r="H985" s="1104"/>
      <c r="I985" s="1104"/>
      <c r="J985" s="1104"/>
      <c r="K985" s="1104"/>
      <c r="L985" s="1104"/>
      <c r="M985" s="1104"/>
      <c r="N985" s="1104"/>
      <c r="O985" s="1104"/>
      <c r="P985" s="1104"/>
      <c r="Q985" s="1104"/>
      <c r="R985" s="1104"/>
      <c r="S985" s="1104"/>
      <c r="T985" s="1104"/>
      <c r="U985" s="1104"/>
      <c r="V985" s="1104"/>
      <c r="W985" s="1104"/>
      <c r="X985" s="1104"/>
      <c r="Y985" s="1105"/>
      <c r="Z985" s="1555" t="str">
        <f>IF(AA984="yes","Please Enter Amount:",0)</f>
        <v>Please Enter Amount:</v>
      </c>
      <c r="AA985" s="1556"/>
      <c r="AB985" s="1556"/>
      <c r="AC985" s="1556"/>
      <c r="AD985" s="1560"/>
      <c r="AE985" s="1561"/>
      <c r="AF985" s="1561"/>
      <c r="AG985" s="1561"/>
      <c r="AH985" s="1561"/>
      <c r="AI985" s="1561"/>
      <c r="AJ985" s="1561"/>
      <c r="AK985" s="1562"/>
      <c r="AL985" s="105"/>
    </row>
    <row r="986" spans="1:38" s="743" customFormat="1" ht="12.75" customHeight="1">
      <c r="A986" s="51"/>
      <c r="B986" s="113"/>
      <c r="C986" s="114"/>
      <c r="D986" s="1103"/>
      <c r="E986" s="1104"/>
      <c r="F986" s="1104"/>
      <c r="G986" s="1104"/>
      <c r="H986" s="1104"/>
      <c r="I986" s="1104"/>
      <c r="J986" s="1104"/>
      <c r="K986" s="1104"/>
      <c r="L986" s="1104"/>
      <c r="M986" s="1104"/>
      <c r="N986" s="1104"/>
      <c r="O986" s="1104"/>
      <c r="P986" s="1104"/>
      <c r="Q986" s="1104"/>
      <c r="R986" s="1104"/>
      <c r="S986" s="1104"/>
      <c r="T986" s="1104"/>
      <c r="U986" s="1104"/>
      <c r="V986" s="1104"/>
      <c r="W986" s="1104"/>
      <c r="X986" s="1104"/>
      <c r="Y986" s="1105"/>
      <c r="Z986" s="1555"/>
      <c r="AA986" s="1556"/>
      <c r="AB986" s="1556"/>
      <c r="AC986" s="1556"/>
      <c r="AD986" s="1560"/>
      <c r="AE986" s="1561"/>
      <c r="AF986" s="1561"/>
      <c r="AG986" s="1561"/>
      <c r="AH986" s="1561"/>
      <c r="AI986" s="1561"/>
      <c r="AJ986" s="1561"/>
      <c r="AK986" s="1562"/>
      <c r="AL986" s="105"/>
    </row>
    <row r="987" spans="1:38" ht="12.75" customHeight="1">
      <c r="A987" s="51"/>
      <c r="B987" s="126"/>
      <c r="C987" s="125"/>
      <c r="D987" s="1106"/>
      <c r="E987" s="1107"/>
      <c r="F987" s="1107"/>
      <c r="G987" s="1107"/>
      <c r="H987" s="1107"/>
      <c r="I987" s="1107"/>
      <c r="J987" s="1107"/>
      <c r="K987" s="1107"/>
      <c r="L987" s="1107"/>
      <c r="M987" s="1107"/>
      <c r="N987" s="1107"/>
      <c r="O987" s="1107"/>
      <c r="P987" s="1107"/>
      <c r="Q987" s="1107"/>
      <c r="R987" s="1107"/>
      <c r="S987" s="1107"/>
      <c r="T987" s="1107"/>
      <c r="U987" s="1107"/>
      <c r="V987" s="1107"/>
      <c r="W987" s="1107"/>
      <c r="X987" s="1107"/>
      <c r="Y987" s="1108"/>
      <c r="Z987" s="1555"/>
      <c r="AA987" s="1556"/>
      <c r="AB987" s="1556"/>
      <c r="AC987" s="1556"/>
      <c r="AD987" s="1563"/>
      <c r="AE987" s="1564"/>
      <c r="AF987" s="1564"/>
      <c r="AG987" s="1564"/>
      <c r="AH987" s="1564"/>
      <c r="AI987" s="1564"/>
      <c r="AJ987" s="1564"/>
      <c r="AK987" s="1565"/>
      <c r="AL987" s="105"/>
    </row>
    <row r="988" spans="1:38" ht="12.75" customHeight="1">
      <c r="A988" s="51"/>
      <c r="B988" s="120"/>
      <c r="C988" s="121" t="s">
        <v>248</v>
      </c>
      <c r="D988" s="1100" t="s">
        <v>1619</v>
      </c>
      <c r="E988" s="1101"/>
      <c r="F988" s="1101"/>
      <c r="G988" s="1101"/>
      <c r="H988" s="1101"/>
      <c r="I988" s="1101"/>
      <c r="J988" s="1101"/>
      <c r="K988" s="1101"/>
      <c r="L988" s="1101"/>
      <c r="M988" s="1101"/>
      <c r="N988" s="1101"/>
      <c r="O988" s="1101"/>
      <c r="P988" s="1101"/>
      <c r="Q988" s="1101"/>
      <c r="R988" s="1101"/>
      <c r="S988" s="1101"/>
      <c r="T988" s="1101"/>
      <c r="U988" s="1101"/>
      <c r="V988" s="1101"/>
      <c r="W988" s="1101"/>
      <c r="X988" s="1101"/>
      <c r="Y988" s="1102"/>
      <c r="Z988" s="120"/>
      <c r="AA988" s="1456" t="s">
        <v>591</v>
      </c>
      <c r="AB988" s="1457"/>
      <c r="AC988" s="127"/>
      <c r="AD988" s="1464">
        <f>ROUND(IF(AA988="yes",(AD953*0.1),0),0)</f>
        <v>5842756</v>
      </c>
      <c r="AE988" s="1198"/>
      <c r="AF988" s="1198"/>
      <c r="AG988" s="1198"/>
      <c r="AH988" s="1198"/>
      <c r="AI988" s="1198"/>
      <c r="AJ988" s="1198"/>
      <c r="AK988" s="1199"/>
      <c r="AL988" s="105"/>
    </row>
    <row r="989" spans="1:38" s="743" customFormat="1" ht="12.75" customHeight="1">
      <c r="A989" s="51"/>
      <c r="B989" s="113"/>
      <c r="C989" s="114"/>
      <c r="D989" s="1103" t="s">
        <v>1620</v>
      </c>
      <c r="E989" s="1104"/>
      <c r="F989" s="1104"/>
      <c r="G989" s="1104"/>
      <c r="H989" s="1104"/>
      <c r="I989" s="1104"/>
      <c r="J989" s="1104"/>
      <c r="K989" s="1104"/>
      <c r="L989" s="1104"/>
      <c r="M989" s="1104"/>
      <c r="N989" s="1104"/>
      <c r="O989" s="1104"/>
      <c r="P989" s="1104"/>
      <c r="Q989" s="1104"/>
      <c r="R989" s="1104"/>
      <c r="S989" s="1104"/>
      <c r="T989" s="1104"/>
      <c r="U989" s="1104"/>
      <c r="V989" s="1104"/>
      <c r="W989" s="1104"/>
      <c r="X989" s="1104"/>
      <c r="Y989" s="1105"/>
      <c r="Z989" s="113"/>
      <c r="AA989" s="115"/>
      <c r="AB989" s="115"/>
      <c r="AC989" s="115"/>
      <c r="AD989" s="1465"/>
      <c r="AE989" s="1200"/>
      <c r="AF989" s="1200"/>
      <c r="AG989" s="1200"/>
      <c r="AH989" s="1200"/>
      <c r="AI989" s="1200"/>
      <c r="AJ989" s="1200"/>
      <c r="AK989" s="1201"/>
      <c r="AL989" s="105"/>
    </row>
    <row r="990" spans="1:38" ht="12.75">
      <c r="A990" s="51"/>
      <c r="B990" s="113"/>
      <c r="C990" s="114"/>
      <c r="D990" s="1106"/>
      <c r="E990" s="1107"/>
      <c r="F990" s="1107"/>
      <c r="G990" s="1107"/>
      <c r="H990" s="1107"/>
      <c r="I990" s="1107"/>
      <c r="J990" s="1107"/>
      <c r="K990" s="1107"/>
      <c r="L990" s="1107"/>
      <c r="M990" s="1107"/>
      <c r="N990" s="1107"/>
      <c r="O990" s="1107"/>
      <c r="P990" s="1107"/>
      <c r="Q990" s="1107"/>
      <c r="R990" s="1107"/>
      <c r="S990" s="1107"/>
      <c r="T990" s="1107"/>
      <c r="U990" s="1107"/>
      <c r="V990" s="1107"/>
      <c r="W990" s="1107"/>
      <c r="X990" s="1107"/>
      <c r="Y990" s="1108"/>
      <c r="Z990" s="113"/>
      <c r="AA990" s="115"/>
      <c r="AB990" s="115"/>
      <c r="AC990" s="115"/>
      <c r="AD990" s="1465"/>
      <c r="AE990" s="1200"/>
      <c r="AF990" s="1200"/>
      <c r="AG990" s="1200"/>
      <c r="AH990" s="1200"/>
      <c r="AI990" s="1200"/>
      <c r="AJ990" s="1200"/>
      <c r="AK990" s="1201"/>
      <c r="AL990" s="105"/>
    </row>
    <row r="991" spans="1:38" ht="12.75" customHeight="1">
      <c r="A991" s="51"/>
      <c r="B991" s="120"/>
      <c r="C991" s="555" t="s">
        <v>741</v>
      </c>
      <c r="D991" s="1100" t="s">
        <v>1621</v>
      </c>
      <c r="E991" s="1101"/>
      <c r="F991" s="1101"/>
      <c r="G991" s="1101"/>
      <c r="H991" s="1101"/>
      <c r="I991" s="1101"/>
      <c r="J991" s="1101"/>
      <c r="K991" s="1101"/>
      <c r="L991" s="1101"/>
      <c r="M991" s="1101"/>
      <c r="N991" s="1101"/>
      <c r="O991" s="1101"/>
      <c r="P991" s="1101"/>
      <c r="Q991" s="1101"/>
      <c r="R991" s="1101"/>
      <c r="S991" s="1101"/>
      <c r="T991" s="1101"/>
      <c r="U991" s="1101"/>
      <c r="V991" s="1101"/>
      <c r="W991" s="1101"/>
      <c r="X991" s="1101"/>
      <c r="Y991" s="1102"/>
      <c r="Z991" s="120"/>
      <c r="AA991" s="1456" t="s">
        <v>722</v>
      </c>
      <c r="AB991" s="1457"/>
      <c r="AC991" s="127"/>
      <c r="AD991" s="1464">
        <f>ROUND(IF(AA991="yes",(AD953*0.1),0),0)</f>
        <v>0</v>
      </c>
      <c r="AE991" s="1198"/>
      <c r="AF991" s="1198"/>
      <c r="AG991" s="1198"/>
      <c r="AH991" s="1198"/>
      <c r="AI991" s="1198"/>
      <c r="AJ991" s="1198"/>
      <c r="AK991" s="1199"/>
      <c r="AL991" s="105"/>
    </row>
    <row r="992" spans="1:38" s="706" customFormat="1" ht="12.75" customHeight="1">
      <c r="A992" s="51"/>
      <c r="B992" s="113"/>
      <c r="C992" s="114"/>
      <c r="D992" s="1103" t="s">
        <v>1622</v>
      </c>
      <c r="E992" s="1104"/>
      <c r="F992" s="1104"/>
      <c r="G992" s="1104"/>
      <c r="H992" s="1104"/>
      <c r="I992" s="1104"/>
      <c r="J992" s="1104"/>
      <c r="K992" s="1104"/>
      <c r="L992" s="1104"/>
      <c r="M992" s="1104"/>
      <c r="N992" s="1104"/>
      <c r="O992" s="1104"/>
      <c r="P992" s="1104"/>
      <c r="Q992" s="1104"/>
      <c r="R992" s="1104"/>
      <c r="S992" s="1104"/>
      <c r="T992" s="1104"/>
      <c r="U992" s="1104"/>
      <c r="V992" s="1104"/>
      <c r="W992" s="1104"/>
      <c r="X992" s="1104"/>
      <c r="Y992" s="1105"/>
      <c r="Z992" s="113"/>
      <c r="AA992" s="115"/>
      <c r="AB992" s="115"/>
      <c r="AC992" s="115"/>
      <c r="AD992" s="1465"/>
      <c r="AE992" s="1200"/>
      <c r="AF992" s="1200"/>
      <c r="AG992" s="1200"/>
      <c r="AH992" s="1200"/>
      <c r="AI992" s="1200"/>
      <c r="AJ992" s="1200"/>
      <c r="AK992" s="1201"/>
      <c r="AL992" s="105"/>
    </row>
    <row r="993" spans="1:38" ht="12.75" customHeight="1">
      <c r="A993" s="51"/>
      <c r="B993" s="113"/>
      <c r="C993" s="114"/>
      <c r="D993" s="1103"/>
      <c r="E993" s="1104"/>
      <c r="F993" s="1104"/>
      <c r="G993" s="1104"/>
      <c r="H993" s="1104"/>
      <c r="I993" s="1104"/>
      <c r="J993" s="1104"/>
      <c r="K993" s="1104"/>
      <c r="L993" s="1104"/>
      <c r="M993" s="1104"/>
      <c r="N993" s="1104"/>
      <c r="O993" s="1104"/>
      <c r="P993" s="1104"/>
      <c r="Q993" s="1104"/>
      <c r="R993" s="1104"/>
      <c r="S993" s="1104"/>
      <c r="T993" s="1104"/>
      <c r="U993" s="1104"/>
      <c r="V993" s="1104"/>
      <c r="W993" s="1104"/>
      <c r="X993" s="1104"/>
      <c r="Y993" s="1105"/>
      <c r="Z993" s="113"/>
      <c r="AA993" s="115"/>
      <c r="AB993" s="115"/>
      <c r="AC993" s="115"/>
      <c r="AD993" s="552"/>
      <c r="AE993" s="553"/>
      <c r="AF993" s="553"/>
      <c r="AG993" s="553"/>
      <c r="AH993" s="553"/>
      <c r="AI993" s="553"/>
      <c r="AJ993" s="553"/>
      <c r="AK993" s="554"/>
      <c r="AL993" s="105"/>
    </row>
    <row r="994" spans="1:38" ht="12.75" customHeight="1">
      <c r="A994" s="51"/>
      <c r="B994" s="113"/>
      <c r="C994" s="114"/>
      <c r="D994" s="1103"/>
      <c r="E994" s="1104"/>
      <c r="F994" s="1104"/>
      <c r="G994" s="1104"/>
      <c r="H994" s="1104"/>
      <c r="I994" s="1104"/>
      <c r="J994" s="1104"/>
      <c r="K994" s="1104"/>
      <c r="L994" s="1104"/>
      <c r="M994" s="1104"/>
      <c r="N994" s="1104"/>
      <c r="O994" s="1104"/>
      <c r="P994" s="1104"/>
      <c r="Q994" s="1104"/>
      <c r="R994" s="1104"/>
      <c r="S994" s="1104"/>
      <c r="T994" s="1104"/>
      <c r="U994" s="1104"/>
      <c r="V994" s="1104"/>
      <c r="W994" s="1104"/>
      <c r="X994" s="1104"/>
      <c r="Y994" s="1105"/>
      <c r="Z994" s="113"/>
      <c r="AA994" s="115"/>
      <c r="AB994" s="115"/>
      <c r="AC994" s="115"/>
      <c r="AD994" s="552"/>
      <c r="AE994" s="553"/>
      <c r="AF994" s="553"/>
      <c r="AG994" s="553"/>
      <c r="AH994" s="553"/>
      <c r="AI994" s="553"/>
      <c r="AJ994" s="553"/>
      <c r="AK994" s="554"/>
      <c r="AL994" s="105"/>
    </row>
    <row r="995" spans="1:38" ht="12.75" customHeight="1">
      <c r="A995" s="51"/>
      <c r="B995" s="113"/>
      <c r="C995" s="114"/>
      <c r="D995" s="1106"/>
      <c r="E995" s="1107"/>
      <c r="F995" s="1107"/>
      <c r="G995" s="1107"/>
      <c r="H995" s="1107"/>
      <c r="I995" s="1107"/>
      <c r="J995" s="1107"/>
      <c r="K995" s="1107"/>
      <c r="L995" s="1107"/>
      <c r="M995" s="1107"/>
      <c r="N995" s="1107"/>
      <c r="O995" s="1107"/>
      <c r="P995" s="1107"/>
      <c r="Q995" s="1107"/>
      <c r="R995" s="1107"/>
      <c r="S995" s="1107"/>
      <c r="T995" s="1107"/>
      <c r="U995" s="1107"/>
      <c r="V995" s="1107"/>
      <c r="W995" s="1107"/>
      <c r="X995" s="1107"/>
      <c r="Y995" s="1108"/>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100" t="s">
        <v>1626</v>
      </c>
      <c r="E996" s="1101"/>
      <c r="F996" s="1101"/>
      <c r="G996" s="1101"/>
      <c r="H996" s="1101"/>
      <c r="I996" s="1101"/>
      <c r="J996" s="1101"/>
      <c r="K996" s="1101"/>
      <c r="L996" s="1101"/>
      <c r="M996" s="1101"/>
      <c r="N996" s="1101"/>
      <c r="O996" s="1101"/>
      <c r="P996" s="1101"/>
      <c r="Q996" s="1101"/>
      <c r="R996" s="1101"/>
      <c r="S996" s="1101"/>
      <c r="T996" s="1101"/>
      <c r="U996" s="1101"/>
      <c r="V996" s="1101"/>
      <c r="W996" s="1101"/>
      <c r="X996" s="1101"/>
      <c r="Y996" s="1102"/>
      <c r="Z996" s="120"/>
      <c r="AA996" s="1247" t="str">
        <f>IF(X999&gt;0,"Yes","No")</f>
        <v>Yes</v>
      </c>
      <c r="AB996" s="1248"/>
      <c r="AC996" s="128"/>
      <c r="AD996" s="1249">
        <f>IF((X999=0),"",AO906*AD953)</f>
        <v>19281095.789999999</v>
      </c>
      <c r="AE996" s="1250"/>
      <c r="AF996" s="1250"/>
      <c r="AG996" s="1250"/>
      <c r="AH996" s="1250"/>
      <c r="AI996" s="1250"/>
      <c r="AJ996" s="1250"/>
      <c r="AK996" s="1251"/>
      <c r="AL996" s="105"/>
    </row>
    <row r="997" spans="1:38" s="743" customFormat="1" ht="12.75" customHeight="1">
      <c r="A997" s="51"/>
      <c r="B997" s="113"/>
      <c r="C997" s="726"/>
      <c r="D997" s="1103" t="s">
        <v>1625</v>
      </c>
      <c r="E997" s="1104"/>
      <c r="F997" s="1104"/>
      <c r="G997" s="1104"/>
      <c r="H997" s="1104"/>
      <c r="I997" s="1104"/>
      <c r="J997" s="1104"/>
      <c r="K997" s="1104"/>
      <c r="L997" s="1104"/>
      <c r="M997" s="1104"/>
      <c r="N997" s="1104"/>
      <c r="O997" s="1104"/>
      <c r="P997" s="1104"/>
      <c r="Q997" s="1104"/>
      <c r="R997" s="1104"/>
      <c r="S997" s="1104"/>
      <c r="T997" s="1104"/>
      <c r="U997" s="1104"/>
      <c r="V997" s="1104"/>
      <c r="W997" s="1104"/>
      <c r="X997" s="1104"/>
      <c r="Y997" s="1105"/>
      <c r="Z997" s="113"/>
      <c r="AA997" s="727"/>
      <c r="AB997" s="727"/>
      <c r="AC997" s="124"/>
      <c r="AD997" s="1252"/>
      <c r="AE997" s="1253"/>
      <c r="AF997" s="1253"/>
      <c r="AG997" s="1253"/>
      <c r="AH997" s="1253"/>
      <c r="AI997" s="1253"/>
      <c r="AJ997" s="1253"/>
      <c r="AK997" s="1254"/>
      <c r="AL997" s="105"/>
    </row>
    <row r="998" spans="1:38" ht="12.75" customHeight="1">
      <c r="A998" s="51"/>
      <c r="B998" s="113"/>
      <c r="C998" s="726"/>
      <c r="D998" s="1103"/>
      <c r="E998" s="1104"/>
      <c r="F998" s="1104"/>
      <c r="G998" s="1104"/>
      <c r="H998" s="1104"/>
      <c r="I998" s="1104"/>
      <c r="J998" s="1104"/>
      <c r="K998" s="1104"/>
      <c r="L998" s="1104"/>
      <c r="M998" s="1104"/>
      <c r="N998" s="1104"/>
      <c r="O998" s="1104"/>
      <c r="P998" s="1104"/>
      <c r="Q998" s="1104"/>
      <c r="R998" s="1104"/>
      <c r="S998" s="1104"/>
      <c r="T998" s="1104"/>
      <c r="U998" s="1104"/>
      <c r="V998" s="1104"/>
      <c r="W998" s="1104"/>
      <c r="X998" s="1104"/>
      <c r="Y998" s="1105"/>
      <c r="Z998" s="113"/>
      <c r="AA998" s="727"/>
      <c r="AB998" s="727"/>
      <c r="AC998" s="124"/>
      <c r="AD998" s="1252"/>
      <c r="AE998" s="1253"/>
      <c r="AF998" s="1253"/>
      <c r="AG998" s="1253"/>
      <c r="AH998" s="1253"/>
      <c r="AI998" s="1253"/>
      <c r="AJ998" s="1253"/>
      <c r="AK998" s="1254"/>
      <c r="AL998" s="105"/>
    </row>
    <row r="999" spans="1:38" ht="12.75" customHeight="1">
      <c r="A999" s="51"/>
      <c r="B999" s="118"/>
      <c r="C999" s="119"/>
      <c r="D999" s="207" t="s">
        <v>1080</v>
      </c>
      <c r="E999" s="208"/>
      <c r="F999" s="208"/>
      <c r="G999" s="208"/>
      <c r="H999" s="104"/>
      <c r="I999" s="1553">
        <f>AM905</f>
        <v>163</v>
      </c>
      <c r="J999" s="1554"/>
      <c r="K999" s="51"/>
      <c r="L999" s="104"/>
      <c r="M999" s="208"/>
      <c r="N999" s="208"/>
      <c r="O999" s="208"/>
      <c r="P999" s="208"/>
      <c r="Q999" s="208"/>
      <c r="R999" s="208"/>
      <c r="S999" s="208"/>
      <c r="T999" s="208"/>
      <c r="U999" s="208"/>
      <c r="V999" s="104"/>
      <c r="W999" s="209" t="s">
        <v>1081</v>
      </c>
      <c r="X999" s="1451">
        <f>AT614</f>
        <v>54</v>
      </c>
      <c r="Y999" s="1452"/>
      <c r="Z999" s="1237"/>
      <c r="AA999" s="1238"/>
      <c r="AB999" s="1238"/>
      <c r="AC999" s="1239"/>
      <c r="AD999" s="1255"/>
      <c r="AE999" s="1256"/>
      <c r="AF999" s="1256"/>
      <c r="AG999" s="1256"/>
      <c r="AH999" s="1256"/>
      <c r="AI999" s="1256"/>
      <c r="AJ999" s="1256"/>
      <c r="AK999" s="1257"/>
      <c r="AL999" s="105"/>
    </row>
    <row r="1000" spans="1:38" ht="12.75" customHeight="1">
      <c r="A1000" s="51"/>
      <c r="B1000" s="120"/>
      <c r="C1000" s="206" t="s">
        <v>1154</v>
      </c>
      <c r="D1000" s="1100" t="s">
        <v>1624</v>
      </c>
      <c r="E1000" s="1101"/>
      <c r="F1000" s="1101"/>
      <c r="G1000" s="1101"/>
      <c r="H1000" s="1101"/>
      <c r="I1000" s="1101"/>
      <c r="J1000" s="1101"/>
      <c r="K1000" s="1101"/>
      <c r="L1000" s="1101"/>
      <c r="M1000" s="1101"/>
      <c r="N1000" s="1101"/>
      <c r="O1000" s="1101"/>
      <c r="P1000" s="1101"/>
      <c r="Q1000" s="1101"/>
      <c r="R1000" s="1101"/>
      <c r="S1000" s="1101"/>
      <c r="T1000" s="1101"/>
      <c r="U1000" s="1101"/>
      <c r="V1000" s="1101"/>
      <c r="W1000" s="1101"/>
      <c r="X1000" s="1101"/>
      <c r="Y1000" s="1102"/>
      <c r="Z1000" s="113"/>
      <c r="AA1000" s="1247" t="str">
        <f>IF(X1003&gt;0,"Yes","No")</f>
        <v>Yes</v>
      </c>
      <c r="AB1000" s="1248"/>
      <c r="AC1000" s="124"/>
      <c r="AD1000" s="1249">
        <f>IF((X1003=0)," ",(2*AO907)*AD953)</f>
        <v>38562191.579999998</v>
      </c>
      <c r="AE1000" s="1250"/>
      <c r="AF1000" s="1250"/>
      <c r="AG1000" s="1250"/>
      <c r="AH1000" s="1250"/>
      <c r="AI1000" s="1250"/>
      <c r="AJ1000" s="1250"/>
      <c r="AK1000" s="1251"/>
      <c r="AL1000" s="105"/>
    </row>
    <row r="1001" spans="1:38" s="743" customFormat="1" ht="12.75" customHeight="1">
      <c r="A1001" s="51"/>
      <c r="B1001" s="113"/>
      <c r="C1001" s="726"/>
      <c r="D1001" s="1103" t="s">
        <v>1623</v>
      </c>
      <c r="E1001" s="1104"/>
      <c r="F1001" s="1104"/>
      <c r="G1001" s="1104"/>
      <c r="H1001" s="1104"/>
      <c r="I1001" s="1104"/>
      <c r="J1001" s="1104"/>
      <c r="K1001" s="1104"/>
      <c r="L1001" s="1104"/>
      <c r="M1001" s="1104"/>
      <c r="N1001" s="1104"/>
      <c r="O1001" s="1104"/>
      <c r="P1001" s="1104"/>
      <c r="Q1001" s="1104"/>
      <c r="R1001" s="1104"/>
      <c r="S1001" s="1104"/>
      <c r="T1001" s="1104"/>
      <c r="U1001" s="1104"/>
      <c r="V1001" s="1104"/>
      <c r="W1001" s="1104"/>
      <c r="X1001" s="1104"/>
      <c r="Y1001" s="1105"/>
      <c r="Z1001" s="113"/>
      <c r="AA1001" s="727"/>
      <c r="AB1001" s="727"/>
      <c r="AC1001" s="124"/>
      <c r="AD1001" s="1252"/>
      <c r="AE1001" s="1253"/>
      <c r="AF1001" s="1253"/>
      <c r="AG1001" s="1253"/>
      <c r="AH1001" s="1253"/>
      <c r="AI1001" s="1253"/>
      <c r="AJ1001" s="1253"/>
      <c r="AK1001" s="1254"/>
      <c r="AL1001" s="105"/>
    </row>
    <row r="1002" spans="1:38" ht="12.75" customHeight="1">
      <c r="A1002" s="51"/>
      <c r="B1002" s="113"/>
      <c r="C1002" s="124"/>
      <c r="D1002" s="1103"/>
      <c r="E1002" s="1104"/>
      <c r="F1002" s="1104"/>
      <c r="G1002" s="1104"/>
      <c r="H1002" s="1104"/>
      <c r="I1002" s="1104"/>
      <c r="J1002" s="1104"/>
      <c r="K1002" s="1104"/>
      <c r="L1002" s="1104"/>
      <c r="M1002" s="1104"/>
      <c r="N1002" s="1104"/>
      <c r="O1002" s="1104"/>
      <c r="P1002" s="1104"/>
      <c r="Q1002" s="1104"/>
      <c r="R1002" s="1104"/>
      <c r="S1002" s="1104"/>
      <c r="T1002" s="1104"/>
      <c r="U1002" s="1104"/>
      <c r="V1002" s="1104"/>
      <c r="W1002" s="1104"/>
      <c r="X1002" s="1104"/>
      <c r="Y1002" s="1105"/>
      <c r="Z1002" s="1234"/>
      <c r="AA1002" s="1235"/>
      <c r="AB1002" s="1235"/>
      <c r="AC1002" s="1236"/>
      <c r="AD1002" s="1252"/>
      <c r="AE1002" s="1253"/>
      <c r="AF1002" s="1253"/>
      <c r="AG1002" s="1253"/>
      <c r="AH1002" s="1253"/>
      <c r="AI1002" s="1253"/>
      <c r="AJ1002" s="1253"/>
      <c r="AK1002" s="1254"/>
      <c r="AL1002" s="105"/>
    </row>
    <row r="1003" spans="1:38" ht="12.75" customHeight="1">
      <c r="A1003" s="51"/>
      <c r="B1003" s="118"/>
      <c r="C1003" s="119"/>
      <c r="D1003" s="207" t="s">
        <v>1080</v>
      </c>
      <c r="E1003" s="208"/>
      <c r="F1003" s="208"/>
      <c r="G1003" s="208"/>
      <c r="H1003" s="208"/>
      <c r="I1003" s="1553">
        <f>AM905</f>
        <v>163</v>
      </c>
      <c r="J1003" s="1554"/>
      <c r="K1003" s="51"/>
      <c r="L1003" s="208"/>
      <c r="M1003" s="208"/>
      <c r="N1003" s="208"/>
      <c r="O1003" s="208"/>
      <c r="P1003" s="208"/>
      <c r="Q1003" s="208"/>
      <c r="R1003" s="208"/>
      <c r="S1003" s="208"/>
      <c r="T1003" s="208"/>
      <c r="U1003" s="208"/>
      <c r="V1003" s="208"/>
      <c r="W1003" s="209" t="s">
        <v>1082</v>
      </c>
      <c r="X1003" s="1451">
        <f>AX614</f>
        <v>54</v>
      </c>
      <c r="Y1003" s="1452"/>
      <c r="Z1003" s="1237"/>
      <c r="AA1003" s="1238"/>
      <c r="AB1003" s="1238"/>
      <c r="AC1003" s="1239"/>
      <c r="AD1003" s="1255"/>
      <c r="AE1003" s="1256"/>
      <c r="AF1003" s="1256"/>
      <c r="AG1003" s="1256"/>
      <c r="AH1003" s="1256"/>
      <c r="AI1003" s="1256"/>
      <c r="AJ1003" s="1256"/>
      <c r="AK1003" s="1257"/>
      <c r="AL1003" s="105"/>
    </row>
    <row r="1004" spans="1:38" ht="12.75" customHeight="1">
      <c r="A1004" s="51"/>
      <c r="B1004" s="161"/>
      <c r="C1004" s="162"/>
      <c r="D1004" s="1541" t="s">
        <v>559</v>
      </c>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2"/>
      <c r="AD1004" s="1461">
        <f>SUM(AD953:AK1003)</f>
        <v>134893967.37</v>
      </c>
      <c r="AE1004" s="1462"/>
      <c r="AF1004" s="1462"/>
      <c r="AG1004" s="1462"/>
      <c r="AH1004" s="1462"/>
      <c r="AI1004" s="1462"/>
      <c r="AJ1004" s="1462"/>
      <c r="AK1004" s="1463"/>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97"/>
      <c r="Y1007" s="1597"/>
      <c r="Z1007" s="1597"/>
      <c r="AA1007" s="1597"/>
      <c r="AB1007" s="1597"/>
      <c r="AC1007" s="159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98"/>
      <c r="Y1008" s="1598"/>
      <c r="Z1008" s="1598"/>
      <c r="AA1008" s="1598"/>
      <c r="AB1008" s="1598"/>
      <c r="AC1008" s="1598"/>
      <c r="AD1008" s="345"/>
      <c r="AE1008" s="345"/>
      <c r="AF1008" s="345"/>
      <c r="AG1008" s="345"/>
      <c r="AH1008" s="345"/>
      <c r="AI1008" s="345"/>
      <c r="AJ1008" s="345"/>
      <c r="AK1008" s="345"/>
      <c r="AL1008" s="105"/>
    </row>
    <row r="1009" spans="1:38" ht="12.75" customHeight="1">
      <c r="A1009" s="51"/>
      <c r="B1009" s="115"/>
      <c r="C1009" s="348"/>
      <c r="D1009" s="1194"/>
      <c r="E1009" s="1194"/>
      <c r="F1009" s="1194"/>
      <c r="G1009" s="1194"/>
      <c r="H1009" s="1194"/>
      <c r="I1009" s="1194"/>
      <c r="J1009" s="1194"/>
      <c r="K1009" s="1194"/>
      <c r="L1009" s="1194"/>
      <c r="M1009" s="1194"/>
      <c r="N1009" s="1194"/>
      <c r="O1009" s="1194"/>
      <c r="P1009" s="1194"/>
      <c r="Q1009" s="1194"/>
      <c r="R1009" s="1194"/>
      <c r="S1009" s="1194"/>
      <c r="T1009" s="1194"/>
      <c r="U1009" s="1194"/>
      <c r="V1009" s="1194"/>
      <c r="W1009" s="1194"/>
      <c r="X1009" s="1194"/>
      <c r="Y1009" s="1194"/>
      <c r="Z1009" s="1194"/>
      <c r="AA1009" s="1194"/>
      <c r="AB1009" s="1194"/>
      <c r="AC1009" s="1194"/>
      <c r="AD1009" s="1194"/>
      <c r="AE1009" s="1194"/>
      <c r="AF1009" s="1194"/>
      <c r="AG1009" s="1194"/>
      <c r="AH1009" s="1194"/>
      <c r="AI1009" s="1194"/>
      <c r="AJ1009" s="1194"/>
      <c r="AK1009" s="1194"/>
      <c r="AL1009" s="105"/>
    </row>
    <row r="1010" spans="1:38" ht="12.75" customHeight="1">
      <c r="A1010" s="51"/>
      <c r="B1010" s="115"/>
      <c r="C1010" s="348"/>
      <c r="D1010" s="1194"/>
      <c r="E1010" s="1194"/>
      <c r="F1010" s="1194"/>
      <c r="G1010" s="1194"/>
      <c r="H1010" s="1194"/>
      <c r="I1010" s="1194"/>
      <c r="J1010" s="1194"/>
      <c r="K1010" s="1194"/>
      <c r="L1010" s="1194"/>
      <c r="M1010" s="1194"/>
      <c r="N1010" s="1194"/>
      <c r="O1010" s="1194"/>
      <c r="P1010" s="1194"/>
      <c r="Q1010" s="1194"/>
      <c r="R1010" s="1194"/>
      <c r="S1010" s="1194"/>
      <c r="T1010" s="1194"/>
      <c r="U1010" s="1194"/>
      <c r="V1010" s="1194"/>
      <c r="W1010" s="1194"/>
      <c r="X1010" s="1194"/>
      <c r="Y1010" s="1194"/>
      <c r="Z1010" s="1194"/>
      <c r="AA1010" s="1194"/>
      <c r="AB1010" s="1194"/>
      <c r="AC1010" s="1194"/>
      <c r="AD1010" s="1194"/>
      <c r="AE1010" s="1194"/>
      <c r="AF1010" s="1194"/>
      <c r="AG1010" s="1194"/>
      <c r="AH1010" s="1194"/>
      <c r="AI1010" s="1194"/>
      <c r="AJ1010" s="1194"/>
      <c r="AK1010" s="1194"/>
      <c r="AL1010" s="105"/>
    </row>
    <row r="1011" spans="1:38" ht="12.75" customHeight="1">
      <c r="A1011" s="51"/>
      <c r="B1011" s="115"/>
      <c r="C1011" s="348"/>
      <c r="D1011" s="1194"/>
      <c r="E1011" s="1194"/>
      <c r="F1011" s="1194"/>
      <c r="G1011" s="1194"/>
      <c r="H1011" s="1194"/>
      <c r="I1011" s="1194"/>
      <c r="J1011" s="1194"/>
      <c r="K1011" s="1194"/>
      <c r="L1011" s="1194"/>
      <c r="M1011" s="1194"/>
      <c r="N1011" s="1194"/>
      <c r="O1011" s="1194"/>
      <c r="P1011" s="1194"/>
      <c r="Q1011" s="1194"/>
      <c r="R1011" s="1194"/>
      <c r="S1011" s="1194"/>
      <c r="T1011" s="1194"/>
      <c r="U1011" s="1194"/>
      <c r="V1011" s="1194"/>
      <c r="W1011" s="1194"/>
      <c r="X1011" s="1194"/>
      <c r="Y1011" s="1194"/>
      <c r="Z1011" s="1194"/>
      <c r="AA1011" s="1194"/>
      <c r="AB1011" s="1194"/>
      <c r="AC1011" s="1194"/>
      <c r="AD1011" s="1194"/>
      <c r="AE1011" s="1194"/>
      <c r="AF1011" s="1194"/>
      <c r="AG1011" s="1194"/>
      <c r="AH1011" s="1194"/>
      <c r="AI1011" s="1194"/>
      <c r="AJ1011" s="1194"/>
      <c r="AK1011" s="1194"/>
      <c r="AL1011" s="105"/>
    </row>
    <row r="1012" spans="1:38" ht="12.6" customHeight="1">
      <c r="A1012" s="51"/>
      <c r="B1012" s="160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08"/>
      <c r="D1012" s="1608"/>
      <c r="E1012" s="1608"/>
      <c r="F1012" s="1608"/>
      <c r="G1012" s="1608"/>
      <c r="H1012" s="1608"/>
      <c r="I1012" s="1608"/>
      <c r="J1012" s="1608"/>
      <c r="K1012" s="1608"/>
      <c r="L1012" s="1608"/>
      <c r="M1012" s="1608"/>
      <c r="N1012" s="1608"/>
      <c r="O1012" s="1608"/>
      <c r="P1012" s="1608"/>
      <c r="Q1012" s="1608"/>
      <c r="R1012" s="1608"/>
      <c r="S1012" s="1608"/>
      <c r="T1012" s="1608"/>
      <c r="U1012" s="1608"/>
      <c r="V1012" s="1608"/>
      <c r="W1012" s="1608"/>
      <c r="X1012" s="1608"/>
      <c r="Y1012" s="1608"/>
      <c r="Z1012" s="1608"/>
      <c r="AA1012" s="1608"/>
      <c r="AB1012" s="1608"/>
      <c r="AC1012" s="1608"/>
      <c r="AD1012" s="1608"/>
      <c r="AE1012" s="1608"/>
      <c r="AF1012" s="1608"/>
      <c r="AG1012" s="1608"/>
      <c r="AH1012" s="1608"/>
      <c r="AI1012" s="1608"/>
      <c r="AJ1012" s="1608"/>
      <c r="AK1012" s="1608"/>
      <c r="AL1012" s="105"/>
    </row>
    <row r="1013" spans="1:38" ht="12.6" customHeight="1">
      <c r="A1013" s="131"/>
      <c r="B1013" s="1608"/>
      <c r="C1013" s="1608"/>
      <c r="D1013" s="1608"/>
      <c r="E1013" s="1608"/>
      <c r="F1013" s="1608"/>
      <c r="G1013" s="1608"/>
      <c r="H1013" s="1608"/>
      <c r="I1013" s="1608"/>
      <c r="J1013" s="1608"/>
      <c r="K1013" s="1608"/>
      <c r="L1013" s="1608"/>
      <c r="M1013" s="1608"/>
      <c r="N1013" s="1608"/>
      <c r="O1013" s="1608"/>
      <c r="P1013" s="1608"/>
      <c r="Q1013" s="1608"/>
      <c r="R1013" s="1608"/>
      <c r="S1013" s="1608"/>
      <c r="T1013" s="1608"/>
      <c r="U1013" s="1608"/>
      <c r="V1013" s="1608"/>
      <c r="W1013" s="1608"/>
      <c r="X1013" s="1608"/>
      <c r="Y1013" s="1608"/>
      <c r="Z1013" s="1608"/>
      <c r="AA1013" s="1608"/>
      <c r="AB1013" s="1608"/>
      <c r="AC1013" s="1608"/>
      <c r="AD1013" s="1608"/>
      <c r="AE1013" s="1608"/>
      <c r="AF1013" s="1608"/>
      <c r="AG1013" s="1608"/>
      <c r="AH1013" s="1608"/>
      <c r="AI1013" s="1608"/>
      <c r="AJ1013" s="1608"/>
      <c r="AK1013" s="1608"/>
      <c r="AL1013" s="105"/>
    </row>
    <row r="1014" spans="1:38" ht="12.6" customHeight="1">
      <c r="A1014" s="131"/>
      <c r="B1014" s="1607">
        <f>IF(ISNA(IF((AD978&gt;(AD953*0.15)),"(f) cannot be greater than 15% of unadjusted eligible basis.",0)),"",(IF((AD978&gt;(AD953*0.15)),"(f) cannot be greater than 15% of unadjusted eligible basis.",0)))</f>
        <v>0</v>
      </c>
      <c r="C1014" s="1607"/>
      <c r="D1014" s="1607"/>
      <c r="E1014" s="1607"/>
      <c r="F1014" s="1607"/>
      <c r="G1014" s="1607"/>
      <c r="H1014" s="1607"/>
      <c r="I1014" s="1607"/>
      <c r="J1014" s="1607"/>
      <c r="K1014" s="1607"/>
      <c r="L1014" s="1607"/>
      <c r="M1014" s="1607"/>
      <c r="N1014" s="1607"/>
      <c r="O1014" s="1607"/>
      <c r="P1014" s="1607"/>
      <c r="Q1014" s="1607"/>
      <c r="R1014" s="1607"/>
      <c r="S1014" s="1607"/>
      <c r="T1014" s="1607"/>
      <c r="U1014" s="1607"/>
      <c r="V1014" s="1607"/>
      <c r="W1014" s="1607"/>
      <c r="X1014" s="1607"/>
      <c r="Y1014" s="1607"/>
      <c r="Z1014" s="1607"/>
      <c r="AA1014" s="1607"/>
      <c r="AB1014" s="1607"/>
      <c r="AC1014" s="1607"/>
      <c r="AD1014" s="1607"/>
      <c r="AE1014" s="1607"/>
      <c r="AF1014" s="1607"/>
      <c r="AG1014" s="1607"/>
      <c r="AH1014" s="1607"/>
      <c r="AI1014" s="1607"/>
      <c r="AJ1014" s="1607"/>
      <c r="AK1014" s="1607"/>
      <c r="AL1014" s="105"/>
    </row>
    <row r="1015" spans="1:38" ht="12.6" customHeight="1" thickBot="1">
      <c r="A1015" s="1575" t="s">
        <v>875</v>
      </c>
      <c r="B1015" s="1575"/>
      <c r="C1015" s="1575"/>
      <c r="D1015" s="1575"/>
      <c r="E1015" s="1575"/>
      <c r="F1015" s="1575"/>
      <c r="G1015" s="1575"/>
      <c r="H1015" s="1575"/>
      <c r="I1015" s="1575"/>
      <c r="J1015" s="1575"/>
      <c r="K1015" s="1575"/>
      <c r="L1015" s="1575"/>
      <c r="M1015" s="1575"/>
      <c r="N1015" s="1575"/>
      <c r="O1015" s="1575"/>
      <c r="P1015" s="1575"/>
      <c r="Q1015" s="1575"/>
      <c r="R1015" s="1575"/>
      <c r="S1015" s="1575"/>
      <c r="T1015" s="1575"/>
      <c r="U1015" s="1575"/>
      <c r="V1015" s="1575"/>
      <c r="W1015" s="1575"/>
      <c r="X1015" s="1575"/>
      <c r="Y1015" s="1575"/>
      <c r="Z1015" s="1575"/>
      <c r="AA1015" s="1575"/>
      <c r="AB1015" s="1575"/>
      <c r="AC1015" s="1575"/>
      <c r="AD1015" s="1575"/>
      <c r="AE1015" s="1575"/>
      <c r="AF1015" s="1575"/>
      <c r="AG1015" s="1575"/>
      <c r="AH1015" s="1575"/>
      <c r="AI1015" s="1575"/>
      <c r="AJ1015" s="1575"/>
      <c r="AK1015" s="1575"/>
      <c r="AL1015" s="157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5" t="s">
        <v>641</v>
      </c>
      <c r="B1019" s="1125"/>
      <c r="C1019" s="13">
        <v>1</v>
      </c>
      <c r="D1019" s="989" t="s">
        <v>1262</v>
      </c>
      <c r="E1019" s="989"/>
      <c r="F1019" s="989"/>
      <c r="G1019" s="989"/>
      <c r="H1019" s="989"/>
      <c r="I1019" s="989"/>
      <c r="J1019" s="989"/>
      <c r="K1019" s="989"/>
      <c r="L1019" s="989"/>
      <c r="M1019" s="989"/>
      <c r="N1019" s="989"/>
      <c r="O1019" s="989"/>
      <c r="P1019" s="989"/>
      <c r="Q1019" s="989"/>
      <c r="R1019" s="989"/>
      <c r="S1019" s="989"/>
      <c r="T1019" s="989"/>
      <c r="U1019" s="989"/>
      <c r="V1019" s="989"/>
      <c r="W1019" s="989"/>
      <c r="X1019" s="989"/>
      <c r="Y1019" s="989"/>
      <c r="Z1019" s="989"/>
      <c r="AA1019" s="989"/>
      <c r="AB1019" s="989"/>
      <c r="AC1019" s="989"/>
      <c r="AD1019" s="989"/>
      <c r="AE1019" s="989"/>
      <c r="AF1019" s="989"/>
      <c r="AG1019" s="989"/>
      <c r="AH1019" s="989"/>
      <c r="AI1019" s="989"/>
      <c r="AJ1019" s="989"/>
      <c r="AK1019" s="989"/>
      <c r="AL1019" s="134"/>
    </row>
    <row r="1020" spans="1:38" ht="12.6" customHeight="1">
      <c r="A1020" s="243"/>
      <c r="B1020" s="243"/>
      <c r="C1020" s="13"/>
      <c r="D1020" s="989"/>
      <c r="E1020" s="989"/>
      <c r="F1020" s="989"/>
      <c r="G1020" s="989"/>
      <c r="H1020" s="989"/>
      <c r="I1020" s="989"/>
      <c r="J1020" s="989"/>
      <c r="K1020" s="989"/>
      <c r="L1020" s="989"/>
      <c r="M1020" s="989"/>
      <c r="N1020" s="989"/>
      <c r="O1020" s="989"/>
      <c r="P1020" s="989"/>
      <c r="Q1020" s="989"/>
      <c r="R1020" s="989"/>
      <c r="S1020" s="989"/>
      <c r="T1020" s="989"/>
      <c r="U1020" s="989"/>
      <c r="V1020" s="989"/>
      <c r="W1020" s="989"/>
      <c r="X1020" s="989"/>
      <c r="Y1020" s="989"/>
      <c r="Z1020" s="989"/>
      <c r="AA1020" s="989"/>
      <c r="AB1020" s="989"/>
      <c r="AC1020" s="989"/>
      <c r="AD1020" s="989"/>
      <c r="AE1020" s="989"/>
      <c r="AF1020" s="989"/>
      <c r="AG1020" s="989"/>
      <c r="AH1020" s="989"/>
      <c r="AI1020" s="989"/>
      <c r="AJ1020" s="989"/>
      <c r="AK1020" s="989"/>
      <c r="AL1020" s="134"/>
    </row>
    <row r="1021" spans="1:38" ht="12.6" customHeight="1">
      <c r="A1021" s="243"/>
      <c r="B1021" s="243"/>
      <c r="C1021" s="13"/>
      <c r="D1021" s="989"/>
      <c r="E1021" s="989"/>
      <c r="F1021" s="989"/>
      <c r="G1021" s="989"/>
      <c r="H1021" s="989"/>
      <c r="I1021" s="989"/>
      <c r="J1021" s="989"/>
      <c r="K1021" s="989"/>
      <c r="L1021" s="989"/>
      <c r="M1021" s="989"/>
      <c r="N1021" s="989"/>
      <c r="O1021" s="989"/>
      <c r="P1021" s="989"/>
      <c r="Q1021" s="989"/>
      <c r="R1021" s="989"/>
      <c r="S1021" s="989"/>
      <c r="T1021" s="989"/>
      <c r="U1021" s="989"/>
      <c r="V1021" s="989"/>
      <c r="W1021" s="989"/>
      <c r="X1021" s="989"/>
      <c r="Y1021" s="989"/>
      <c r="Z1021" s="989"/>
      <c r="AA1021" s="989"/>
      <c r="AB1021" s="989"/>
      <c r="AC1021" s="989"/>
      <c r="AD1021" s="989"/>
      <c r="AE1021" s="989"/>
      <c r="AF1021" s="989"/>
      <c r="AG1021" s="989"/>
      <c r="AH1021" s="989"/>
      <c r="AI1021" s="989"/>
      <c r="AJ1021" s="989"/>
      <c r="AK1021" s="989"/>
      <c r="AL1021" s="105"/>
    </row>
    <row r="1022" spans="1:38" ht="12.6" customHeight="1">
      <c r="A1022" s="243"/>
      <c r="B1022" s="243"/>
      <c r="C1022" s="13"/>
      <c r="D1022" s="989"/>
      <c r="E1022" s="989"/>
      <c r="F1022" s="989"/>
      <c r="G1022" s="989"/>
      <c r="H1022" s="989"/>
      <c r="I1022" s="989"/>
      <c r="J1022" s="989"/>
      <c r="K1022" s="989"/>
      <c r="L1022" s="989"/>
      <c r="M1022" s="989"/>
      <c r="N1022" s="989"/>
      <c r="O1022" s="989"/>
      <c r="P1022" s="989"/>
      <c r="Q1022" s="989"/>
      <c r="R1022" s="989"/>
      <c r="S1022" s="989"/>
      <c r="T1022" s="989"/>
      <c r="U1022" s="989"/>
      <c r="V1022" s="989"/>
      <c r="W1022" s="989"/>
      <c r="X1022" s="989"/>
      <c r="Y1022" s="989"/>
      <c r="Z1022" s="989"/>
      <c r="AA1022" s="989"/>
      <c r="AB1022" s="989"/>
      <c r="AC1022" s="989"/>
      <c r="AD1022" s="989"/>
      <c r="AE1022" s="989"/>
      <c r="AF1022" s="989"/>
      <c r="AG1022" s="989"/>
      <c r="AH1022" s="989"/>
      <c r="AI1022" s="989"/>
      <c r="AJ1022" s="989"/>
      <c r="AK1022" s="989"/>
      <c r="AL1022" s="105"/>
    </row>
    <row r="1023" spans="1:38" ht="12.6" customHeight="1">
      <c r="A1023" s="243"/>
      <c r="B1023" s="243"/>
      <c r="C1023" s="13"/>
      <c r="D1023" s="989"/>
      <c r="E1023" s="989"/>
      <c r="F1023" s="989"/>
      <c r="G1023" s="989"/>
      <c r="H1023" s="989"/>
      <c r="I1023" s="989"/>
      <c r="J1023" s="989"/>
      <c r="K1023" s="989"/>
      <c r="L1023" s="989"/>
      <c r="M1023" s="989"/>
      <c r="N1023" s="989"/>
      <c r="O1023" s="989"/>
      <c r="P1023" s="989"/>
      <c r="Q1023" s="989"/>
      <c r="R1023" s="989"/>
      <c r="S1023" s="989"/>
      <c r="T1023" s="989"/>
      <c r="U1023" s="989"/>
      <c r="V1023" s="989"/>
      <c r="W1023" s="989"/>
      <c r="X1023" s="989"/>
      <c r="Y1023" s="989"/>
      <c r="Z1023" s="989"/>
      <c r="AA1023" s="989"/>
      <c r="AB1023" s="989"/>
      <c r="AC1023" s="989"/>
      <c r="AD1023" s="989"/>
      <c r="AE1023" s="989"/>
      <c r="AF1023" s="989"/>
      <c r="AG1023" s="989"/>
      <c r="AH1023" s="989"/>
      <c r="AI1023" s="989"/>
      <c r="AJ1023" s="989"/>
      <c r="AK1023" s="989"/>
      <c r="AL1023" s="105"/>
    </row>
    <row r="1024" spans="1:38" ht="12.6" customHeight="1">
      <c r="A1024" s="37"/>
      <c r="B1024" s="66"/>
      <c r="C1024" s="13"/>
      <c r="D1024" s="989"/>
      <c r="E1024" s="989"/>
      <c r="F1024" s="989"/>
      <c r="G1024" s="989"/>
      <c r="H1024" s="989"/>
      <c r="I1024" s="989"/>
      <c r="J1024" s="989"/>
      <c r="K1024" s="989"/>
      <c r="L1024" s="989"/>
      <c r="M1024" s="989"/>
      <c r="N1024" s="989"/>
      <c r="O1024" s="989"/>
      <c r="P1024" s="989"/>
      <c r="Q1024" s="989"/>
      <c r="R1024" s="989"/>
      <c r="S1024" s="989"/>
      <c r="T1024" s="989"/>
      <c r="U1024" s="989"/>
      <c r="V1024" s="989"/>
      <c r="W1024" s="989"/>
      <c r="X1024" s="989"/>
      <c r="Y1024" s="989"/>
      <c r="Z1024" s="989"/>
      <c r="AA1024" s="989"/>
      <c r="AB1024" s="989"/>
      <c r="AC1024" s="989"/>
      <c r="AD1024" s="989"/>
      <c r="AE1024" s="989"/>
      <c r="AF1024" s="989"/>
      <c r="AG1024" s="989"/>
      <c r="AH1024" s="989"/>
      <c r="AI1024" s="989"/>
      <c r="AJ1024" s="989"/>
      <c r="AK1024" s="989"/>
      <c r="AL1024" s="105"/>
    </row>
    <row r="1025" spans="1:38" ht="12.6" customHeight="1">
      <c r="A1025" s="1125" t="s">
        <v>641</v>
      </c>
      <c r="B1025" s="1125"/>
      <c r="C1025" s="13">
        <v>2</v>
      </c>
      <c r="D1025" s="989" t="s">
        <v>1261</v>
      </c>
      <c r="E1025" s="989"/>
      <c r="F1025" s="989"/>
      <c r="G1025" s="989"/>
      <c r="H1025" s="989"/>
      <c r="I1025" s="989"/>
      <c r="J1025" s="989"/>
      <c r="K1025" s="989"/>
      <c r="L1025" s="989"/>
      <c r="M1025" s="989"/>
      <c r="N1025" s="989"/>
      <c r="O1025" s="989"/>
      <c r="P1025" s="989"/>
      <c r="Q1025" s="989"/>
      <c r="R1025" s="989"/>
      <c r="S1025" s="989"/>
      <c r="T1025" s="989"/>
      <c r="U1025" s="989"/>
      <c r="V1025" s="989"/>
      <c r="W1025" s="989"/>
      <c r="X1025" s="989"/>
      <c r="Y1025" s="989"/>
      <c r="Z1025" s="989"/>
      <c r="AA1025" s="989"/>
      <c r="AB1025" s="989"/>
      <c r="AC1025" s="989"/>
      <c r="AD1025" s="989"/>
      <c r="AE1025" s="989"/>
      <c r="AF1025" s="989"/>
      <c r="AG1025" s="989"/>
      <c r="AH1025" s="989"/>
      <c r="AI1025" s="989"/>
      <c r="AJ1025" s="989"/>
      <c r="AK1025" s="989"/>
      <c r="AL1025" s="105"/>
    </row>
    <row r="1026" spans="1:38" ht="12.6" customHeight="1">
      <c r="A1026" s="243"/>
      <c r="B1026" s="243"/>
      <c r="C1026" s="13"/>
      <c r="D1026" s="989"/>
      <c r="E1026" s="989"/>
      <c r="F1026" s="989"/>
      <c r="G1026" s="989"/>
      <c r="H1026" s="989"/>
      <c r="I1026" s="989"/>
      <c r="J1026" s="989"/>
      <c r="K1026" s="989"/>
      <c r="L1026" s="989"/>
      <c r="M1026" s="989"/>
      <c r="N1026" s="989"/>
      <c r="O1026" s="989"/>
      <c r="P1026" s="989"/>
      <c r="Q1026" s="989"/>
      <c r="R1026" s="989"/>
      <c r="S1026" s="989"/>
      <c r="T1026" s="989"/>
      <c r="U1026" s="989"/>
      <c r="V1026" s="989"/>
      <c r="W1026" s="989"/>
      <c r="X1026" s="989"/>
      <c r="Y1026" s="989"/>
      <c r="Z1026" s="989"/>
      <c r="AA1026" s="989"/>
      <c r="AB1026" s="989"/>
      <c r="AC1026" s="989"/>
      <c r="AD1026" s="989"/>
      <c r="AE1026" s="989"/>
      <c r="AF1026" s="989"/>
      <c r="AG1026" s="989"/>
      <c r="AH1026" s="989"/>
      <c r="AI1026" s="989"/>
      <c r="AJ1026" s="989"/>
      <c r="AK1026" s="989"/>
      <c r="AL1026" s="105"/>
    </row>
    <row r="1027" spans="1:38" ht="12.6" customHeight="1">
      <c r="A1027" s="243"/>
      <c r="B1027" s="243"/>
      <c r="C1027" s="13"/>
      <c r="D1027" s="989"/>
      <c r="E1027" s="989"/>
      <c r="F1027" s="989"/>
      <c r="G1027" s="989"/>
      <c r="H1027" s="989"/>
      <c r="I1027" s="989"/>
      <c r="J1027" s="989"/>
      <c r="K1027" s="989"/>
      <c r="L1027" s="989"/>
      <c r="M1027" s="989"/>
      <c r="N1027" s="989"/>
      <c r="O1027" s="989"/>
      <c r="P1027" s="989"/>
      <c r="Q1027" s="989"/>
      <c r="R1027" s="989"/>
      <c r="S1027" s="989"/>
      <c r="T1027" s="989"/>
      <c r="U1027" s="989"/>
      <c r="V1027" s="989"/>
      <c r="W1027" s="989"/>
      <c r="X1027" s="989"/>
      <c r="Y1027" s="989"/>
      <c r="Z1027" s="989"/>
      <c r="AA1027" s="989"/>
      <c r="AB1027" s="989"/>
      <c r="AC1027" s="989"/>
      <c r="AD1027" s="989"/>
      <c r="AE1027" s="989"/>
      <c r="AF1027" s="989"/>
      <c r="AG1027" s="989"/>
      <c r="AH1027" s="989"/>
      <c r="AI1027" s="989"/>
      <c r="AJ1027" s="989"/>
      <c r="AK1027" s="989"/>
      <c r="AL1027" s="105"/>
    </row>
    <row r="1028" spans="1:38" ht="12.6" customHeight="1">
      <c r="A1028" s="243"/>
      <c r="B1028" s="243"/>
      <c r="C1028" s="13"/>
      <c r="D1028" s="989"/>
      <c r="E1028" s="989"/>
      <c r="F1028" s="989"/>
      <c r="G1028" s="989"/>
      <c r="H1028" s="989"/>
      <c r="I1028" s="989"/>
      <c r="J1028" s="989"/>
      <c r="K1028" s="989"/>
      <c r="L1028" s="989"/>
      <c r="M1028" s="989"/>
      <c r="N1028" s="989"/>
      <c r="O1028" s="989"/>
      <c r="P1028" s="989"/>
      <c r="Q1028" s="989"/>
      <c r="R1028" s="989"/>
      <c r="S1028" s="989"/>
      <c r="T1028" s="989"/>
      <c r="U1028" s="989"/>
      <c r="V1028" s="989"/>
      <c r="W1028" s="989"/>
      <c r="X1028" s="989"/>
      <c r="Y1028" s="989"/>
      <c r="Z1028" s="989"/>
      <c r="AA1028" s="989"/>
      <c r="AB1028" s="989"/>
      <c r="AC1028" s="989"/>
      <c r="AD1028" s="989"/>
      <c r="AE1028" s="989"/>
      <c r="AF1028" s="989"/>
      <c r="AG1028" s="989"/>
      <c r="AH1028" s="989"/>
      <c r="AI1028" s="989"/>
      <c r="AJ1028" s="989"/>
      <c r="AK1028" s="989"/>
      <c r="AL1028" s="105"/>
    </row>
    <row r="1029" spans="1:38" ht="12.6" customHeight="1">
      <c r="A1029" s="243"/>
      <c r="B1029" s="243"/>
      <c r="C1029" s="13"/>
      <c r="D1029" s="989"/>
      <c r="E1029" s="989"/>
      <c r="F1029" s="989"/>
      <c r="G1029" s="989"/>
      <c r="H1029" s="989"/>
      <c r="I1029" s="989"/>
      <c r="J1029" s="989"/>
      <c r="K1029" s="989"/>
      <c r="L1029" s="989"/>
      <c r="M1029" s="989"/>
      <c r="N1029" s="989"/>
      <c r="O1029" s="989"/>
      <c r="P1029" s="989"/>
      <c r="Q1029" s="989"/>
      <c r="R1029" s="989"/>
      <c r="S1029" s="989"/>
      <c r="T1029" s="989"/>
      <c r="U1029" s="989"/>
      <c r="V1029" s="989"/>
      <c r="W1029" s="989"/>
      <c r="X1029" s="989"/>
      <c r="Y1029" s="989"/>
      <c r="Z1029" s="989"/>
      <c r="AA1029" s="989"/>
      <c r="AB1029" s="989"/>
      <c r="AC1029" s="989"/>
      <c r="AD1029" s="989"/>
      <c r="AE1029" s="989"/>
      <c r="AF1029" s="989"/>
      <c r="AG1029" s="989"/>
      <c r="AH1029" s="989"/>
      <c r="AI1029" s="989"/>
      <c r="AJ1029" s="989"/>
      <c r="AK1029" s="989"/>
      <c r="AL1029" s="105"/>
    </row>
    <row r="1030" spans="1:38" ht="12.6" customHeight="1">
      <c r="A1030" s="243"/>
      <c r="B1030" s="243"/>
      <c r="C1030" s="13"/>
      <c r="D1030" s="989"/>
      <c r="E1030" s="989"/>
      <c r="F1030" s="989"/>
      <c r="G1030" s="989"/>
      <c r="H1030" s="989"/>
      <c r="I1030" s="989"/>
      <c r="J1030" s="989"/>
      <c r="K1030" s="989"/>
      <c r="L1030" s="989"/>
      <c r="M1030" s="989"/>
      <c r="N1030" s="989"/>
      <c r="O1030" s="989"/>
      <c r="P1030" s="989"/>
      <c r="Q1030" s="989"/>
      <c r="R1030" s="989"/>
      <c r="S1030" s="989"/>
      <c r="T1030" s="989"/>
      <c r="U1030" s="989"/>
      <c r="V1030" s="989"/>
      <c r="W1030" s="989"/>
      <c r="X1030" s="989"/>
      <c r="Y1030" s="989"/>
      <c r="Z1030" s="989"/>
      <c r="AA1030" s="989"/>
      <c r="AB1030" s="989"/>
      <c r="AC1030" s="989"/>
      <c r="AD1030" s="989"/>
      <c r="AE1030" s="989"/>
      <c r="AF1030" s="989"/>
      <c r="AG1030" s="989"/>
      <c r="AH1030" s="989"/>
      <c r="AI1030" s="989"/>
      <c r="AJ1030" s="989"/>
      <c r="AK1030" s="989"/>
    </row>
    <row r="1031" spans="1:38" ht="12.6" customHeight="1">
      <c r="A1031" s="1125" t="s">
        <v>641</v>
      </c>
      <c r="B1031" s="1125"/>
      <c r="C1031" s="13">
        <v>3</v>
      </c>
      <c r="D1031" s="989" t="s">
        <v>1604</v>
      </c>
      <c r="E1031" s="989"/>
      <c r="F1031" s="989"/>
      <c r="G1031" s="989"/>
      <c r="H1031" s="989"/>
      <c r="I1031" s="989"/>
      <c r="J1031" s="989"/>
      <c r="K1031" s="989"/>
      <c r="L1031" s="989"/>
      <c r="M1031" s="989"/>
      <c r="N1031" s="989"/>
      <c r="O1031" s="989"/>
      <c r="P1031" s="989"/>
      <c r="Q1031" s="989"/>
      <c r="R1031" s="989"/>
      <c r="S1031" s="989"/>
      <c r="T1031" s="989"/>
      <c r="U1031" s="989"/>
      <c r="V1031" s="989"/>
      <c r="W1031" s="989"/>
      <c r="X1031" s="989"/>
      <c r="Y1031" s="989"/>
      <c r="Z1031" s="989"/>
      <c r="AA1031" s="989"/>
      <c r="AB1031" s="989"/>
      <c r="AC1031" s="989"/>
      <c r="AD1031" s="989"/>
      <c r="AE1031" s="989"/>
      <c r="AF1031" s="989"/>
      <c r="AG1031" s="989"/>
      <c r="AH1031" s="989"/>
      <c r="AI1031" s="989"/>
      <c r="AJ1031" s="989"/>
      <c r="AK1031" s="989"/>
    </row>
    <row r="1032" spans="1:38" s="743" customFormat="1" ht="12.6" customHeight="1">
      <c r="A1032" s="133"/>
      <c r="B1032" s="133"/>
      <c r="C1032" s="13"/>
      <c r="D1032" s="989"/>
      <c r="E1032" s="989"/>
      <c r="F1032" s="989"/>
      <c r="G1032" s="989"/>
      <c r="H1032" s="989"/>
      <c r="I1032" s="989"/>
      <c r="J1032" s="989"/>
      <c r="K1032" s="989"/>
      <c r="L1032" s="989"/>
      <c r="M1032" s="989"/>
      <c r="N1032" s="989"/>
      <c r="O1032" s="989"/>
      <c r="P1032" s="989"/>
      <c r="Q1032" s="989"/>
      <c r="R1032" s="989"/>
      <c r="S1032" s="989"/>
      <c r="T1032" s="989"/>
      <c r="U1032" s="989"/>
      <c r="V1032" s="989"/>
      <c r="W1032" s="989"/>
      <c r="X1032" s="989"/>
      <c r="Y1032" s="989"/>
      <c r="Z1032" s="989"/>
      <c r="AA1032" s="989"/>
      <c r="AB1032" s="989"/>
      <c r="AC1032" s="989"/>
      <c r="AD1032" s="989"/>
      <c r="AE1032" s="989"/>
      <c r="AF1032" s="989"/>
      <c r="AG1032" s="989"/>
      <c r="AH1032" s="989"/>
      <c r="AI1032" s="989"/>
      <c r="AJ1032" s="989"/>
      <c r="AK1032" s="989"/>
    </row>
    <row r="1033" spans="1:38" ht="12.6" customHeight="1">
      <c r="A1033" s="133"/>
      <c r="B1033" s="133"/>
      <c r="C1033" s="13"/>
      <c r="D1033" s="989"/>
      <c r="E1033" s="989"/>
      <c r="F1033" s="989"/>
      <c r="G1033" s="989"/>
      <c r="H1033" s="989"/>
      <c r="I1033" s="989"/>
      <c r="J1033" s="989"/>
      <c r="K1033" s="989"/>
      <c r="L1033" s="989"/>
      <c r="M1033" s="989"/>
      <c r="N1033" s="989"/>
      <c r="O1033" s="989"/>
      <c r="P1033" s="989"/>
      <c r="Q1033" s="989"/>
      <c r="R1033" s="989"/>
      <c r="S1033" s="989"/>
      <c r="T1033" s="989"/>
      <c r="U1033" s="989"/>
      <c r="V1033" s="989"/>
      <c r="W1033" s="989"/>
      <c r="X1033" s="989"/>
      <c r="Y1033" s="989"/>
      <c r="Z1033" s="989"/>
      <c r="AA1033" s="989"/>
      <c r="AB1033" s="989"/>
      <c r="AC1033" s="989"/>
      <c r="AD1033" s="989"/>
      <c r="AE1033" s="989"/>
      <c r="AF1033" s="989"/>
      <c r="AG1033" s="989"/>
      <c r="AH1033" s="989"/>
      <c r="AI1033" s="989"/>
      <c r="AJ1033" s="989"/>
      <c r="AK1033" s="989"/>
    </row>
    <row r="1034" spans="1:38" ht="12.6" customHeight="1">
      <c r="A1034" s="62"/>
      <c r="B1034" s="66"/>
      <c r="C1034" s="13"/>
      <c r="D1034" s="989"/>
      <c r="E1034" s="989"/>
      <c r="F1034" s="989"/>
      <c r="G1034" s="989"/>
      <c r="H1034" s="989"/>
      <c r="I1034" s="989"/>
      <c r="J1034" s="989"/>
      <c r="K1034" s="989"/>
      <c r="L1034" s="989"/>
      <c r="M1034" s="989"/>
      <c r="N1034" s="989"/>
      <c r="O1034" s="989"/>
      <c r="P1034" s="989"/>
      <c r="Q1034" s="989"/>
      <c r="R1034" s="989"/>
      <c r="S1034" s="989"/>
      <c r="T1034" s="989"/>
      <c r="U1034" s="989"/>
      <c r="V1034" s="989"/>
      <c r="W1034" s="989"/>
      <c r="X1034" s="989"/>
      <c r="Y1034" s="989"/>
      <c r="Z1034" s="989"/>
      <c r="AA1034" s="989"/>
      <c r="AB1034" s="989"/>
      <c r="AC1034" s="989"/>
      <c r="AD1034" s="989"/>
      <c r="AE1034" s="989"/>
      <c r="AF1034" s="989"/>
      <c r="AG1034" s="989"/>
      <c r="AH1034" s="989"/>
      <c r="AI1034" s="989"/>
      <c r="AJ1034" s="989"/>
      <c r="AK1034" s="989"/>
    </row>
    <row r="1035" spans="1:38" ht="12.6" customHeight="1">
      <c r="A1035" s="62"/>
      <c r="B1035" s="66"/>
      <c r="C1035" s="13"/>
      <c r="D1035" s="989"/>
      <c r="E1035" s="989"/>
      <c r="F1035" s="989"/>
      <c r="G1035" s="989"/>
      <c r="H1035" s="989"/>
      <c r="I1035" s="989"/>
      <c r="J1035" s="989"/>
      <c r="K1035" s="989"/>
      <c r="L1035" s="989"/>
      <c r="M1035" s="989"/>
      <c r="N1035" s="989"/>
      <c r="O1035" s="989"/>
      <c r="P1035" s="989"/>
      <c r="Q1035" s="989"/>
      <c r="R1035" s="989"/>
      <c r="S1035" s="989"/>
      <c r="T1035" s="989"/>
      <c r="U1035" s="989"/>
      <c r="V1035" s="989"/>
      <c r="W1035" s="989"/>
      <c r="X1035" s="989"/>
      <c r="Y1035" s="989"/>
      <c r="Z1035" s="989"/>
      <c r="AA1035" s="989"/>
      <c r="AB1035" s="989"/>
      <c r="AC1035" s="989"/>
      <c r="AD1035" s="989"/>
      <c r="AE1035" s="989"/>
      <c r="AF1035" s="989"/>
      <c r="AG1035" s="989"/>
      <c r="AH1035" s="989"/>
      <c r="AI1035" s="989"/>
      <c r="AJ1035" s="989"/>
      <c r="AK1035" s="989"/>
    </row>
    <row r="1036" spans="1:38" ht="12.6" customHeight="1">
      <c r="A1036" s="62"/>
      <c r="B1036" s="66"/>
      <c r="C1036" s="13"/>
      <c r="D1036" s="989"/>
      <c r="E1036" s="989"/>
      <c r="F1036" s="989"/>
      <c r="G1036" s="989"/>
      <c r="H1036" s="989"/>
      <c r="I1036" s="989"/>
      <c r="J1036" s="989"/>
      <c r="K1036" s="989"/>
      <c r="L1036" s="989"/>
      <c r="M1036" s="989"/>
      <c r="N1036" s="989"/>
      <c r="O1036" s="989"/>
      <c r="P1036" s="989"/>
      <c r="Q1036" s="989"/>
      <c r="R1036" s="989"/>
      <c r="S1036" s="989"/>
      <c r="T1036" s="989"/>
      <c r="U1036" s="989"/>
      <c r="V1036" s="989"/>
      <c r="W1036" s="989"/>
      <c r="X1036" s="989"/>
      <c r="Y1036" s="989"/>
      <c r="Z1036" s="989"/>
      <c r="AA1036" s="989"/>
      <c r="AB1036" s="989"/>
      <c r="AC1036" s="989"/>
      <c r="AD1036" s="989"/>
      <c r="AE1036" s="989"/>
      <c r="AF1036" s="989"/>
      <c r="AG1036" s="989"/>
      <c r="AH1036" s="989"/>
      <c r="AI1036" s="989"/>
      <c r="AJ1036" s="989"/>
      <c r="AK1036" s="989"/>
    </row>
    <row r="1037" spans="1:38" ht="12.6" customHeight="1">
      <c r="A1037" s="62"/>
      <c r="B1037" s="66"/>
      <c r="C1037" s="13"/>
      <c r="D1037" s="989"/>
      <c r="E1037" s="989"/>
      <c r="F1037" s="989"/>
      <c r="G1037" s="989"/>
      <c r="H1037" s="989"/>
      <c r="I1037" s="989"/>
      <c r="J1037" s="989"/>
      <c r="K1037" s="989"/>
      <c r="L1037" s="989"/>
      <c r="M1037" s="989"/>
      <c r="N1037" s="989"/>
      <c r="O1037" s="989"/>
      <c r="P1037" s="989"/>
      <c r="Q1037" s="989"/>
      <c r="R1037" s="989"/>
      <c r="S1037" s="989"/>
      <c r="T1037" s="989"/>
      <c r="U1037" s="989"/>
      <c r="V1037" s="989"/>
      <c r="W1037" s="989"/>
      <c r="X1037" s="989"/>
      <c r="Y1037" s="989"/>
      <c r="Z1037" s="989"/>
      <c r="AA1037" s="989"/>
      <c r="AB1037" s="989"/>
      <c r="AC1037" s="989"/>
      <c r="AD1037" s="989"/>
      <c r="AE1037" s="989"/>
      <c r="AF1037" s="989"/>
      <c r="AG1037" s="989"/>
      <c r="AH1037" s="989"/>
      <c r="AI1037" s="989"/>
      <c r="AJ1037" s="989"/>
      <c r="AK1037" s="989"/>
    </row>
    <row r="1038" spans="1:38" ht="12.6" customHeight="1">
      <c r="A1038" s="1125" t="s">
        <v>641</v>
      </c>
      <c r="B1038" s="1125"/>
      <c r="C1038" s="13">
        <v>4</v>
      </c>
      <c r="D1038" s="989" t="s">
        <v>1247</v>
      </c>
      <c r="E1038" s="989"/>
      <c r="F1038" s="989"/>
      <c r="G1038" s="989"/>
      <c r="H1038" s="989"/>
      <c r="I1038" s="989"/>
      <c r="J1038" s="989"/>
      <c r="K1038" s="989"/>
      <c r="L1038" s="989"/>
      <c r="M1038" s="989"/>
      <c r="N1038" s="989"/>
      <c r="O1038" s="989"/>
      <c r="P1038" s="989"/>
      <c r="Q1038" s="989"/>
      <c r="R1038" s="989"/>
      <c r="S1038" s="989"/>
      <c r="T1038" s="989"/>
      <c r="U1038" s="989"/>
      <c r="V1038" s="989"/>
      <c r="W1038" s="989"/>
      <c r="X1038" s="989"/>
      <c r="Y1038" s="989"/>
      <c r="Z1038" s="989"/>
      <c r="AA1038" s="989"/>
      <c r="AB1038" s="989"/>
      <c r="AC1038" s="989"/>
      <c r="AD1038" s="989"/>
      <c r="AE1038" s="989"/>
      <c r="AF1038" s="989"/>
      <c r="AG1038" s="989"/>
      <c r="AH1038" s="989"/>
      <c r="AI1038" s="989"/>
      <c r="AJ1038" s="989"/>
      <c r="AK1038" s="989"/>
    </row>
    <row r="1039" spans="1:38" s="706" customFormat="1" ht="12.6" customHeight="1">
      <c r="A1039" s="243"/>
      <c r="B1039" s="243"/>
      <c r="C1039" s="13"/>
      <c r="D1039" s="989"/>
      <c r="E1039" s="989"/>
      <c r="F1039" s="989"/>
      <c r="G1039" s="989"/>
      <c r="H1039" s="989"/>
      <c r="I1039" s="989"/>
      <c r="J1039" s="989"/>
      <c r="K1039" s="989"/>
      <c r="L1039" s="989"/>
      <c r="M1039" s="989"/>
      <c r="N1039" s="989"/>
      <c r="O1039" s="989"/>
      <c r="P1039" s="989"/>
      <c r="Q1039" s="989"/>
      <c r="R1039" s="989"/>
      <c r="S1039" s="989"/>
      <c r="T1039" s="989"/>
      <c r="U1039" s="989"/>
      <c r="V1039" s="989"/>
      <c r="W1039" s="989"/>
      <c r="X1039" s="989"/>
      <c r="Y1039" s="989"/>
      <c r="Z1039" s="989"/>
      <c r="AA1039" s="989"/>
      <c r="AB1039" s="989"/>
      <c r="AC1039" s="989"/>
      <c r="AD1039" s="989"/>
      <c r="AE1039" s="989"/>
      <c r="AF1039" s="989"/>
      <c r="AG1039" s="989"/>
      <c r="AH1039" s="989"/>
      <c r="AI1039" s="989"/>
      <c r="AJ1039" s="989"/>
      <c r="AK1039" s="989"/>
      <c r="AL1039" s="12"/>
    </row>
    <row r="1040" spans="1:38" ht="12.6" customHeight="1">
      <c r="A1040" s="62"/>
      <c r="B1040" s="66"/>
      <c r="C1040" s="13"/>
      <c r="D1040" s="989"/>
      <c r="E1040" s="989"/>
      <c r="F1040" s="989"/>
      <c r="G1040" s="989"/>
      <c r="H1040" s="989"/>
      <c r="I1040" s="989"/>
      <c r="J1040" s="989"/>
      <c r="K1040" s="989"/>
      <c r="L1040" s="989"/>
      <c r="M1040" s="989"/>
      <c r="N1040" s="989"/>
      <c r="O1040" s="989"/>
      <c r="P1040" s="989"/>
      <c r="Q1040" s="989"/>
      <c r="R1040" s="989"/>
      <c r="S1040" s="989"/>
      <c r="T1040" s="989"/>
      <c r="U1040" s="989"/>
      <c r="V1040" s="989"/>
      <c r="W1040" s="989"/>
      <c r="X1040" s="989"/>
      <c r="Y1040" s="989"/>
      <c r="Z1040" s="989"/>
      <c r="AA1040" s="989"/>
      <c r="AB1040" s="989"/>
      <c r="AC1040" s="989"/>
      <c r="AD1040" s="989"/>
      <c r="AE1040" s="989"/>
      <c r="AF1040" s="989"/>
      <c r="AG1040" s="989"/>
      <c r="AH1040" s="989"/>
      <c r="AI1040" s="989"/>
      <c r="AJ1040" s="989"/>
      <c r="AK1040" s="989"/>
    </row>
    <row r="1041" spans="1:38" ht="12.6" customHeight="1">
      <c r="A1041" s="1125" t="s">
        <v>641</v>
      </c>
      <c r="B1041" s="1125"/>
      <c r="C1041" s="13">
        <v>5</v>
      </c>
      <c r="D1041" s="989" t="s">
        <v>1465</v>
      </c>
      <c r="E1041" s="989"/>
      <c r="F1041" s="989"/>
      <c r="G1041" s="989"/>
      <c r="H1041" s="989"/>
      <c r="I1041" s="989"/>
      <c r="J1041" s="989"/>
      <c r="K1041" s="989"/>
      <c r="L1041" s="989"/>
      <c r="M1041" s="989"/>
      <c r="N1041" s="989"/>
      <c r="O1041" s="989"/>
      <c r="P1041" s="989"/>
      <c r="Q1041" s="989"/>
      <c r="R1041" s="989"/>
      <c r="S1041" s="989"/>
      <c r="T1041" s="989"/>
      <c r="U1041" s="989"/>
      <c r="V1041" s="989"/>
      <c r="W1041" s="989"/>
      <c r="X1041" s="989"/>
      <c r="Y1041" s="989"/>
      <c r="Z1041" s="989"/>
      <c r="AA1041" s="989"/>
      <c r="AB1041" s="989"/>
      <c r="AC1041" s="989"/>
      <c r="AD1041" s="989"/>
      <c r="AE1041" s="989"/>
      <c r="AF1041" s="989"/>
      <c r="AG1041" s="989"/>
      <c r="AH1041" s="989"/>
      <c r="AI1041" s="989"/>
      <c r="AJ1041" s="989"/>
      <c r="AK1041" s="989"/>
    </row>
    <row r="1042" spans="1:38" ht="12.6" customHeight="1">
      <c r="A1042" s="243"/>
      <c r="B1042" s="243"/>
      <c r="C1042" s="13"/>
      <c r="D1042" s="989"/>
      <c r="E1042" s="989"/>
      <c r="F1042" s="989"/>
      <c r="G1042" s="989"/>
      <c r="H1042" s="989"/>
      <c r="I1042" s="989"/>
      <c r="J1042" s="989"/>
      <c r="K1042" s="989"/>
      <c r="L1042" s="989"/>
      <c r="M1042" s="989"/>
      <c r="N1042" s="989"/>
      <c r="O1042" s="989"/>
      <c r="P1042" s="989"/>
      <c r="Q1042" s="989"/>
      <c r="R1042" s="989"/>
      <c r="S1042" s="989"/>
      <c r="T1042" s="989"/>
      <c r="U1042" s="989"/>
      <c r="V1042" s="989"/>
      <c r="W1042" s="989"/>
      <c r="X1042" s="989"/>
      <c r="Y1042" s="989"/>
      <c r="Z1042" s="989"/>
      <c r="AA1042" s="989"/>
      <c r="AB1042" s="989"/>
      <c r="AC1042" s="989"/>
      <c r="AD1042" s="989"/>
      <c r="AE1042" s="989"/>
      <c r="AF1042" s="989"/>
      <c r="AG1042" s="989"/>
      <c r="AH1042" s="989"/>
      <c r="AI1042" s="989"/>
      <c r="AJ1042" s="989"/>
      <c r="AK1042" s="989"/>
    </row>
    <row r="1043" spans="1:38" ht="12.6" customHeight="1">
      <c r="A1043" s="243"/>
      <c r="B1043" s="243"/>
      <c r="C1043" s="13"/>
      <c r="D1043" s="989"/>
      <c r="E1043" s="989"/>
      <c r="F1043" s="989"/>
      <c r="G1043" s="989"/>
      <c r="H1043" s="989"/>
      <c r="I1043" s="989"/>
      <c r="J1043" s="989"/>
      <c r="K1043" s="989"/>
      <c r="L1043" s="989"/>
      <c r="M1043" s="989"/>
      <c r="N1043" s="989"/>
      <c r="O1043" s="989"/>
      <c r="P1043" s="989"/>
      <c r="Q1043" s="989"/>
      <c r="R1043" s="989"/>
      <c r="S1043" s="989"/>
      <c r="T1043" s="989"/>
      <c r="U1043" s="989"/>
      <c r="V1043" s="989"/>
      <c r="W1043" s="989"/>
      <c r="X1043" s="989"/>
      <c r="Y1043" s="989"/>
      <c r="Z1043" s="989"/>
      <c r="AA1043" s="989"/>
      <c r="AB1043" s="989"/>
      <c r="AC1043" s="989"/>
      <c r="AD1043" s="989"/>
      <c r="AE1043" s="989"/>
      <c r="AF1043" s="989"/>
      <c r="AG1043" s="989"/>
      <c r="AH1043" s="989"/>
      <c r="AI1043" s="989"/>
      <c r="AJ1043" s="989"/>
      <c r="AK1043" s="989"/>
    </row>
    <row r="1044" spans="1:38" ht="12.6" customHeight="1">
      <c r="A1044" s="243"/>
      <c r="B1044" s="243"/>
      <c r="C1044" s="13"/>
      <c r="D1044" s="989"/>
      <c r="E1044" s="989"/>
      <c r="F1044" s="989"/>
      <c r="G1044" s="989"/>
      <c r="H1044" s="989"/>
      <c r="I1044" s="989"/>
      <c r="J1044" s="989"/>
      <c r="K1044" s="989"/>
      <c r="L1044" s="989"/>
      <c r="M1044" s="989"/>
      <c r="N1044" s="989"/>
      <c r="O1044" s="989"/>
      <c r="P1044" s="989"/>
      <c r="Q1044" s="989"/>
      <c r="R1044" s="989"/>
      <c r="S1044" s="989"/>
      <c r="T1044" s="989"/>
      <c r="U1044" s="989"/>
      <c r="V1044" s="989"/>
      <c r="W1044" s="989"/>
      <c r="X1044" s="989"/>
      <c r="Y1044" s="989"/>
      <c r="Z1044" s="989"/>
      <c r="AA1044" s="989"/>
      <c r="AB1044" s="989"/>
      <c r="AC1044" s="989"/>
      <c r="AD1044" s="989"/>
      <c r="AE1044" s="989"/>
      <c r="AF1044" s="989"/>
      <c r="AG1044" s="989"/>
      <c r="AH1044" s="989"/>
      <c r="AI1044" s="989"/>
      <c r="AJ1044" s="989"/>
      <c r="AK1044" s="989"/>
      <c r="AL1044" s="706"/>
    </row>
    <row r="1045" spans="1:38" ht="12.6" customHeight="1">
      <c r="A1045" s="62"/>
      <c r="B1045" s="66"/>
      <c r="C1045" s="13"/>
      <c r="D1045" s="989"/>
      <c r="E1045" s="989"/>
      <c r="F1045" s="989"/>
      <c r="G1045" s="989"/>
      <c r="H1045" s="989"/>
      <c r="I1045" s="989"/>
      <c r="J1045" s="989"/>
      <c r="K1045" s="989"/>
      <c r="L1045" s="989"/>
      <c r="M1045" s="989"/>
      <c r="N1045" s="989"/>
      <c r="O1045" s="989"/>
      <c r="P1045" s="989"/>
      <c r="Q1045" s="989"/>
      <c r="R1045" s="989"/>
      <c r="S1045" s="989"/>
      <c r="T1045" s="989"/>
      <c r="U1045" s="989"/>
      <c r="V1045" s="989"/>
      <c r="W1045" s="989"/>
      <c r="X1045" s="989"/>
      <c r="Y1045" s="989"/>
      <c r="Z1045" s="989"/>
      <c r="AA1045" s="989"/>
      <c r="AB1045" s="989"/>
      <c r="AC1045" s="989"/>
      <c r="AD1045" s="989"/>
      <c r="AE1045" s="989"/>
      <c r="AF1045" s="989"/>
      <c r="AG1045" s="989"/>
      <c r="AH1045" s="989"/>
      <c r="AI1045" s="989"/>
      <c r="AJ1045" s="989"/>
      <c r="AK1045" s="989"/>
    </row>
    <row r="1046" spans="1:38" ht="12.6" customHeight="1">
      <c r="A1046" s="1125" t="s">
        <v>641</v>
      </c>
      <c r="B1046" s="1125"/>
      <c r="C1046" s="13">
        <v>6</v>
      </c>
      <c r="D1046" s="989" t="s">
        <v>1248</v>
      </c>
      <c r="E1046" s="989"/>
      <c r="F1046" s="989"/>
      <c r="G1046" s="989"/>
      <c r="H1046" s="989"/>
      <c r="I1046" s="989"/>
      <c r="J1046" s="989"/>
      <c r="K1046" s="989"/>
      <c r="L1046" s="989"/>
      <c r="M1046" s="989"/>
      <c r="N1046" s="989"/>
      <c r="O1046" s="989"/>
      <c r="P1046" s="989"/>
      <c r="Q1046" s="989"/>
      <c r="R1046" s="989"/>
      <c r="S1046" s="989"/>
      <c r="T1046" s="989"/>
      <c r="U1046" s="989"/>
      <c r="V1046" s="989"/>
      <c r="W1046" s="989"/>
      <c r="X1046" s="989"/>
      <c r="Y1046" s="989"/>
      <c r="Z1046" s="989"/>
      <c r="AA1046" s="989"/>
      <c r="AB1046" s="989"/>
      <c r="AC1046" s="989"/>
      <c r="AD1046" s="989"/>
      <c r="AE1046" s="989"/>
      <c r="AF1046" s="989"/>
      <c r="AG1046" s="989"/>
      <c r="AH1046" s="989"/>
      <c r="AI1046" s="989"/>
      <c r="AJ1046" s="989"/>
      <c r="AK1046" s="989"/>
    </row>
    <row r="1047" spans="1:38" ht="12.6" customHeight="1">
      <c r="A1047" s="62"/>
      <c r="B1047" s="327"/>
      <c r="C1047" s="13"/>
      <c r="D1047" s="989"/>
      <c r="E1047" s="989"/>
      <c r="F1047" s="989"/>
      <c r="G1047" s="989"/>
      <c r="H1047" s="989"/>
      <c r="I1047" s="989"/>
      <c r="J1047" s="989"/>
      <c r="K1047" s="989"/>
      <c r="L1047" s="989"/>
      <c r="M1047" s="989"/>
      <c r="N1047" s="989"/>
      <c r="O1047" s="989"/>
      <c r="P1047" s="989"/>
      <c r="Q1047" s="989"/>
      <c r="R1047" s="989"/>
      <c r="S1047" s="989"/>
      <c r="T1047" s="989"/>
      <c r="U1047" s="989"/>
      <c r="V1047" s="989"/>
      <c r="W1047" s="989"/>
      <c r="X1047" s="989"/>
      <c r="Y1047" s="989"/>
      <c r="Z1047" s="989"/>
      <c r="AA1047" s="989"/>
      <c r="AB1047" s="989"/>
      <c r="AC1047" s="989"/>
      <c r="AD1047" s="989"/>
      <c r="AE1047" s="989"/>
      <c r="AF1047" s="989"/>
      <c r="AG1047" s="989"/>
      <c r="AH1047" s="989"/>
      <c r="AI1047" s="989"/>
      <c r="AJ1047" s="989"/>
      <c r="AK1047" s="989"/>
    </row>
    <row r="1048" spans="1:38" ht="12.6" customHeight="1">
      <c r="A1048" s="62"/>
      <c r="B1048" s="66"/>
      <c r="C1048" s="13"/>
      <c r="D1048" s="989"/>
      <c r="E1048" s="989"/>
      <c r="F1048" s="989"/>
      <c r="G1048" s="989"/>
      <c r="H1048" s="989"/>
      <c r="I1048" s="989"/>
      <c r="J1048" s="989"/>
      <c r="K1048" s="989"/>
      <c r="L1048" s="989"/>
      <c r="M1048" s="989"/>
      <c r="N1048" s="989"/>
      <c r="O1048" s="989"/>
      <c r="P1048" s="989"/>
      <c r="Q1048" s="989"/>
      <c r="R1048" s="989"/>
      <c r="S1048" s="989"/>
      <c r="T1048" s="989"/>
      <c r="U1048" s="989"/>
      <c r="V1048" s="989"/>
      <c r="W1048" s="989"/>
      <c r="X1048" s="989"/>
      <c r="Y1048" s="989"/>
      <c r="Z1048" s="989"/>
      <c r="AA1048" s="989"/>
      <c r="AB1048" s="989"/>
      <c r="AC1048" s="989"/>
      <c r="AD1048" s="989"/>
      <c r="AE1048" s="989"/>
      <c r="AF1048" s="989"/>
      <c r="AG1048" s="989"/>
      <c r="AH1048" s="989"/>
      <c r="AI1048" s="989"/>
      <c r="AJ1048" s="989"/>
      <c r="AK1048" s="989"/>
    </row>
    <row r="1049" spans="1:38" ht="12.6" customHeight="1">
      <c r="A1049" s="1125" t="s">
        <v>641</v>
      </c>
      <c r="B1049" s="1125"/>
      <c r="C1049" s="328">
        <v>7</v>
      </c>
      <c r="D1049" s="989" t="s">
        <v>1250</v>
      </c>
      <c r="E1049" s="989"/>
      <c r="F1049" s="989"/>
      <c r="G1049" s="989"/>
      <c r="H1049" s="989"/>
      <c r="I1049" s="989"/>
      <c r="J1049" s="989"/>
      <c r="K1049" s="989"/>
      <c r="L1049" s="989"/>
      <c r="M1049" s="989"/>
      <c r="N1049" s="989"/>
      <c r="O1049" s="989"/>
      <c r="P1049" s="989"/>
      <c r="Q1049" s="989"/>
      <c r="R1049" s="989"/>
      <c r="S1049" s="989"/>
      <c r="T1049" s="989"/>
      <c r="U1049" s="989"/>
      <c r="V1049" s="989"/>
      <c r="W1049" s="989"/>
      <c r="X1049" s="989"/>
      <c r="Y1049" s="989"/>
      <c r="Z1049" s="989"/>
      <c r="AA1049" s="989"/>
      <c r="AB1049" s="989"/>
      <c r="AC1049" s="989"/>
      <c r="AD1049" s="989"/>
      <c r="AE1049" s="989"/>
      <c r="AF1049" s="989"/>
      <c r="AG1049" s="989"/>
      <c r="AH1049" s="989"/>
      <c r="AI1049" s="989"/>
      <c r="AJ1049" s="989"/>
      <c r="AK1049" s="989"/>
      <c r="AL1049" s="32"/>
    </row>
    <row r="1050" spans="1:38" s="706" customFormat="1" ht="12.6" customHeight="1">
      <c r="A1050" s="243"/>
      <c r="B1050" s="243"/>
      <c r="C1050" s="329"/>
      <c r="D1050" s="989"/>
      <c r="E1050" s="989"/>
      <c r="F1050" s="989"/>
      <c r="G1050" s="989"/>
      <c r="H1050" s="989"/>
      <c r="I1050" s="989"/>
      <c r="J1050" s="989"/>
      <c r="K1050" s="989"/>
      <c r="L1050" s="989"/>
      <c r="M1050" s="989"/>
      <c r="N1050" s="989"/>
      <c r="O1050" s="989"/>
      <c r="P1050" s="989"/>
      <c r="Q1050" s="989"/>
      <c r="R1050" s="989"/>
      <c r="S1050" s="989"/>
      <c r="T1050" s="989"/>
      <c r="U1050" s="989"/>
      <c r="V1050" s="989"/>
      <c r="W1050" s="989"/>
      <c r="X1050" s="989"/>
      <c r="Y1050" s="989"/>
      <c r="Z1050" s="989"/>
      <c r="AA1050" s="989"/>
      <c r="AB1050" s="989"/>
      <c r="AC1050" s="989"/>
      <c r="AD1050" s="989"/>
      <c r="AE1050" s="989"/>
      <c r="AF1050" s="989"/>
      <c r="AG1050" s="989"/>
      <c r="AH1050" s="989"/>
      <c r="AI1050" s="989"/>
      <c r="AJ1050" s="989"/>
      <c r="AK1050" s="989"/>
      <c r="AL1050" s="12"/>
    </row>
    <row r="1051" spans="1:38" ht="12.6" customHeight="1">
      <c r="A1051" s="243"/>
      <c r="B1051" s="243"/>
      <c r="C1051" s="329"/>
      <c r="D1051" s="989"/>
      <c r="E1051" s="989"/>
      <c r="F1051" s="989"/>
      <c r="G1051" s="989"/>
      <c r="H1051" s="989"/>
      <c r="I1051" s="989"/>
      <c r="J1051" s="989"/>
      <c r="K1051" s="989"/>
      <c r="L1051" s="989"/>
      <c r="M1051" s="989"/>
      <c r="N1051" s="989"/>
      <c r="O1051" s="989"/>
      <c r="P1051" s="989"/>
      <c r="Q1051" s="989"/>
      <c r="R1051" s="989"/>
      <c r="S1051" s="989"/>
      <c r="T1051" s="989"/>
      <c r="U1051" s="989"/>
      <c r="V1051" s="989"/>
      <c r="W1051" s="989"/>
      <c r="X1051" s="989"/>
      <c r="Y1051" s="989"/>
      <c r="Z1051" s="989"/>
      <c r="AA1051" s="989"/>
      <c r="AB1051" s="989"/>
      <c r="AC1051" s="989"/>
      <c r="AD1051" s="989"/>
      <c r="AE1051" s="989"/>
      <c r="AF1051" s="989"/>
      <c r="AG1051" s="989"/>
      <c r="AH1051" s="989"/>
      <c r="AI1051" s="989"/>
      <c r="AJ1051" s="989"/>
      <c r="AK1051" s="989"/>
    </row>
    <row r="1052" spans="1:38" ht="12.6" customHeight="1">
      <c r="A1052" s="62"/>
      <c r="B1052" s="66"/>
      <c r="C1052" s="328"/>
      <c r="D1052" s="989"/>
      <c r="E1052" s="989"/>
      <c r="F1052" s="989"/>
      <c r="G1052" s="989"/>
      <c r="H1052" s="989"/>
      <c r="I1052" s="989"/>
      <c r="J1052" s="989"/>
      <c r="K1052" s="989"/>
      <c r="L1052" s="989"/>
      <c r="M1052" s="989"/>
      <c r="N1052" s="989"/>
      <c r="O1052" s="989"/>
      <c r="P1052" s="989"/>
      <c r="Q1052" s="989"/>
      <c r="R1052" s="989"/>
      <c r="S1052" s="989"/>
      <c r="T1052" s="989"/>
      <c r="U1052" s="989"/>
      <c r="V1052" s="989"/>
      <c r="W1052" s="989"/>
      <c r="X1052" s="989"/>
      <c r="Y1052" s="989"/>
      <c r="Z1052" s="989"/>
      <c r="AA1052" s="989"/>
      <c r="AB1052" s="989"/>
      <c r="AC1052" s="989"/>
      <c r="AD1052" s="989"/>
      <c r="AE1052" s="989"/>
      <c r="AF1052" s="989"/>
      <c r="AG1052" s="989"/>
      <c r="AH1052" s="989"/>
      <c r="AI1052" s="989"/>
      <c r="AJ1052" s="989"/>
      <c r="AK1052" s="989"/>
    </row>
    <row r="1053" spans="1:38" ht="12.6" customHeight="1">
      <c r="A1053" s="1125" t="s">
        <v>641</v>
      </c>
      <c r="B1053" s="1125"/>
      <c r="C1053" s="328">
        <v>8</v>
      </c>
      <c r="D1053" s="989" t="s">
        <v>1477</v>
      </c>
      <c r="E1053" s="989"/>
      <c r="F1053" s="989"/>
      <c r="G1053" s="989"/>
      <c r="H1053" s="989"/>
      <c r="I1053" s="989"/>
      <c r="J1053" s="989"/>
      <c r="K1053" s="989"/>
      <c r="L1053" s="989"/>
      <c r="M1053" s="989"/>
      <c r="N1053" s="989"/>
      <c r="O1053" s="989"/>
      <c r="P1053" s="989"/>
      <c r="Q1053" s="989"/>
      <c r="R1053" s="989"/>
      <c r="S1053" s="989"/>
      <c r="T1053" s="989"/>
      <c r="U1053" s="989"/>
      <c r="V1053" s="989"/>
      <c r="W1053" s="989"/>
      <c r="X1053" s="989"/>
      <c r="Y1053" s="989"/>
      <c r="Z1053" s="989"/>
      <c r="AA1053" s="989"/>
      <c r="AB1053" s="989"/>
      <c r="AC1053" s="989"/>
      <c r="AD1053" s="989"/>
      <c r="AE1053" s="989"/>
      <c r="AF1053" s="989"/>
      <c r="AG1053" s="989"/>
      <c r="AH1053" s="989"/>
      <c r="AI1053" s="989"/>
      <c r="AJ1053" s="989"/>
      <c r="AK1053" s="989"/>
    </row>
    <row r="1054" spans="1:38" ht="12.6" customHeight="1">
      <c r="A1054" s="243"/>
      <c r="B1054" s="243"/>
      <c r="C1054" s="328"/>
      <c r="D1054" s="989"/>
      <c r="E1054" s="989"/>
      <c r="F1054" s="989"/>
      <c r="G1054" s="989"/>
      <c r="H1054" s="989"/>
      <c r="I1054" s="989"/>
      <c r="J1054" s="989"/>
      <c r="K1054" s="989"/>
      <c r="L1054" s="989"/>
      <c r="M1054" s="989"/>
      <c r="N1054" s="989"/>
      <c r="O1054" s="989"/>
      <c r="P1054" s="989"/>
      <c r="Q1054" s="989"/>
      <c r="R1054" s="989"/>
      <c r="S1054" s="989"/>
      <c r="T1054" s="989"/>
      <c r="U1054" s="989"/>
      <c r="V1054" s="989"/>
      <c r="W1054" s="989"/>
      <c r="X1054" s="989"/>
      <c r="Y1054" s="989"/>
      <c r="Z1054" s="989"/>
      <c r="AA1054" s="989"/>
      <c r="AB1054" s="989"/>
      <c r="AC1054" s="989"/>
      <c r="AD1054" s="989"/>
      <c r="AE1054" s="989"/>
      <c r="AF1054" s="989"/>
      <c r="AG1054" s="989"/>
      <c r="AH1054" s="989"/>
      <c r="AI1054" s="989"/>
      <c r="AJ1054" s="989"/>
      <c r="AK1054" s="989"/>
    </row>
    <row r="1055" spans="1:38" ht="12.6" customHeight="1">
      <c r="A1055" s="243"/>
      <c r="B1055" s="243"/>
      <c r="C1055" s="328"/>
      <c r="D1055" s="989"/>
      <c r="E1055" s="989"/>
      <c r="F1055" s="989"/>
      <c r="G1055" s="989"/>
      <c r="H1055" s="989"/>
      <c r="I1055" s="989"/>
      <c r="J1055" s="989"/>
      <c r="K1055" s="989"/>
      <c r="L1055" s="989"/>
      <c r="M1055" s="989"/>
      <c r="N1055" s="989"/>
      <c r="O1055" s="989"/>
      <c r="P1055" s="989"/>
      <c r="Q1055" s="989"/>
      <c r="R1055" s="989"/>
      <c r="S1055" s="989"/>
      <c r="T1055" s="989"/>
      <c r="U1055" s="989"/>
      <c r="V1055" s="989"/>
      <c r="W1055" s="989"/>
      <c r="X1055" s="989"/>
      <c r="Y1055" s="989"/>
      <c r="Z1055" s="989"/>
      <c r="AA1055" s="989"/>
      <c r="AB1055" s="989"/>
      <c r="AC1055" s="989"/>
      <c r="AD1055" s="989"/>
      <c r="AE1055" s="989"/>
      <c r="AF1055" s="989"/>
      <c r="AG1055" s="989"/>
      <c r="AH1055" s="989"/>
      <c r="AI1055" s="989"/>
      <c r="AJ1055" s="989"/>
      <c r="AK1055" s="989"/>
      <c r="AL1055" s="706"/>
    </row>
    <row r="1056" spans="1:38" ht="15" customHeight="1">
      <c r="A1056" s="62"/>
      <c r="B1056" s="66"/>
      <c r="C1056" s="328"/>
      <c r="D1056" s="989"/>
      <c r="E1056" s="989"/>
      <c r="F1056" s="989"/>
      <c r="G1056" s="989"/>
      <c r="H1056" s="989"/>
      <c r="I1056" s="989"/>
      <c r="J1056" s="989"/>
      <c r="K1056" s="989"/>
      <c r="L1056" s="989"/>
      <c r="M1056" s="989"/>
      <c r="N1056" s="989"/>
      <c r="O1056" s="989"/>
      <c r="P1056" s="989"/>
      <c r="Q1056" s="989"/>
      <c r="R1056" s="989"/>
      <c r="S1056" s="989"/>
      <c r="T1056" s="989"/>
      <c r="U1056" s="989"/>
      <c r="V1056" s="989"/>
      <c r="W1056" s="989"/>
      <c r="X1056" s="989"/>
      <c r="Y1056" s="989"/>
      <c r="Z1056" s="989"/>
      <c r="AA1056" s="989"/>
      <c r="AB1056" s="989"/>
      <c r="AC1056" s="989"/>
      <c r="AD1056" s="989"/>
      <c r="AE1056" s="989"/>
      <c r="AF1056" s="989"/>
      <c r="AG1056" s="989"/>
      <c r="AH1056" s="989"/>
      <c r="AI1056" s="989"/>
      <c r="AJ1056" s="989"/>
      <c r="AK1056" s="989"/>
    </row>
    <row r="1057" spans="1:37" ht="15" customHeight="1">
      <c r="A1057" s="1125" t="s">
        <v>641</v>
      </c>
      <c r="B1057" s="1125"/>
      <c r="C1057" s="328">
        <v>9</v>
      </c>
      <c r="D1057" s="989" t="s">
        <v>1249</v>
      </c>
      <c r="E1057" s="989"/>
      <c r="F1057" s="989"/>
      <c r="G1057" s="989"/>
      <c r="H1057" s="989"/>
      <c r="I1057" s="989"/>
      <c r="J1057" s="989"/>
      <c r="K1057" s="989"/>
      <c r="L1057" s="989"/>
      <c r="M1057" s="989"/>
      <c r="N1057" s="989"/>
      <c r="O1057" s="989"/>
      <c r="P1057" s="989"/>
      <c r="Q1057" s="989"/>
      <c r="R1057" s="989"/>
      <c r="S1057" s="989"/>
      <c r="T1057" s="989"/>
      <c r="U1057" s="989"/>
      <c r="V1057" s="989"/>
      <c r="W1057" s="989"/>
      <c r="X1057" s="989"/>
      <c r="Y1057" s="989"/>
      <c r="Z1057" s="989"/>
      <c r="AA1057" s="989"/>
      <c r="AB1057" s="989"/>
      <c r="AC1057" s="989"/>
      <c r="AD1057" s="989"/>
      <c r="AE1057" s="989"/>
      <c r="AF1057" s="989"/>
      <c r="AG1057" s="989"/>
      <c r="AH1057" s="989"/>
      <c r="AI1057" s="989"/>
      <c r="AJ1057" s="989"/>
      <c r="AK1057" s="989"/>
    </row>
    <row r="1058" spans="1:37" ht="15" customHeight="1">
      <c r="A1058" s="62"/>
      <c r="B1058" s="66"/>
      <c r="C1058" s="328"/>
      <c r="D1058" s="989"/>
      <c r="E1058" s="989"/>
      <c r="F1058" s="989"/>
      <c r="G1058" s="989"/>
      <c r="H1058" s="989"/>
      <c r="I1058" s="989"/>
      <c r="J1058" s="989"/>
      <c r="K1058" s="989"/>
      <c r="L1058" s="989"/>
      <c r="M1058" s="989"/>
      <c r="N1058" s="989"/>
      <c r="O1058" s="989"/>
      <c r="P1058" s="989"/>
      <c r="Q1058" s="989"/>
      <c r="R1058" s="989"/>
      <c r="S1058" s="989"/>
      <c r="T1058" s="989"/>
      <c r="U1058" s="989"/>
      <c r="V1058" s="989"/>
      <c r="W1058" s="989"/>
      <c r="X1058" s="989"/>
      <c r="Y1058" s="989"/>
      <c r="Z1058" s="989"/>
      <c r="AA1058" s="989"/>
      <c r="AB1058" s="989"/>
      <c r="AC1058" s="989"/>
      <c r="AD1058" s="989"/>
      <c r="AE1058" s="989"/>
      <c r="AF1058" s="989"/>
      <c r="AG1058" s="989"/>
      <c r="AH1058" s="989"/>
      <c r="AI1058" s="989"/>
      <c r="AJ1058" s="989"/>
      <c r="AK1058" s="989"/>
    </row>
    <row r="1059" spans="1:37" ht="15" hidden="1" customHeight="1">
      <c r="D1059" s="989"/>
      <c r="E1059" s="989"/>
      <c r="F1059" s="989"/>
      <c r="G1059" s="989"/>
      <c r="H1059" s="989"/>
      <c r="I1059" s="989"/>
      <c r="J1059" s="989"/>
      <c r="K1059" s="989"/>
      <c r="L1059" s="989"/>
      <c r="M1059" s="989"/>
      <c r="N1059" s="989"/>
      <c r="O1059" s="989"/>
      <c r="P1059" s="989"/>
      <c r="Q1059" s="989"/>
      <c r="R1059" s="989"/>
      <c r="S1059" s="989"/>
      <c r="T1059" s="989"/>
      <c r="U1059" s="989"/>
      <c r="V1059" s="989"/>
      <c r="W1059" s="989"/>
      <c r="X1059" s="989"/>
      <c r="Y1059" s="989"/>
      <c r="Z1059" s="989"/>
      <c r="AA1059" s="989"/>
      <c r="AB1059" s="989"/>
      <c r="AC1059" s="989"/>
      <c r="AD1059" s="989"/>
      <c r="AE1059" s="989"/>
      <c r="AF1059" s="989"/>
      <c r="AG1059" s="989"/>
      <c r="AH1059" s="989"/>
      <c r="AI1059" s="989"/>
      <c r="AJ1059" s="989"/>
      <c r="AK1059" s="98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33" priority="2" stopIfTrue="1" operator="equal">
      <formula>"Please Enter Amount:"</formula>
    </cfRule>
  </conditionalFormatting>
  <conditionalFormatting sqref="B1012">
    <cfRule type="cellIs" dxfId="132" priority="3" stopIfTrue="1" operator="equal">
      <formula>#N/A</formula>
    </cfRule>
  </conditionalFormatting>
  <conditionalFormatting sqref="AD996:AD998">
    <cfRule type="cellIs" dxfId="131" priority="5" stopIfTrue="1" operator="equal">
      <formula>"#DIV/0!"</formula>
    </cfRule>
  </conditionalFormatting>
  <conditionalFormatting sqref="AG428:AJ428">
    <cfRule type="expression" dxfId="130"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cellWatches>
    <cellWatch r="L44"/>
    <cellWatch r="L62"/>
    <cellWatch r="M45"/>
    <cellWatch r="M37"/>
    <cellWatch r="L45"/>
    <cellWatch r="L63"/>
    <cellWatch r="L40"/>
    <cellWatch r="M41"/>
    <cellWatch r="M33"/>
    <cellWatch r="M46"/>
    <cellWatch r="M38"/>
    <cellWatch r="M57"/>
    <cellWatch r="M30"/>
    <cellWatch r="L55"/>
    <cellWatch r="M56"/>
    <cellWatch r="M48"/>
    <cellWatch r="L46"/>
    <cellWatch r="M47"/>
    <cellWatch r="M39"/>
    <cellWatch r="L41"/>
    <cellWatch r="L53"/>
    <cellWatch r="M54"/>
    <cellWatch r="M44"/>
    <cellWatch r="M36"/>
    <cellWatch r="M51"/>
    <cellWatch r="L51"/>
    <cellWatch r="L69"/>
    <cellWatch r="M52"/>
    <cellWatch r="K45"/>
    <cellWatch r="K37"/>
    <cellWatch r="K47"/>
    <cellWatch r="K39"/>
    <cellWatch r="L64"/>
    <cellWatch r="K44"/>
    <cellWatch r="K62"/>
    <cellWatch r="L37"/>
    <cellWatch r="L42"/>
    <cellWatch r="N44"/>
    <cellWatch r="O45"/>
    <cellWatch r="O37"/>
    <cellWatch r="M35"/>
    <cellWatch r="M27"/>
    <cellWatch r="L65"/>
    <cellWatch r="M28"/>
    <cellWatch r="L36"/>
    <cellWatch r="L56"/>
    <cellWatch r="M49"/>
    <cellWatch r="L47"/>
    <cellWatch r="M40"/>
    <cellWatch r="M19"/>
    <cellWatch r="L33"/>
    <cellWatch r="L43"/>
    <cellWatch r="M42"/>
    <cellWatch r="M34"/>
    <cellWatch r="L54"/>
    <cellWatch r="M55"/>
    <cellWatch r="L66"/>
    <cellWatch r="L49"/>
    <cellWatch r="L67"/>
    <cellWatch r="K66"/>
    <cellWatch r="L39"/>
    <cellWatch r="L50"/>
    <cellWatch r="L68"/>
    <cellWatch r="M62"/>
    <cellWatch r="N45"/>
    <cellWatch r="N37"/>
    <cellWatch r="N46"/>
    <cellWatch r="M63"/>
    <cellWatch r="M64"/>
    <cellWatch r="N47"/>
    <cellWatch r="N39"/>
    <cellWatch r="M43"/>
    <cellWatch r="N35"/>
    <cellWatch r="N56"/>
    <cellWatch r="N48"/>
    <cellWatch r="N38"/>
    <cellWatch r="N41"/>
    <cellWatch r="N33"/>
    <cellWatch r="M53"/>
    <cellWatch r="N54"/>
    <cellWatch r="M65"/>
    <cellWatch r="N27"/>
    <cellWatch r="N19"/>
    <cellWatch r="N57"/>
    <cellWatch r="N49"/>
    <cellWatch r="N40"/>
    <cellWatch r="N36"/>
    <cellWatch r="N30"/>
    <cellWatch r="M69"/>
    <cellWatch r="N52"/>
    <cellWatch r="P62"/>
    <cellWatch r="P80"/>
    <cellWatch r="Q63"/>
    <cellWatch r="Q55"/>
    <cellWatch r="P63"/>
    <cellWatch r="P81"/>
    <cellWatch r="P58"/>
    <cellWatch r="Q59"/>
    <cellWatch r="Q51"/>
    <cellWatch r="O62"/>
    <cellWatch r="O80"/>
    <cellWatch r="P55"/>
    <cellWatch r="P64"/>
    <cellWatch r="Q65"/>
    <cellWatch r="Q57"/>
    <cellWatch r="P82"/>
    <cellWatch r="K63"/>
    <cellWatch r="K46"/>
    <cellWatch r="K48"/>
    <cellWatch r="K40"/>
    <cellWatch r="L52"/>
    <cellWatch r="L70"/>
    <cellWatch r="L57"/>
    <cellWatch r="M58"/>
    <cellWatch r="M50"/>
    <cellWatch r="L48"/>
    <cellWatch r="O63"/>
    <cellWatch r="O81"/>
    <cellWatch r="P56"/>
    <cellWatch r="O64"/>
    <cellWatch r="O82"/>
    <cellWatch r="O59"/>
    <cellWatch r="P60"/>
    <cellWatch r="P52"/>
    <cellWatch r="N63"/>
    <cellWatch r="N81"/>
    <cellWatch r="O56"/>
    <cellWatch r="O65"/>
    <cellWatch r="P66"/>
    <cellWatch r="O83"/>
    <cellWatch r="O87"/>
    <cellWatch r="N74"/>
    <cellWatch r="N92"/>
    <cellWatch r="O75"/>
    <cellWatch r="O67"/>
    <cellWatch r="N70"/>
    <cellWatch r="O71"/>
    <cellWatch r="N75"/>
    <cellWatch r="N93"/>
    <cellWatch r="N66"/>
    <cellWatch r="N71"/>
    <cellWatch r="N83"/>
    <cellWatch r="O84"/>
    <cellWatch r="O76"/>
    <cellWatch r="N85"/>
    <cellWatch r="O86"/>
    <cellWatch r="O78"/>
    <cellWatch r="O68"/>
    <cellWatch r="O38"/>
    <cellWatch r="N76"/>
    <cellWatch r="O77"/>
    <cellWatch r="O69"/>
    <cellWatch r="N99"/>
    <cellWatch r="O74"/>
    <cellWatch r="N94"/>
    <cellWatch r="Q92"/>
    <cellWatch r="Q110"/>
    <cellWatch r="R93"/>
    <cellWatch r="R85"/>
    <cellWatch r="Q93"/>
    <cellWatch r="Q111"/>
    <cellWatch r="Q88"/>
    <cellWatch r="R89"/>
    <cellWatch r="R81"/>
    <cellWatch r="P92"/>
    <cellWatch r="P110"/>
    <cellWatch r="Q85"/>
    <cellWatch r="Q94"/>
    <cellWatch r="R95"/>
    <cellWatch r="R87"/>
    <cellWatch r="Q112"/>
    <cellWatch r="M74"/>
    <cellWatch r="M92"/>
    <cellWatch r="N67"/>
    <cellWatch r="N72"/>
    <cellWatch r="N73"/>
    <cellWatch r="N95"/>
    <cellWatch r="O33"/>
    <cellWatch r="O23"/>
    <cellWatch r="N86"/>
    <cellWatch r="O79"/>
    <cellWatch r="N77"/>
    <cellWatch r="O70"/>
    <cellWatch r="O66"/>
    <cellWatch r="M75"/>
    <cellWatch r="M67"/>
    <cellWatch r="M77"/>
    <cellWatch r="O92"/>
    <cellWatch r="P75"/>
    <cellWatch r="P67"/>
    <cellWatch r="P76"/>
    <cellWatch r="O93"/>
    <cellWatch r="O94"/>
    <cellWatch r="O72"/>
    <cellWatch r="P77"/>
    <cellWatch r="P69"/>
    <cellWatch r="O73"/>
    <cellWatch r="P74"/>
    <cellWatch r="P65"/>
    <cellWatch r="O85"/>
    <cellWatch r="P86"/>
    <cellWatch r="P78"/>
    <cellWatch r="P68"/>
    <cellWatch r="P71"/>
    <cellWatch r="P84"/>
    <cellWatch r="O95"/>
    <cellWatch r="P33"/>
    <cellWatch r="P23"/>
    <cellWatch r="P87"/>
    <cellWatch r="P79"/>
    <cellWatch r="P70"/>
    <cellWatch r="P38"/>
    <cellWatch r="O99"/>
    <cellWatch r="N69"/>
    <cellWatch r="R92"/>
    <cellWatch r="R110"/>
    <cellWatch r="S93"/>
    <cellWatch r="S85"/>
    <cellWatch r="R111"/>
    <cellWatch r="R88"/>
    <cellWatch r="S89"/>
    <cellWatch r="S81"/>
    <cellWatch r="R94"/>
    <cellWatch r="S95"/>
    <cellWatch r="S87"/>
    <cellWatch r="R112"/>
    <cellWatch r="N91"/>
    <cellWatch r="N65"/>
    <cellWatch r="N82"/>
    <cellWatch r="N84"/>
    <cellWatch r="N80"/>
    <cellWatch r="N98"/>
    <cellWatch r="Q91"/>
    <cellWatch r="Q109"/>
    <cellWatch r="R84"/>
    <cellWatch r="Q87"/>
    <cellWatch r="R80"/>
    <cellWatch r="P91"/>
    <cellWatch r="P109"/>
    <cellWatch r="Q84"/>
    <cellWatch r="R86"/>
    <cellWatch r="M73"/>
    <cellWatch r="M91"/>
    <cellWatch r="M66"/>
    <cellWatch r="M76"/>
    <cellWatch r="M68"/>
    <cellWatch r="O91"/>
    <cellWatch r="P73"/>
    <cellWatch r="P85"/>
    <cellWatch r="P83"/>
    <cellWatch r="O98"/>
    <cellWatch r="N68"/>
    <cellWatch r="R91"/>
    <cellWatch r="R109"/>
    <cellWatch r="S92"/>
    <cellWatch r="S84"/>
    <cellWatch r="S88"/>
    <cellWatch r="S80"/>
    <cellWatch r="S94"/>
    <cellWatch r="S86"/>
  </cellWatche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B60" zoomScale="90" zoomScaleNormal="100" zoomScaleSheetLayoutView="90" workbookViewId="0">
      <selection activeCell="J106" sqref="J106"/>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32" t="s">
        <v>671</v>
      </c>
      <c r="G1" s="1633"/>
      <c r="H1" s="1633"/>
      <c r="I1" s="1633"/>
      <c r="J1" s="1633"/>
      <c r="K1" s="1633"/>
      <c r="L1" s="1633"/>
      <c r="M1" s="1633"/>
      <c r="N1" s="1633"/>
      <c r="O1" s="1633"/>
      <c r="P1" s="1633"/>
      <c r="Q1" s="1633"/>
      <c r="R1" s="1634"/>
      <c r="S1" s="172"/>
      <c r="T1" s="171"/>
      <c r="U1" s="173"/>
    </row>
    <row r="2" spans="1:21" s="216" customFormat="1" ht="71.25" customHeight="1">
      <c r="A2" s="215"/>
      <c r="B2" s="216" t="s">
        <v>26</v>
      </c>
      <c r="C2" s="216" t="s">
        <v>405</v>
      </c>
      <c r="D2" s="216" t="s">
        <v>404</v>
      </c>
      <c r="E2" s="216" t="s">
        <v>27</v>
      </c>
      <c r="F2" s="217" t="str">
        <f>Application!B618&amp;Application!C618</f>
        <v>1)JPMorgan Chase</v>
      </c>
      <c r="G2" s="217" t="str">
        <f>Application!B619&amp;Application!C619</f>
        <v>2)County of Santa Clara</v>
      </c>
      <c r="H2" s="217" t="str">
        <f>Application!B620&amp;Application!C620</f>
        <v>3)City of Santa Clara</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955">
        <v>0</v>
      </c>
      <c r="D4" s="955"/>
      <c r="E4" s="955">
        <f>B4-SUM(F4:M4)</f>
        <v>0</v>
      </c>
      <c r="F4" s="955"/>
      <c r="G4" s="955"/>
      <c r="H4" s="955"/>
      <c r="I4" s="955">
        <f>C4</f>
        <v>0</v>
      </c>
      <c r="J4" s="955"/>
      <c r="K4" s="225"/>
      <c r="L4" s="225"/>
      <c r="M4" s="225"/>
      <c r="N4" s="225"/>
      <c r="O4" s="225"/>
      <c r="P4" s="225"/>
      <c r="Q4" s="225"/>
      <c r="R4" s="916">
        <f>SUM(E4:Q4)</f>
        <v>0</v>
      </c>
      <c r="S4" s="226"/>
      <c r="T4" s="226"/>
      <c r="U4" s="221"/>
    </row>
    <row r="5" spans="1:21" s="222" customFormat="1">
      <c r="A5" s="223" t="s">
        <v>31</v>
      </c>
      <c r="B5" s="224">
        <f>SUM(C5+D5)</f>
        <v>0</v>
      </c>
      <c r="C5" s="955"/>
      <c r="D5" s="955"/>
      <c r="E5" s="955">
        <f t="shared" ref="E5:E7" si="0">B5-SUM(F5:M5)</f>
        <v>0</v>
      </c>
      <c r="F5" s="955"/>
      <c r="G5" s="955"/>
      <c r="H5" s="955"/>
      <c r="I5" s="955"/>
      <c r="J5" s="955"/>
      <c r="K5" s="225"/>
      <c r="L5" s="225"/>
      <c r="M5" s="225"/>
      <c r="N5" s="225"/>
      <c r="O5" s="225"/>
      <c r="P5" s="225"/>
      <c r="Q5" s="225"/>
      <c r="R5" s="916">
        <f>SUM(E5:Q5)</f>
        <v>0</v>
      </c>
      <c r="S5" s="226"/>
      <c r="T5" s="226"/>
      <c r="U5" s="221"/>
    </row>
    <row r="6" spans="1:21" s="222" customFormat="1">
      <c r="A6" s="223" t="s">
        <v>32</v>
      </c>
      <c r="B6" s="224">
        <f>SUM(C6+D6)</f>
        <v>15000</v>
      </c>
      <c r="C6" s="955">
        <v>15000</v>
      </c>
      <c r="D6" s="955"/>
      <c r="E6" s="955">
        <f t="shared" si="0"/>
        <v>0</v>
      </c>
      <c r="F6" s="955"/>
      <c r="G6" s="955"/>
      <c r="H6" s="955">
        <f>C6</f>
        <v>15000</v>
      </c>
      <c r="I6" s="955"/>
      <c r="J6" s="955"/>
      <c r="K6" s="225"/>
      <c r="L6" s="225"/>
      <c r="M6" s="225"/>
      <c r="N6" s="225"/>
      <c r="O6" s="225"/>
      <c r="P6" s="225"/>
      <c r="Q6" s="225"/>
      <c r="R6" s="916">
        <f>SUM(E6:Q6)</f>
        <v>15000</v>
      </c>
      <c r="S6" s="226"/>
      <c r="T6" s="226"/>
      <c r="U6" s="221"/>
    </row>
    <row r="7" spans="1:21" s="222" customFormat="1">
      <c r="A7" s="223" t="s">
        <v>104</v>
      </c>
      <c r="B7" s="224">
        <f>SUM(C7+D7)</f>
        <v>0</v>
      </c>
      <c r="C7" s="955"/>
      <c r="D7" s="955"/>
      <c r="E7" s="955">
        <f t="shared" si="0"/>
        <v>0</v>
      </c>
      <c r="F7" s="955"/>
      <c r="G7" s="955"/>
      <c r="H7" s="955"/>
      <c r="I7" s="955"/>
      <c r="J7" s="955"/>
      <c r="K7" s="225"/>
      <c r="L7" s="225"/>
      <c r="M7" s="225"/>
      <c r="N7" s="225"/>
      <c r="O7" s="225"/>
      <c r="P7" s="225"/>
      <c r="Q7" s="225"/>
      <c r="R7" s="916">
        <f>SUM(E7:Q7)</f>
        <v>0</v>
      </c>
      <c r="S7" s="226"/>
      <c r="T7" s="226"/>
      <c r="U7" s="221"/>
    </row>
    <row r="8" spans="1:21" s="222" customFormat="1">
      <c r="A8" s="227" t="s">
        <v>643</v>
      </c>
      <c r="B8" s="224">
        <f>SUM(C8:D8)</f>
        <v>15000</v>
      </c>
      <c r="C8" s="224">
        <f t="shared" ref="C8:Q8" si="1">SUM(C4:C7)</f>
        <v>15000</v>
      </c>
      <c r="D8" s="224">
        <f t="shared" si="1"/>
        <v>0</v>
      </c>
      <c r="E8" s="224">
        <f t="shared" si="1"/>
        <v>0</v>
      </c>
      <c r="F8" s="224">
        <f t="shared" si="1"/>
        <v>0</v>
      </c>
      <c r="G8" s="224">
        <f t="shared" si="1"/>
        <v>0</v>
      </c>
      <c r="H8" s="224">
        <f t="shared" si="1"/>
        <v>15000</v>
      </c>
      <c r="I8" s="224">
        <f t="shared" si="1"/>
        <v>0</v>
      </c>
      <c r="J8" s="224">
        <f t="shared" si="1"/>
        <v>0</v>
      </c>
      <c r="K8" s="224">
        <f t="shared" si="1"/>
        <v>0</v>
      </c>
      <c r="L8" s="224">
        <f t="shared" si="1"/>
        <v>0</v>
      </c>
      <c r="M8" s="224">
        <f t="shared" si="1"/>
        <v>0</v>
      </c>
      <c r="N8" s="224">
        <f t="shared" si="1"/>
        <v>0</v>
      </c>
      <c r="O8" s="224">
        <f t="shared" si="1"/>
        <v>0</v>
      </c>
      <c r="P8" s="224"/>
      <c r="Q8" s="224">
        <f t="shared" si="1"/>
        <v>0</v>
      </c>
      <c r="R8" s="558">
        <f>SUM(R4:R7)</f>
        <v>15000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95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2">SUM(C9:C10)</f>
        <v>0</v>
      </c>
      <c r="D11" s="224">
        <f t="shared" si="2"/>
        <v>0</v>
      </c>
      <c r="E11" s="224">
        <f t="shared" si="2"/>
        <v>0</v>
      </c>
      <c r="F11" s="224">
        <f t="shared" si="2"/>
        <v>0</v>
      </c>
      <c r="G11" s="224">
        <f t="shared" si="2"/>
        <v>0</v>
      </c>
      <c r="H11" s="224">
        <f t="shared" si="2"/>
        <v>0</v>
      </c>
      <c r="I11" s="224">
        <f t="shared" si="2"/>
        <v>0</v>
      </c>
      <c r="J11" s="224">
        <f t="shared" si="2"/>
        <v>0</v>
      </c>
      <c r="K11" s="224">
        <f t="shared" si="2"/>
        <v>0</v>
      </c>
      <c r="L11" s="224">
        <f t="shared" si="2"/>
        <v>0</v>
      </c>
      <c r="M11" s="224">
        <f t="shared" si="2"/>
        <v>0</v>
      </c>
      <c r="N11" s="224">
        <f t="shared" si="2"/>
        <v>0</v>
      </c>
      <c r="O11" s="224">
        <f t="shared" si="2"/>
        <v>0</v>
      </c>
      <c r="P11" s="224"/>
      <c r="Q11" s="224">
        <f t="shared" si="2"/>
        <v>0</v>
      </c>
      <c r="R11" s="558">
        <f>SUM(R9:R10)</f>
        <v>0</v>
      </c>
      <c r="S11" s="226"/>
      <c r="T11" s="228">
        <f>SUM(T9:T10)</f>
        <v>0</v>
      </c>
      <c r="U11" s="221"/>
    </row>
    <row r="12" spans="1:21" s="222" customFormat="1">
      <c r="A12" s="227" t="s">
        <v>91</v>
      </c>
      <c r="B12" s="224">
        <f t="shared" ref="B12:Q12" si="3">SUM(B8+B11)</f>
        <v>15000</v>
      </c>
      <c r="C12" s="224">
        <f t="shared" si="3"/>
        <v>15000</v>
      </c>
      <c r="D12" s="224">
        <f t="shared" si="3"/>
        <v>0</v>
      </c>
      <c r="E12" s="224">
        <f t="shared" si="3"/>
        <v>0</v>
      </c>
      <c r="F12" s="224">
        <f t="shared" si="3"/>
        <v>0</v>
      </c>
      <c r="G12" s="224">
        <f t="shared" si="3"/>
        <v>0</v>
      </c>
      <c r="H12" s="224">
        <f t="shared" si="3"/>
        <v>15000</v>
      </c>
      <c r="I12" s="224">
        <f t="shared" si="3"/>
        <v>0</v>
      </c>
      <c r="J12" s="224">
        <f t="shared" si="3"/>
        <v>0</v>
      </c>
      <c r="K12" s="224">
        <f t="shared" si="3"/>
        <v>0</v>
      </c>
      <c r="L12" s="224">
        <f t="shared" si="3"/>
        <v>0</v>
      </c>
      <c r="M12" s="224">
        <f t="shared" si="3"/>
        <v>0</v>
      </c>
      <c r="N12" s="224">
        <f t="shared" si="3"/>
        <v>0</v>
      </c>
      <c r="O12" s="224">
        <f t="shared" si="3"/>
        <v>0</v>
      </c>
      <c r="P12" s="224"/>
      <c r="Q12" s="224">
        <f t="shared" si="3"/>
        <v>0</v>
      </c>
      <c r="R12" s="558">
        <f>SUM(R8+R11)</f>
        <v>15000</v>
      </c>
      <c r="S12" s="226"/>
      <c r="T12" s="226"/>
      <c r="U12" s="221"/>
    </row>
    <row r="13" spans="1:21" s="222" customFormat="1">
      <c r="A13" s="466" t="s">
        <v>1000</v>
      </c>
      <c r="B13" s="224">
        <f>SUM(C13+D13)</f>
        <v>615366</v>
      </c>
      <c r="C13" s="955">
        <f>520366-C6-D13+110000</f>
        <v>615366</v>
      </c>
      <c r="D13" s="955"/>
      <c r="E13" s="955">
        <f t="shared" ref="E13:E14" si="4">B13-SUM(F13:M13)</f>
        <v>0</v>
      </c>
      <c r="F13" s="955"/>
      <c r="G13" s="955"/>
      <c r="H13" s="955">
        <f>C13</f>
        <v>615366</v>
      </c>
      <c r="I13" s="955"/>
      <c r="J13" s="225"/>
      <c r="K13" s="225"/>
      <c r="L13" s="225"/>
      <c r="M13" s="225"/>
      <c r="N13" s="225"/>
      <c r="O13" s="225"/>
      <c r="P13" s="225"/>
      <c r="Q13" s="225"/>
      <c r="R13" s="916">
        <f>SUM(E13:Q13)</f>
        <v>615366</v>
      </c>
      <c r="S13" s="225"/>
      <c r="T13" s="225"/>
      <c r="U13" s="221"/>
    </row>
    <row r="14" spans="1:21" s="222" customFormat="1" ht="24">
      <c r="A14" s="467" t="s">
        <v>1001</v>
      </c>
      <c r="B14" s="224">
        <f>SUM(C14+D14)</f>
        <v>0</v>
      </c>
      <c r="C14" s="955"/>
      <c r="D14" s="955"/>
      <c r="E14" s="955">
        <f t="shared" si="4"/>
        <v>0</v>
      </c>
      <c r="F14" s="955"/>
      <c r="G14" s="955"/>
      <c r="H14" s="955"/>
      <c r="I14" s="95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5">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5"/>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5"/>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5"/>
        <v>0</v>
      </c>
      <c r="C20" s="225"/>
      <c r="D20" s="225"/>
      <c r="E20" s="225"/>
      <c r="F20" s="225"/>
      <c r="G20" s="225"/>
      <c r="H20" s="225"/>
      <c r="I20" s="225"/>
      <c r="J20" s="225"/>
      <c r="K20" s="225"/>
      <c r="L20" s="225"/>
      <c r="M20" s="225"/>
      <c r="N20" s="225"/>
      <c r="O20" s="225"/>
      <c r="P20" s="225"/>
      <c r="Q20" s="225"/>
      <c r="R20" s="916">
        <f t="shared" ref="R20:R26" si="6">SUM(E20:Q20)</f>
        <v>0</v>
      </c>
      <c r="S20" s="225"/>
      <c r="T20" s="225"/>
      <c r="U20" s="221"/>
    </row>
    <row r="21" spans="1:21" s="222" customFormat="1">
      <c r="A21" s="223" t="s">
        <v>145</v>
      </c>
      <c r="B21" s="224">
        <f t="shared" si="5"/>
        <v>0</v>
      </c>
      <c r="C21" s="225"/>
      <c r="D21" s="225"/>
      <c r="E21" s="225"/>
      <c r="F21" s="225"/>
      <c r="G21" s="225"/>
      <c r="H21" s="225"/>
      <c r="I21" s="225"/>
      <c r="J21" s="225"/>
      <c r="K21" s="225"/>
      <c r="L21" s="225"/>
      <c r="M21" s="225"/>
      <c r="N21" s="225"/>
      <c r="O21" s="225"/>
      <c r="P21" s="225"/>
      <c r="Q21" s="225"/>
      <c r="R21" s="916">
        <f t="shared" si="6"/>
        <v>0</v>
      </c>
      <c r="S21" s="225"/>
      <c r="T21" s="225"/>
      <c r="U21" s="221"/>
    </row>
    <row r="22" spans="1:21" s="222" customFormat="1">
      <c r="A22" s="223" t="s">
        <v>146</v>
      </c>
      <c r="B22" s="224">
        <f t="shared" si="5"/>
        <v>0</v>
      </c>
      <c r="C22" s="225"/>
      <c r="D22" s="225"/>
      <c r="E22" s="225"/>
      <c r="F22" s="225"/>
      <c r="G22" s="225"/>
      <c r="H22" s="225"/>
      <c r="I22" s="225"/>
      <c r="J22" s="225"/>
      <c r="K22" s="225"/>
      <c r="L22" s="225"/>
      <c r="M22" s="225"/>
      <c r="N22" s="225"/>
      <c r="O22" s="225"/>
      <c r="P22" s="225"/>
      <c r="Q22" s="225"/>
      <c r="R22" s="916">
        <f t="shared" si="6"/>
        <v>0</v>
      </c>
      <c r="S22" s="225"/>
      <c r="T22" s="225"/>
      <c r="U22" s="221"/>
    </row>
    <row r="23" spans="1:21" s="222" customFormat="1">
      <c r="A23" s="223" t="s">
        <v>147</v>
      </c>
      <c r="B23" s="224">
        <f t="shared" si="5"/>
        <v>0</v>
      </c>
      <c r="C23" s="225"/>
      <c r="D23" s="225"/>
      <c r="E23" s="225"/>
      <c r="F23" s="225"/>
      <c r="G23" s="225"/>
      <c r="H23" s="225"/>
      <c r="I23" s="225"/>
      <c r="J23" s="225"/>
      <c r="K23" s="225"/>
      <c r="L23" s="225"/>
      <c r="M23" s="225"/>
      <c r="N23" s="225"/>
      <c r="O23" s="225"/>
      <c r="P23" s="225"/>
      <c r="Q23" s="225"/>
      <c r="R23" s="916">
        <f t="shared" si="6"/>
        <v>0</v>
      </c>
      <c r="S23" s="225"/>
      <c r="T23" s="225"/>
      <c r="U23" s="221"/>
    </row>
    <row r="24" spans="1:21" s="222" customFormat="1">
      <c r="A24" s="230" t="s">
        <v>37</v>
      </c>
      <c r="B24" s="224">
        <f t="shared" si="5"/>
        <v>0</v>
      </c>
      <c r="C24" s="225"/>
      <c r="D24" s="225"/>
      <c r="E24" s="225"/>
      <c r="F24" s="225"/>
      <c r="G24" s="225"/>
      <c r="H24" s="225"/>
      <c r="I24" s="225"/>
      <c r="J24" s="225"/>
      <c r="K24" s="225"/>
      <c r="L24" s="225"/>
      <c r="M24" s="225"/>
      <c r="N24" s="225"/>
      <c r="O24" s="225"/>
      <c r="P24" s="225"/>
      <c r="Q24" s="225"/>
      <c r="R24" s="916">
        <f t="shared" si="6"/>
        <v>0</v>
      </c>
      <c r="S24" s="225"/>
      <c r="T24" s="225"/>
      <c r="U24" s="221"/>
    </row>
    <row r="25" spans="1:21" s="222" customFormat="1">
      <c r="A25" s="227" t="s">
        <v>140</v>
      </c>
      <c r="B25" s="224">
        <f t="shared" si="5"/>
        <v>0</v>
      </c>
      <c r="C25" s="224">
        <f>SUM(C17:C24)</f>
        <v>0</v>
      </c>
      <c r="D25" s="224">
        <f t="shared" ref="D25:Q25" si="7">SUM(D17:D24)</f>
        <v>0</v>
      </c>
      <c r="E25" s="224">
        <f t="shared" si="7"/>
        <v>0</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6"/>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8">SUM(C28+D28)</f>
        <v>2193229</v>
      </c>
      <c r="C28" s="955">
        <v>2193229</v>
      </c>
      <c r="D28" s="955"/>
      <c r="E28" s="955">
        <f t="shared" ref="E28:E35" si="9">B28-SUM(F28:M28)</f>
        <v>0</v>
      </c>
      <c r="F28" s="955"/>
      <c r="G28" s="955">
        <f>C28</f>
        <v>2193229</v>
      </c>
      <c r="H28" s="955"/>
      <c r="I28" s="955"/>
      <c r="J28" s="955"/>
      <c r="K28" s="955"/>
      <c r="L28" s="955"/>
      <c r="M28" s="225"/>
      <c r="N28" s="225"/>
      <c r="O28" s="225"/>
      <c r="P28" s="225"/>
      <c r="Q28" s="225"/>
      <c r="R28" s="916">
        <f t="shared" ref="R28:R35" si="10">SUM(E28:Q28)</f>
        <v>2193229</v>
      </c>
      <c r="S28" s="225">
        <f>C28</f>
        <v>2193229</v>
      </c>
      <c r="T28" s="225"/>
      <c r="U28" s="221"/>
    </row>
    <row r="29" spans="1:21" s="222" customFormat="1">
      <c r="A29" s="223" t="s">
        <v>649</v>
      </c>
      <c r="B29" s="224">
        <f t="shared" si="8"/>
        <v>53736304</v>
      </c>
      <c r="C29" s="955">
        <f>55929533-C28</f>
        <v>53736304</v>
      </c>
      <c r="D29" s="955"/>
      <c r="E29" s="955">
        <f t="shared" si="9"/>
        <v>8399533</v>
      </c>
      <c r="F29" s="955">
        <f>Application!AG618</f>
        <v>27280000</v>
      </c>
      <c r="G29" s="955">
        <f>Application!AG619-G28-G30-G31-G32</f>
        <v>18056771</v>
      </c>
      <c r="H29" s="955"/>
      <c r="I29" s="955"/>
      <c r="J29" s="955"/>
      <c r="K29" s="955"/>
      <c r="L29" s="955"/>
      <c r="M29" s="225"/>
      <c r="N29" s="225"/>
      <c r="O29" s="225"/>
      <c r="P29" s="225"/>
      <c r="Q29" s="225"/>
      <c r="R29" s="916">
        <f t="shared" si="10"/>
        <v>53736304</v>
      </c>
      <c r="S29" s="225">
        <f t="shared" ref="S29:S35" si="11">C29</f>
        <v>53736304</v>
      </c>
      <c r="T29" s="225"/>
      <c r="U29" s="221"/>
    </row>
    <row r="30" spans="1:21" s="222" customFormat="1">
      <c r="A30" s="223" t="s">
        <v>650</v>
      </c>
      <c r="B30" s="224">
        <f t="shared" si="8"/>
        <v>4298904</v>
      </c>
      <c r="C30" s="955">
        <v>4298904</v>
      </c>
      <c r="D30" s="955"/>
      <c r="E30" s="955">
        <f t="shared" si="9"/>
        <v>1298904</v>
      </c>
      <c r="F30" s="955"/>
      <c r="G30" s="955">
        <v>3000000</v>
      </c>
      <c r="H30" s="955"/>
      <c r="I30" s="955"/>
      <c r="J30" s="955"/>
      <c r="K30" s="955"/>
      <c r="L30" s="955"/>
      <c r="M30" s="225"/>
      <c r="N30" s="225"/>
      <c r="O30" s="225"/>
      <c r="P30" s="225"/>
      <c r="Q30" s="225"/>
      <c r="R30" s="916">
        <f t="shared" si="10"/>
        <v>4298904</v>
      </c>
      <c r="S30" s="225">
        <f t="shared" si="11"/>
        <v>4298904</v>
      </c>
      <c r="T30" s="225"/>
      <c r="U30" s="221"/>
    </row>
    <row r="31" spans="1:21" s="222" customFormat="1">
      <c r="A31" s="223" t="s">
        <v>144</v>
      </c>
      <c r="B31" s="224">
        <f t="shared" si="8"/>
        <v>1612089</v>
      </c>
      <c r="C31" s="955">
        <v>1612089</v>
      </c>
      <c r="D31" s="955"/>
      <c r="E31" s="955">
        <f t="shared" si="9"/>
        <v>1462089</v>
      </c>
      <c r="F31" s="955"/>
      <c r="G31" s="955">
        <v>150000</v>
      </c>
      <c r="H31" s="955"/>
      <c r="I31" s="955"/>
      <c r="J31" s="955"/>
      <c r="K31" s="955"/>
      <c r="L31" s="955"/>
      <c r="M31" s="225"/>
      <c r="N31" s="225"/>
      <c r="O31" s="225"/>
      <c r="P31" s="225"/>
      <c r="Q31" s="225"/>
      <c r="R31" s="916">
        <f t="shared" si="10"/>
        <v>1612089</v>
      </c>
      <c r="S31" s="225">
        <f t="shared" si="11"/>
        <v>1612089</v>
      </c>
      <c r="T31" s="225"/>
      <c r="U31" s="221"/>
    </row>
    <row r="32" spans="1:21" s="222" customFormat="1">
      <c r="A32" s="223" t="s">
        <v>145</v>
      </c>
      <c r="B32" s="224">
        <f t="shared" si="8"/>
        <v>1612089</v>
      </c>
      <c r="C32" s="955">
        <v>1612089</v>
      </c>
      <c r="D32" s="955"/>
      <c r="E32" s="955">
        <f t="shared" si="9"/>
        <v>1462089</v>
      </c>
      <c r="F32" s="955"/>
      <c r="G32" s="955">
        <v>150000</v>
      </c>
      <c r="H32" s="955"/>
      <c r="I32" s="955"/>
      <c r="J32" s="955"/>
      <c r="K32" s="955"/>
      <c r="L32" s="955"/>
      <c r="M32" s="225"/>
      <c r="N32" s="225"/>
      <c r="O32" s="225"/>
      <c r="P32" s="225"/>
      <c r="Q32" s="225"/>
      <c r="R32" s="916">
        <f t="shared" si="10"/>
        <v>1612089</v>
      </c>
      <c r="S32" s="225">
        <f t="shared" si="11"/>
        <v>1612089</v>
      </c>
      <c r="T32" s="225"/>
      <c r="U32" s="221"/>
    </row>
    <row r="33" spans="1:21" s="222" customFormat="1">
      <c r="A33" s="223" t="s">
        <v>146</v>
      </c>
      <c r="B33" s="224">
        <f t="shared" si="8"/>
        <v>0</v>
      </c>
      <c r="C33" s="955"/>
      <c r="D33" s="955"/>
      <c r="E33" s="955">
        <f t="shared" si="9"/>
        <v>0</v>
      </c>
      <c r="F33" s="955"/>
      <c r="G33" s="955"/>
      <c r="H33" s="955"/>
      <c r="I33" s="955"/>
      <c r="J33" s="955"/>
      <c r="K33" s="955"/>
      <c r="L33" s="955"/>
      <c r="M33" s="225"/>
      <c r="N33" s="225"/>
      <c r="O33" s="225"/>
      <c r="P33" s="225"/>
      <c r="Q33" s="225"/>
      <c r="R33" s="916">
        <f t="shared" si="10"/>
        <v>0</v>
      </c>
      <c r="S33" s="225">
        <f t="shared" si="11"/>
        <v>0</v>
      </c>
      <c r="T33" s="225"/>
      <c r="U33" s="221"/>
    </row>
    <row r="34" spans="1:21" s="222" customFormat="1">
      <c r="A34" s="223" t="s">
        <v>147</v>
      </c>
      <c r="B34" s="224">
        <f t="shared" si="8"/>
        <v>0</v>
      </c>
      <c r="C34" s="955">
        <v>0</v>
      </c>
      <c r="D34" s="955"/>
      <c r="E34" s="955">
        <f t="shared" si="9"/>
        <v>0</v>
      </c>
      <c r="F34" s="955"/>
      <c r="G34" s="955"/>
      <c r="H34" s="955">
        <f>C34</f>
        <v>0</v>
      </c>
      <c r="I34" s="955"/>
      <c r="J34" s="955"/>
      <c r="K34" s="955"/>
      <c r="L34" s="955"/>
      <c r="M34" s="225"/>
      <c r="N34" s="225"/>
      <c r="O34" s="225"/>
      <c r="P34" s="225"/>
      <c r="Q34" s="225"/>
      <c r="R34" s="916">
        <f t="shared" si="10"/>
        <v>0</v>
      </c>
      <c r="S34" s="225">
        <f t="shared" si="11"/>
        <v>0</v>
      </c>
      <c r="T34" s="225"/>
      <c r="U34" s="221"/>
    </row>
    <row r="35" spans="1:21" s="222" customFormat="1">
      <c r="A35" s="230" t="s">
        <v>37</v>
      </c>
      <c r="B35" s="224">
        <f t="shared" si="8"/>
        <v>0</v>
      </c>
      <c r="C35" s="955"/>
      <c r="D35" s="955"/>
      <c r="E35" s="955">
        <f t="shared" si="9"/>
        <v>0</v>
      </c>
      <c r="F35" s="955"/>
      <c r="G35" s="955"/>
      <c r="H35" s="955"/>
      <c r="I35" s="955"/>
      <c r="J35" s="955"/>
      <c r="K35" s="955"/>
      <c r="L35" s="955"/>
      <c r="M35" s="225"/>
      <c r="N35" s="225"/>
      <c r="O35" s="225"/>
      <c r="P35" s="225"/>
      <c r="Q35" s="225"/>
      <c r="R35" s="916">
        <f t="shared" si="10"/>
        <v>0</v>
      </c>
      <c r="S35" s="225">
        <f t="shared" si="11"/>
        <v>0</v>
      </c>
      <c r="T35" s="225"/>
      <c r="U35" s="221"/>
    </row>
    <row r="36" spans="1:21" s="222" customFormat="1">
      <c r="A36" s="227" t="s">
        <v>150</v>
      </c>
      <c r="B36" s="224">
        <f t="shared" si="8"/>
        <v>63452615</v>
      </c>
      <c r="C36" s="224">
        <f>SUM(C28:C35)</f>
        <v>63452615</v>
      </c>
      <c r="D36" s="224">
        <f t="shared" ref="D36:Q36" si="12">SUM(D28:D35)</f>
        <v>0</v>
      </c>
      <c r="E36" s="224">
        <f t="shared" si="12"/>
        <v>12622615</v>
      </c>
      <c r="F36" s="224">
        <f t="shared" si="12"/>
        <v>27280000</v>
      </c>
      <c r="G36" s="224">
        <f t="shared" si="12"/>
        <v>23550000</v>
      </c>
      <c r="H36" s="224">
        <f t="shared" si="12"/>
        <v>0</v>
      </c>
      <c r="I36" s="224">
        <f t="shared" si="12"/>
        <v>0</v>
      </c>
      <c r="J36" s="224">
        <f t="shared" si="12"/>
        <v>0</v>
      </c>
      <c r="K36" s="224">
        <f t="shared" si="12"/>
        <v>0</v>
      </c>
      <c r="L36" s="224">
        <f t="shared" si="12"/>
        <v>0</v>
      </c>
      <c r="M36" s="224">
        <f t="shared" si="12"/>
        <v>0</v>
      </c>
      <c r="N36" s="224">
        <f t="shared" si="12"/>
        <v>0</v>
      </c>
      <c r="O36" s="224">
        <f t="shared" si="12"/>
        <v>0</v>
      </c>
      <c r="P36" s="224">
        <f t="shared" si="12"/>
        <v>0</v>
      </c>
      <c r="Q36" s="224">
        <f t="shared" si="12"/>
        <v>0</v>
      </c>
      <c r="R36" s="558">
        <f>SUM(R28:R35)</f>
        <v>63452615</v>
      </c>
      <c r="S36" s="228">
        <f>SUM(S28:S35)</f>
        <v>63452615</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1343989</v>
      </c>
      <c r="C38" s="955">
        <f>1540866-C39-D38</f>
        <v>1343989</v>
      </c>
      <c r="D38" s="955"/>
      <c r="E38" s="955">
        <f t="shared" ref="E38:E39" si="13">B38-SUM(F38:M38)</f>
        <v>303989</v>
      </c>
      <c r="F38" s="955"/>
      <c r="G38" s="955"/>
      <c r="H38" s="955">
        <v>1040000</v>
      </c>
      <c r="I38" s="955"/>
      <c r="J38" s="225"/>
      <c r="K38" s="225"/>
      <c r="L38" s="225"/>
      <c r="M38" s="225"/>
      <c r="N38" s="225"/>
      <c r="O38" s="225"/>
      <c r="P38" s="225"/>
      <c r="Q38" s="225"/>
      <c r="R38" s="916">
        <f>SUM(E38:Q38)</f>
        <v>1343989</v>
      </c>
      <c r="S38" s="225">
        <f t="shared" ref="S38:S39" si="14">C38</f>
        <v>1343989</v>
      </c>
      <c r="T38" s="225"/>
      <c r="U38" s="221"/>
    </row>
    <row r="39" spans="1:21" s="222" customFormat="1">
      <c r="A39" s="223" t="s">
        <v>153</v>
      </c>
      <c r="B39" s="224">
        <f>SUM(C39+D39)</f>
        <v>196877</v>
      </c>
      <c r="C39" s="955">
        <v>196877</v>
      </c>
      <c r="D39" s="955"/>
      <c r="E39" s="955">
        <f t="shared" si="13"/>
        <v>196877</v>
      </c>
      <c r="F39" s="955"/>
      <c r="G39" s="955"/>
      <c r="H39" s="955"/>
      <c r="I39" s="955"/>
      <c r="J39" s="225"/>
      <c r="K39" s="225"/>
      <c r="L39" s="225"/>
      <c r="M39" s="225"/>
      <c r="N39" s="225"/>
      <c r="O39" s="225"/>
      <c r="P39" s="225"/>
      <c r="Q39" s="225"/>
      <c r="R39" s="916">
        <f>SUM(E39:Q39)</f>
        <v>196877</v>
      </c>
      <c r="S39" s="225">
        <f t="shared" si="14"/>
        <v>196877</v>
      </c>
      <c r="T39" s="225"/>
      <c r="U39" s="221"/>
    </row>
    <row r="40" spans="1:21" s="222" customFormat="1">
      <c r="A40" s="227" t="s">
        <v>154</v>
      </c>
      <c r="B40" s="224">
        <f>SUM(C40:D40)</f>
        <v>1540866</v>
      </c>
      <c r="C40" s="224">
        <f>SUM(C37:C39)</f>
        <v>1540866</v>
      </c>
      <c r="D40" s="224">
        <f>SUM(D37:D39)</f>
        <v>0</v>
      </c>
      <c r="E40" s="224">
        <f t="shared" ref="E40:T40" si="15">SUM(E38:E39)</f>
        <v>500866</v>
      </c>
      <c r="F40" s="224">
        <f t="shared" si="15"/>
        <v>0</v>
      </c>
      <c r="G40" s="224">
        <f t="shared" si="15"/>
        <v>0</v>
      </c>
      <c r="H40" s="224">
        <f t="shared" si="15"/>
        <v>1040000</v>
      </c>
      <c r="I40" s="224">
        <f t="shared" si="15"/>
        <v>0</v>
      </c>
      <c r="J40" s="224">
        <f t="shared" si="15"/>
        <v>0</v>
      </c>
      <c r="K40" s="224">
        <f t="shared" si="15"/>
        <v>0</v>
      </c>
      <c r="L40" s="224">
        <f t="shared" si="15"/>
        <v>0</v>
      </c>
      <c r="M40" s="224">
        <f t="shared" si="15"/>
        <v>0</v>
      </c>
      <c r="N40" s="224">
        <f t="shared" si="15"/>
        <v>0</v>
      </c>
      <c r="O40" s="224">
        <f t="shared" si="15"/>
        <v>0</v>
      </c>
      <c r="P40" s="224">
        <f t="shared" si="15"/>
        <v>0</v>
      </c>
      <c r="Q40" s="224">
        <f t="shared" si="15"/>
        <v>0</v>
      </c>
      <c r="R40" s="558">
        <f>SUM(R38:R39)</f>
        <v>1540866</v>
      </c>
      <c r="S40" s="228">
        <f t="shared" si="15"/>
        <v>1540866</v>
      </c>
      <c r="T40" s="228">
        <f t="shared" si="15"/>
        <v>0</v>
      </c>
      <c r="U40" s="221"/>
    </row>
    <row r="41" spans="1:21" s="222" customFormat="1">
      <c r="A41" s="227" t="s">
        <v>155</v>
      </c>
      <c r="B41" s="224">
        <f>SUM(C41:D41)</f>
        <v>2504053</v>
      </c>
      <c r="C41" s="955">
        <f>2519053-C81-D41</f>
        <v>2504053</v>
      </c>
      <c r="D41" s="955"/>
      <c r="E41" s="955">
        <f>B41-SUM(F41:M41)</f>
        <v>1557588</v>
      </c>
      <c r="F41" s="955"/>
      <c r="G41" s="955"/>
      <c r="H41" s="955">
        <v>946465</v>
      </c>
      <c r="I41" s="225"/>
      <c r="J41" s="225"/>
      <c r="K41" s="225"/>
      <c r="L41" s="225"/>
      <c r="M41" s="225"/>
      <c r="N41" s="225"/>
      <c r="O41" s="225"/>
      <c r="P41" s="225"/>
      <c r="Q41" s="225"/>
      <c r="R41" s="916">
        <f>SUM(E41:Q41)</f>
        <v>2504053</v>
      </c>
      <c r="S41" s="225">
        <f>C41</f>
        <v>2504053</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6">SUM(C43+D43)</f>
        <v>2420967</v>
      </c>
      <c r="C43" s="955">
        <f>+S43+1537367-724400</f>
        <v>2420967</v>
      </c>
      <c r="D43" s="955"/>
      <c r="E43" s="955">
        <f t="shared" ref="E43:E52" si="17">B43-SUM(F43:M43)</f>
        <v>2420967</v>
      </c>
      <c r="F43" s="955"/>
      <c r="G43" s="955"/>
      <c r="H43" s="955"/>
      <c r="I43" s="955"/>
      <c r="J43" s="955"/>
      <c r="K43" s="955"/>
      <c r="L43" s="955"/>
      <c r="M43" s="225"/>
      <c r="N43" s="225"/>
      <c r="O43" s="225"/>
      <c r="P43" s="225"/>
      <c r="Q43" s="225"/>
      <c r="R43" s="916">
        <f t="shared" ref="R43:R52" si="18">SUM(E43:Q43)</f>
        <v>2420967</v>
      </c>
      <c r="S43" s="955">
        <v>1608000</v>
      </c>
      <c r="T43" s="225"/>
      <c r="U43" s="221"/>
    </row>
    <row r="44" spans="1:21" s="222" customFormat="1">
      <c r="A44" s="223" t="s">
        <v>158</v>
      </c>
      <c r="B44" s="224">
        <f t="shared" si="16"/>
        <v>382750</v>
      </c>
      <c r="C44" s="955">
        <v>382750</v>
      </c>
      <c r="D44" s="955"/>
      <c r="E44" s="955">
        <f t="shared" si="17"/>
        <v>0</v>
      </c>
      <c r="F44" s="955"/>
      <c r="G44" s="955"/>
      <c r="H44" s="955">
        <f>C44</f>
        <v>382750</v>
      </c>
      <c r="I44" s="955"/>
      <c r="J44" s="955"/>
      <c r="K44" s="955"/>
      <c r="L44" s="955"/>
      <c r="M44" s="225"/>
      <c r="N44" s="225"/>
      <c r="O44" s="225"/>
      <c r="P44" s="225"/>
      <c r="Q44" s="225"/>
      <c r="R44" s="916">
        <f t="shared" si="18"/>
        <v>382750</v>
      </c>
      <c r="S44" s="225"/>
      <c r="T44" s="225"/>
      <c r="U44" s="221"/>
    </row>
    <row r="45" spans="1:21" s="222" customFormat="1">
      <c r="A45" s="307" t="s">
        <v>159</v>
      </c>
      <c r="B45" s="224">
        <f t="shared" si="16"/>
        <v>55000</v>
      </c>
      <c r="C45" s="955">
        <v>55000</v>
      </c>
      <c r="D45" s="955"/>
      <c r="E45" s="955">
        <f t="shared" si="17"/>
        <v>0</v>
      </c>
      <c r="F45" s="955"/>
      <c r="G45" s="955"/>
      <c r="H45" s="955">
        <f>C45</f>
        <v>55000</v>
      </c>
      <c r="I45" s="955"/>
      <c r="J45" s="955"/>
      <c r="K45" s="955"/>
      <c r="L45" s="955"/>
      <c r="M45" s="225"/>
      <c r="N45" s="225"/>
      <c r="O45" s="225"/>
      <c r="P45" s="225"/>
      <c r="Q45" s="225"/>
      <c r="R45" s="916">
        <f t="shared" si="18"/>
        <v>55000</v>
      </c>
      <c r="S45" s="225">
        <f>C45</f>
        <v>55000</v>
      </c>
      <c r="T45" s="225"/>
      <c r="U45" s="221"/>
    </row>
    <row r="46" spans="1:21" s="222" customFormat="1">
      <c r="A46" s="223" t="s">
        <v>160</v>
      </c>
      <c r="B46" s="224">
        <f t="shared" si="16"/>
        <v>0</v>
      </c>
      <c r="C46" s="955"/>
      <c r="D46" s="955"/>
      <c r="E46" s="955">
        <f t="shared" si="17"/>
        <v>0</v>
      </c>
      <c r="F46" s="955"/>
      <c r="G46" s="955"/>
      <c r="H46" s="955"/>
      <c r="I46" s="955"/>
      <c r="J46" s="955"/>
      <c r="K46" s="955"/>
      <c r="L46" s="955"/>
      <c r="M46" s="225"/>
      <c r="N46" s="225"/>
      <c r="O46" s="225"/>
      <c r="P46" s="225"/>
      <c r="Q46" s="225"/>
      <c r="R46" s="916">
        <f t="shared" si="18"/>
        <v>0</v>
      </c>
      <c r="S46" s="225"/>
      <c r="T46" s="225"/>
      <c r="U46" s="221"/>
    </row>
    <row r="47" spans="1:21" s="222" customFormat="1">
      <c r="A47" s="223" t="s">
        <v>62</v>
      </c>
      <c r="B47" s="224">
        <f t="shared" si="16"/>
        <v>632200</v>
      </c>
      <c r="C47" s="955">
        <f>1014950-C44</f>
        <v>632200</v>
      </c>
      <c r="D47" s="955"/>
      <c r="E47" s="955">
        <f t="shared" si="17"/>
        <v>0</v>
      </c>
      <c r="F47" s="955"/>
      <c r="G47" s="955"/>
      <c r="H47" s="955">
        <f>C47</f>
        <v>632200</v>
      </c>
      <c r="I47" s="955"/>
      <c r="J47" s="955"/>
      <c r="K47" s="955"/>
      <c r="L47" s="955">
        <f>[7]Application!AG624</f>
        <v>0</v>
      </c>
      <c r="M47" s="225"/>
      <c r="N47" s="225"/>
      <c r="O47" s="225"/>
      <c r="P47" s="225"/>
      <c r="Q47" s="225"/>
      <c r="R47" s="916">
        <f t="shared" si="18"/>
        <v>632200</v>
      </c>
      <c r="S47" s="225"/>
      <c r="T47" s="225"/>
      <c r="U47" s="221"/>
    </row>
    <row r="48" spans="1:21" s="222" customFormat="1">
      <c r="A48" s="223" t="s">
        <v>163</v>
      </c>
      <c r="B48" s="224">
        <f t="shared" si="16"/>
        <v>70000</v>
      </c>
      <c r="C48" s="955">
        <v>70000</v>
      </c>
      <c r="D48" s="955"/>
      <c r="E48" s="955">
        <f t="shared" si="17"/>
        <v>0</v>
      </c>
      <c r="F48" s="955"/>
      <c r="G48" s="955"/>
      <c r="H48" s="955">
        <f>C48</f>
        <v>70000</v>
      </c>
      <c r="I48" s="955"/>
      <c r="J48" s="955"/>
      <c r="K48" s="955"/>
      <c r="L48" s="955"/>
      <c r="M48" s="225"/>
      <c r="N48" s="225"/>
      <c r="O48" s="225"/>
      <c r="P48" s="225"/>
      <c r="Q48" s="225"/>
      <c r="R48" s="916">
        <f t="shared" si="18"/>
        <v>70000</v>
      </c>
      <c r="S48" s="225">
        <f t="shared" ref="S48:S50" si="19">C48</f>
        <v>70000</v>
      </c>
      <c r="T48" s="225"/>
      <c r="U48" s="221"/>
    </row>
    <row r="49" spans="1:21" s="222" customFormat="1">
      <c r="A49" s="457" t="s">
        <v>161</v>
      </c>
      <c r="B49" s="224">
        <f t="shared" si="16"/>
        <v>150000</v>
      </c>
      <c r="C49" s="955">
        <v>150000</v>
      </c>
      <c r="D49" s="955"/>
      <c r="E49" s="955">
        <f t="shared" si="17"/>
        <v>150000</v>
      </c>
      <c r="F49" s="955"/>
      <c r="G49" s="955"/>
      <c r="H49" s="955"/>
      <c r="I49" s="955"/>
      <c r="J49" s="955"/>
      <c r="K49" s="955"/>
      <c r="L49" s="955"/>
      <c r="M49" s="225"/>
      <c r="N49" s="225"/>
      <c r="O49" s="225"/>
      <c r="P49" s="225"/>
      <c r="Q49" s="225"/>
      <c r="R49" s="916">
        <f t="shared" si="18"/>
        <v>150000</v>
      </c>
      <c r="S49" s="225">
        <f t="shared" si="19"/>
        <v>150000</v>
      </c>
      <c r="T49" s="225"/>
      <c r="U49" s="221"/>
    </row>
    <row r="50" spans="1:21" s="222" customFormat="1">
      <c r="A50" s="223" t="s">
        <v>162</v>
      </c>
      <c r="B50" s="224">
        <f t="shared" si="16"/>
        <v>1501824</v>
      </c>
      <c r="C50" s="955">
        <v>1501824</v>
      </c>
      <c r="D50" s="955"/>
      <c r="E50" s="955">
        <f t="shared" si="17"/>
        <v>1501824</v>
      </c>
      <c r="F50" s="955"/>
      <c r="G50" s="955"/>
      <c r="H50" s="955"/>
      <c r="I50" s="955"/>
      <c r="J50" s="955"/>
      <c r="K50" s="955"/>
      <c r="L50" s="955"/>
      <c r="M50" s="225"/>
      <c r="N50" s="225"/>
      <c r="O50" s="225"/>
      <c r="P50" s="225"/>
      <c r="Q50" s="225"/>
      <c r="R50" s="916">
        <f t="shared" si="18"/>
        <v>1501824</v>
      </c>
      <c r="S50" s="225">
        <f t="shared" si="19"/>
        <v>1501824</v>
      </c>
      <c r="T50" s="225"/>
      <c r="U50" s="221"/>
    </row>
    <row r="51" spans="1:21" s="222" customFormat="1">
      <c r="A51" s="957" t="s">
        <v>1659</v>
      </c>
      <c r="B51" s="224">
        <f t="shared" si="16"/>
        <v>35000</v>
      </c>
      <c r="C51" s="955">
        <v>35000</v>
      </c>
      <c r="D51" s="955"/>
      <c r="E51" s="955">
        <f t="shared" si="17"/>
        <v>35000</v>
      </c>
      <c r="F51" s="955"/>
      <c r="G51" s="955"/>
      <c r="H51" s="955"/>
      <c r="I51" s="955"/>
      <c r="J51" s="955"/>
      <c r="K51" s="955"/>
      <c r="L51" s="955"/>
      <c r="M51" s="225"/>
      <c r="N51" s="225"/>
      <c r="O51" s="225"/>
      <c r="P51" s="225"/>
      <c r="Q51" s="225"/>
      <c r="R51" s="916">
        <f t="shared" si="18"/>
        <v>35000</v>
      </c>
      <c r="S51" s="225">
        <f>C51</f>
        <v>35000</v>
      </c>
      <c r="T51" s="225"/>
      <c r="U51" s="221"/>
    </row>
    <row r="52" spans="1:21" s="222" customFormat="1">
      <c r="A52" s="230" t="s">
        <v>37</v>
      </c>
      <c r="B52" s="224">
        <f t="shared" si="16"/>
        <v>0</v>
      </c>
      <c r="C52" s="955"/>
      <c r="D52" s="955"/>
      <c r="E52" s="955">
        <f t="shared" si="17"/>
        <v>0</v>
      </c>
      <c r="F52" s="955"/>
      <c r="G52" s="955"/>
      <c r="H52" s="955"/>
      <c r="I52" s="955"/>
      <c r="J52" s="955"/>
      <c r="K52" s="955"/>
      <c r="L52" s="955"/>
      <c r="M52" s="225"/>
      <c r="N52" s="225"/>
      <c r="O52" s="225"/>
      <c r="P52" s="225"/>
      <c r="Q52" s="225"/>
      <c r="R52" s="916">
        <f t="shared" si="18"/>
        <v>0</v>
      </c>
      <c r="S52" s="225">
        <f>C52</f>
        <v>0</v>
      </c>
      <c r="T52" s="225"/>
      <c r="U52" s="221"/>
    </row>
    <row r="53" spans="1:21" s="232" customFormat="1">
      <c r="A53" s="227" t="s">
        <v>164</v>
      </c>
      <c r="B53" s="228">
        <f>SUM(C53:D53)</f>
        <v>5247741</v>
      </c>
      <c r="C53" s="228">
        <f t="shared" ref="C53:T53" si="20">SUM(C43:C52)</f>
        <v>5247741</v>
      </c>
      <c r="D53" s="228">
        <f t="shared" si="20"/>
        <v>0</v>
      </c>
      <c r="E53" s="228">
        <f t="shared" si="20"/>
        <v>4107791</v>
      </c>
      <c r="F53" s="228">
        <f t="shared" si="20"/>
        <v>0</v>
      </c>
      <c r="G53" s="228">
        <f t="shared" si="20"/>
        <v>0</v>
      </c>
      <c r="H53" s="228">
        <f t="shared" si="20"/>
        <v>1139950</v>
      </c>
      <c r="I53" s="228">
        <f t="shared" si="20"/>
        <v>0</v>
      </c>
      <c r="J53" s="228">
        <f t="shared" si="20"/>
        <v>0</v>
      </c>
      <c r="K53" s="228">
        <f t="shared" si="20"/>
        <v>0</v>
      </c>
      <c r="L53" s="228">
        <f t="shared" si="20"/>
        <v>0</v>
      </c>
      <c r="M53" s="228">
        <f t="shared" si="20"/>
        <v>0</v>
      </c>
      <c r="N53" s="228">
        <f t="shared" si="20"/>
        <v>0</v>
      </c>
      <c r="O53" s="228">
        <f t="shared" si="20"/>
        <v>0</v>
      </c>
      <c r="P53" s="228">
        <f t="shared" si="20"/>
        <v>0</v>
      </c>
      <c r="Q53" s="228">
        <f t="shared" si="20"/>
        <v>0</v>
      </c>
      <c r="R53" s="558">
        <f>SUM(R43:R52)</f>
        <v>5247741</v>
      </c>
      <c r="S53" s="228">
        <f t="shared" si="20"/>
        <v>3419824</v>
      </c>
      <c r="T53" s="228">
        <f t="shared" si="20"/>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1">SUM(C55+D55)</f>
        <v>272800</v>
      </c>
      <c r="C55" s="955">
        <v>272800</v>
      </c>
      <c r="D55" s="955"/>
      <c r="E55" s="955">
        <f t="shared" ref="E55:E59" si="22">B55-SUM(F55:M55)</f>
        <v>0</v>
      </c>
      <c r="F55" s="955"/>
      <c r="G55" s="955"/>
      <c r="H55" s="965">
        <f>C55</f>
        <v>272800</v>
      </c>
      <c r="I55" s="955"/>
      <c r="J55" s="225"/>
      <c r="K55" s="225"/>
      <c r="L55" s="225"/>
      <c r="M55" s="225"/>
      <c r="N55" s="225"/>
      <c r="O55" s="225"/>
      <c r="P55" s="225"/>
      <c r="Q55" s="225"/>
      <c r="R55" s="916">
        <f t="shared" ref="R55:R61" si="23">SUM(E55:Q55)</f>
        <v>272800</v>
      </c>
      <c r="S55" s="226"/>
      <c r="T55" s="226"/>
      <c r="U55" s="221"/>
    </row>
    <row r="56" spans="1:21" s="313" customFormat="1">
      <c r="A56" s="307" t="s">
        <v>159</v>
      </c>
      <c r="B56" s="314">
        <f t="shared" si="21"/>
        <v>210000</v>
      </c>
      <c r="C56" s="956">
        <v>210000</v>
      </c>
      <c r="D56" s="956"/>
      <c r="E56" s="955">
        <f t="shared" si="22"/>
        <v>0</v>
      </c>
      <c r="F56" s="956"/>
      <c r="G56" s="956"/>
      <c r="H56" s="965">
        <f>C56</f>
        <v>210000</v>
      </c>
      <c r="I56" s="956"/>
      <c r="J56" s="311"/>
      <c r="K56" s="311"/>
      <c r="L56" s="311"/>
      <c r="M56" s="311"/>
      <c r="N56" s="311"/>
      <c r="O56" s="311"/>
      <c r="P56" s="311"/>
      <c r="Q56" s="311"/>
      <c r="R56" s="916">
        <f t="shared" si="23"/>
        <v>210000</v>
      </c>
      <c r="S56" s="315"/>
      <c r="T56" s="315"/>
      <c r="U56" s="312"/>
    </row>
    <row r="57" spans="1:21" s="222" customFormat="1">
      <c r="A57" s="223" t="s">
        <v>163</v>
      </c>
      <c r="B57" s="224">
        <f t="shared" si="21"/>
        <v>0</v>
      </c>
      <c r="C57" s="955">
        <v>0</v>
      </c>
      <c r="D57" s="955"/>
      <c r="E57" s="955">
        <f t="shared" si="22"/>
        <v>0</v>
      </c>
      <c r="F57" s="955"/>
      <c r="G57" s="955"/>
      <c r="H57" s="955"/>
      <c r="I57" s="955"/>
      <c r="J57" s="225"/>
      <c r="K57" s="225"/>
      <c r="L57" s="225"/>
      <c r="M57" s="225"/>
      <c r="N57" s="225"/>
      <c r="O57" s="225"/>
      <c r="P57" s="225"/>
      <c r="Q57" s="225"/>
      <c r="R57" s="916">
        <f t="shared" si="23"/>
        <v>0</v>
      </c>
      <c r="S57" s="226"/>
      <c r="T57" s="226"/>
      <c r="U57" s="221"/>
    </row>
    <row r="58" spans="1:21" s="222" customFormat="1">
      <c r="A58" s="457" t="s">
        <v>161</v>
      </c>
      <c r="B58" s="224">
        <f t="shared" si="21"/>
        <v>0</v>
      </c>
      <c r="C58" s="955"/>
      <c r="D58" s="955"/>
      <c r="E58" s="955">
        <f t="shared" si="22"/>
        <v>0</v>
      </c>
      <c r="F58" s="955"/>
      <c r="G58" s="955"/>
      <c r="H58" s="955"/>
      <c r="I58" s="955"/>
      <c r="J58" s="225"/>
      <c r="K58" s="225"/>
      <c r="L58" s="225"/>
      <c r="M58" s="225"/>
      <c r="N58" s="225"/>
      <c r="O58" s="225"/>
      <c r="P58" s="225"/>
      <c r="Q58" s="225"/>
      <c r="R58" s="916">
        <f t="shared" si="23"/>
        <v>0</v>
      </c>
      <c r="S58" s="226"/>
      <c r="T58" s="226"/>
      <c r="U58" s="221"/>
    </row>
    <row r="59" spans="1:21" s="222" customFormat="1">
      <c r="A59" s="223" t="s">
        <v>162</v>
      </c>
      <c r="B59" s="224">
        <f t="shared" si="21"/>
        <v>180000</v>
      </c>
      <c r="C59" s="955">
        <v>180000</v>
      </c>
      <c r="D59" s="955"/>
      <c r="E59" s="955">
        <f t="shared" si="22"/>
        <v>180000</v>
      </c>
      <c r="F59" s="955"/>
      <c r="G59" s="955"/>
      <c r="H59" s="955"/>
      <c r="I59" s="955"/>
      <c r="J59" s="225"/>
      <c r="K59" s="225"/>
      <c r="L59" s="225"/>
      <c r="M59" s="225"/>
      <c r="N59" s="225"/>
      <c r="O59" s="225"/>
      <c r="P59" s="225"/>
      <c r="Q59" s="225"/>
      <c r="R59" s="916">
        <f t="shared" si="23"/>
        <v>180000</v>
      </c>
      <c r="S59" s="226"/>
      <c r="T59" s="226"/>
      <c r="U59" s="221"/>
    </row>
    <row r="60" spans="1:21" s="222" customFormat="1">
      <c r="A60" s="230" t="s">
        <v>37</v>
      </c>
      <c r="B60" s="224">
        <f t="shared" si="21"/>
        <v>0</v>
      </c>
      <c r="C60" s="225"/>
      <c r="D60" s="225"/>
      <c r="E60" s="225"/>
      <c r="F60" s="225"/>
      <c r="G60" s="225"/>
      <c r="H60" s="225"/>
      <c r="I60" s="225"/>
      <c r="J60" s="225"/>
      <c r="K60" s="225"/>
      <c r="L60" s="225"/>
      <c r="M60" s="225"/>
      <c r="N60" s="225"/>
      <c r="O60" s="225"/>
      <c r="P60" s="225"/>
      <c r="Q60" s="225"/>
      <c r="R60" s="916">
        <f t="shared" si="23"/>
        <v>0</v>
      </c>
      <c r="S60" s="226"/>
      <c r="T60" s="226"/>
      <c r="U60" s="221"/>
    </row>
    <row r="61" spans="1:21" s="222" customFormat="1">
      <c r="A61" s="230" t="s">
        <v>37</v>
      </c>
      <c r="B61" s="224">
        <f t="shared" si="21"/>
        <v>0</v>
      </c>
      <c r="C61" s="225"/>
      <c r="D61" s="225"/>
      <c r="E61" s="225"/>
      <c r="F61" s="225"/>
      <c r="G61" s="225"/>
      <c r="H61" s="225"/>
      <c r="I61" s="225"/>
      <c r="J61" s="225"/>
      <c r="K61" s="225"/>
      <c r="L61" s="225"/>
      <c r="M61" s="225"/>
      <c r="N61" s="225"/>
      <c r="O61" s="225"/>
      <c r="P61" s="225"/>
      <c r="Q61" s="225"/>
      <c r="R61" s="916">
        <f t="shared" si="23"/>
        <v>0</v>
      </c>
      <c r="S61" s="226"/>
      <c r="T61" s="226"/>
      <c r="U61" s="221"/>
    </row>
    <row r="62" spans="1:21" s="222" customFormat="1" ht="13.7" customHeight="1">
      <c r="A62" s="227" t="s">
        <v>319</v>
      </c>
      <c r="B62" s="224">
        <f>SUM(C62:D62)</f>
        <v>662800</v>
      </c>
      <c r="C62" s="224">
        <f t="shared" ref="C62:Q62" si="24">SUM(C55:C61)</f>
        <v>662800</v>
      </c>
      <c r="D62" s="224">
        <f t="shared" si="24"/>
        <v>0</v>
      </c>
      <c r="E62" s="224">
        <f t="shared" si="24"/>
        <v>180000</v>
      </c>
      <c r="F62" s="224">
        <f t="shared" si="24"/>
        <v>0</v>
      </c>
      <c r="G62" s="224">
        <f t="shared" si="24"/>
        <v>0</v>
      </c>
      <c r="H62" s="224">
        <f t="shared" si="24"/>
        <v>482800</v>
      </c>
      <c r="I62" s="224">
        <f t="shared" si="24"/>
        <v>0</v>
      </c>
      <c r="J62" s="224">
        <f t="shared" si="24"/>
        <v>0</v>
      </c>
      <c r="K62" s="224">
        <f t="shared" si="24"/>
        <v>0</v>
      </c>
      <c r="L62" s="224">
        <f t="shared" si="24"/>
        <v>0</v>
      </c>
      <c r="M62" s="224">
        <f t="shared" si="24"/>
        <v>0</v>
      </c>
      <c r="N62" s="224">
        <f t="shared" si="24"/>
        <v>0</v>
      </c>
      <c r="O62" s="224">
        <f t="shared" si="24"/>
        <v>0</v>
      </c>
      <c r="P62" s="224">
        <f t="shared" si="24"/>
        <v>0</v>
      </c>
      <c r="Q62" s="224">
        <f t="shared" si="24"/>
        <v>0</v>
      </c>
      <c r="R62" s="558">
        <f>SUM(R55:R61)</f>
        <v>662800</v>
      </c>
      <c r="S62" s="226"/>
      <c r="T62" s="226"/>
      <c r="U62" s="221"/>
    </row>
    <row r="63" spans="1:21" s="222" customFormat="1">
      <c r="A63" s="233" t="s">
        <v>320</v>
      </c>
      <c r="B63" s="224">
        <f>SUM(B8+B11+B13+B14+B15+B25+B26+B36+B40+B41+B53+B62)</f>
        <v>74038441</v>
      </c>
      <c r="C63" s="224">
        <f t="shared" ref="C63:Q63" si="25">SUM(C8+C11+C13+C14+C15+C25+C26+C36+C40+C41+C53+C62)</f>
        <v>74038441</v>
      </c>
      <c r="D63" s="224">
        <f t="shared" si="25"/>
        <v>0</v>
      </c>
      <c r="E63" s="224">
        <f t="shared" si="25"/>
        <v>18968860</v>
      </c>
      <c r="F63" s="224">
        <f t="shared" si="25"/>
        <v>27280000</v>
      </c>
      <c r="G63" s="224">
        <f t="shared" si="25"/>
        <v>23550000</v>
      </c>
      <c r="H63" s="224">
        <f t="shared" si="25"/>
        <v>4239581</v>
      </c>
      <c r="I63" s="224">
        <f t="shared" si="25"/>
        <v>0</v>
      </c>
      <c r="J63" s="224">
        <f t="shared" si="25"/>
        <v>0</v>
      </c>
      <c r="K63" s="224">
        <f t="shared" si="25"/>
        <v>0</v>
      </c>
      <c r="L63" s="224">
        <f t="shared" si="25"/>
        <v>0</v>
      </c>
      <c r="M63" s="224">
        <f t="shared" si="25"/>
        <v>0</v>
      </c>
      <c r="N63" s="224">
        <f t="shared" si="25"/>
        <v>0</v>
      </c>
      <c r="O63" s="224">
        <f t="shared" si="25"/>
        <v>0</v>
      </c>
      <c r="P63" s="224">
        <f t="shared" si="25"/>
        <v>0</v>
      </c>
      <c r="Q63" s="224">
        <f t="shared" si="25"/>
        <v>0</v>
      </c>
      <c r="R63" s="558">
        <f>SUM(R8+R11+R13+R14+R15+R25+R26+R36+R40+R41+R53+R62)</f>
        <v>74038441</v>
      </c>
      <c r="S63" s="224">
        <f>SUM(S10+S13+S14+S15+S25+S26+S36+S40+S41+S53)</f>
        <v>70917358</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80000</v>
      </c>
      <c r="C65" s="955">
        <f>80000-D65</f>
        <v>80000</v>
      </c>
      <c r="D65" s="955"/>
      <c r="E65" s="955">
        <f t="shared" ref="E65:E66" si="26">B65-SUM(F65:M65)</f>
        <v>0</v>
      </c>
      <c r="F65" s="955"/>
      <c r="G65" s="955"/>
      <c r="H65" s="965">
        <f>C65</f>
        <v>80000</v>
      </c>
      <c r="I65" s="955"/>
      <c r="J65" s="955"/>
      <c r="K65" s="225"/>
      <c r="L65" s="225"/>
      <c r="M65" s="225"/>
      <c r="N65" s="225"/>
      <c r="O65" s="225"/>
      <c r="P65" s="225"/>
      <c r="Q65" s="225"/>
      <c r="R65" s="916">
        <f>SUM(E65:Q65)</f>
        <v>80000</v>
      </c>
      <c r="S65" s="225">
        <f>C65</f>
        <v>80000</v>
      </c>
      <c r="T65" s="225"/>
      <c r="U65" s="221"/>
    </row>
    <row r="66" spans="1:21" s="222" customFormat="1">
      <c r="A66" s="957" t="s">
        <v>1756</v>
      </c>
      <c r="B66" s="224">
        <f>SUM(C66+D66)</f>
        <v>255000</v>
      </c>
      <c r="C66" s="955">
        <f>175000+80000</f>
        <v>255000</v>
      </c>
      <c r="D66" s="955"/>
      <c r="E66" s="955">
        <f t="shared" si="26"/>
        <v>0</v>
      </c>
      <c r="F66" s="955"/>
      <c r="G66" s="955"/>
      <c r="H66" s="965">
        <f>C66</f>
        <v>255000</v>
      </c>
      <c r="I66" s="955"/>
      <c r="J66" s="955"/>
      <c r="K66" s="225"/>
      <c r="L66" s="225"/>
      <c r="M66" s="225"/>
      <c r="N66" s="225"/>
      <c r="O66" s="225"/>
      <c r="P66" s="225"/>
      <c r="Q66" s="225"/>
      <c r="R66" s="916">
        <f>SUM(E66:Q66)</f>
        <v>255000</v>
      </c>
      <c r="S66" s="225">
        <f>C66</f>
        <v>255000</v>
      </c>
      <c r="T66" s="225"/>
      <c r="U66" s="221"/>
    </row>
    <row r="67" spans="1:21" s="222" customFormat="1">
      <c r="A67" s="227" t="s">
        <v>651</v>
      </c>
      <c r="B67" s="224">
        <f>SUM(C67:D67)</f>
        <v>335000</v>
      </c>
      <c r="C67" s="224">
        <f>SUM(C64:C66)</f>
        <v>335000</v>
      </c>
      <c r="D67" s="224">
        <f>SUM(D64:D66)</f>
        <v>0</v>
      </c>
      <c r="E67" s="224">
        <f t="shared" ref="E67:T67" si="27">SUM(E65:E66)</f>
        <v>0</v>
      </c>
      <c r="F67" s="224">
        <f t="shared" si="27"/>
        <v>0</v>
      </c>
      <c r="G67" s="224">
        <f t="shared" si="27"/>
        <v>0</v>
      </c>
      <c r="H67" s="224">
        <f t="shared" si="27"/>
        <v>335000</v>
      </c>
      <c r="I67" s="224">
        <f t="shared" si="27"/>
        <v>0</v>
      </c>
      <c r="J67" s="224">
        <f t="shared" si="27"/>
        <v>0</v>
      </c>
      <c r="K67" s="224">
        <f t="shared" si="27"/>
        <v>0</v>
      </c>
      <c r="L67" s="224">
        <f t="shared" si="27"/>
        <v>0</v>
      </c>
      <c r="M67" s="224">
        <f t="shared" si="27"/>
        <v>0</v>
      </c>
      <c r="N67" s="224">
        <f t="shared" si="27"/>
        <v>0</v>
      </c>
      <c r="O67" s="224">
        <f t="shared" si="27"/>
        <v>0</v>
      </c>
      <c r="P67" s="224">
        <f t="shared" si="27"/>
        <v>0</v>
      </c>
      <c r="Q67" s="224">
        <f t="shared" si="27"/>
        <v>0</v>
      </c>
      <c r="R67" s="558">
        <f>SUM(R65:R66)</f>
        <v>335000</v>
      </c>
      <c r="S67" s="228">
        <f>SUM(S65:S66)</f>
        <v>335000</v>
      </c>
      <c r="T67" s="228">
        <f t="shared" si="2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298386.09905710816</v>
      </c>
      <c r="C69" s="955">
        <f>984253-C72</f>
        <v>298386.09905710816</v>
      </c>
      <c r="D69" s="955"/>
      <c r="E69" s="955">
        <f t="shared" ref="E69:E73" si="28">B69-SUM(F69:M69)</f>
        <v>298386.09905710816</v>
      </c>
      <c r="F69" s="955"/>
      <c r="G69" s="955"/>
      <c r="H69" s="955"/>
      <c r="I69" s="955"/>
      <c r="J69" s="225"/>
      <c r="K69" s="225"/>
      <c r="L69" s="225"/>
      <c r="M69" s="225"/>
      <c r="N69" s="225"/>
      <c r="O69" s="225"/>
      <c r="P69" s="225"/>
      <c r="Q69" s="225"/>
      <c r="R69" s="916">
        <f>SUM(E69:Q69)</f>
        <v>298386.09905710816</v>
      </c>
      <c r="S69" s="226"/>
      <c r="T69" s="226"/>
      <c r="U69" s="221"/>
    </row>
    <row r="70" spans="1:21" s="222" customFormat="1">
      <c r="A70" s="223" t="s">
        <v>654</v>
      </c>
      <c r="B70" s="224">
        <f>SUM(C70+D70)</f>
        <v>0</v>
      </c>
      <c r="C70" s="955"/>
      <c r="D70" s="955"/>
      <c r="E70" s="955">
        <f t="shared" si="28"/>
        <v>0</v>
      </c>
      <c r="F70" s="955"/>
      <c r="G70" s="955"/>
      <c r="H70" s="955"/>
      <c r="I70" s="955"/>
      <c r="J70" s="225"/>
      <c r="K70" s="225"/>
      <c r="L70" s="225"/>
      <c r="M70" s="225"/>
      <c r="N70" s="225"/>
      <c r="O70" s="225"/>
      <c r="P70" s="225"/>
      <c r="Q70" s="225"/>
      <c r="R70" s="916">
        <f>SUM(E70:Q70)</f>
        <v>0</v>
      </c>
      <c r="S70" s="226"/>
      <c r="T70" s="226"/>
      <c r="U70" s="221"/>
    </row>
    <row r="71" spans="1:21" s="222" customFormat="1">
      <c r="A71" s="762" t="s">
        <v>1122</v>
      </c>
      <c r="B71" s="224">
        <f>SUM(C71+D71)</f>
        <v>0</v>
      </c>
      <c r="C71" s="955"/>
      <c r="D71" s="955"/>
      <c r="E71" s="955">
        <f t="shared" si="28"/>
        <v>0</v>
      </c>
      <c r="F71" s="955"/>
      <c r="G71" s="955"/>
      <c r="H71" s="955"/>
      <c r="I71" s="955"/>
      <c r="J71" s="225"/>
      <c r="K71" s="225"/>
      <c r="L71" s="225"/>
      <c r="M71" s="225"/>
      <c r="N71" s="225"/>
      <c r="O71" s="225"/>
      <c r="P71" s="225"/>
      <c r="Q71" s="225"/>
      <c r="R71" s="916">
        <f>SUM(E71:Q71)</f>
        <v>0</v>
      </c>
      <c r="S71" s="226"/>
      <c r="T71" s="226"/>
      <c r="U71" s="221"/>
    </row>
    <row r="72" spans="1:21" s="222" customFormat="1">
      <c r="A72" s="223" t="s">
        <v>655</v>
      </c>
      <c r="B72" s="224">
        <f>SUM(C72+D72)</f>
        <v>685866.90094289184</v>
      </c>
      <c r="C72" s="955">
        <f>Application!AC864</f>
        <v>685866.90094289184</v>
      </c>
      <c r="D72" s="955"/>
      <c r="E72" s="955">
        <f t="shared" si="28"/>
        <v>685866.90094289184</v>
      </c>
      <c r="F72" s="955"/>
      <c r="G72" s="955"/>
      <c r="H72" s="955"/>
      <c r="I72" s="955"/>
      <c r="J72" s="225"/>
      <c r="K72" s="225"/>
      <c r="L72" s="225"/>
      <c r="M72" s="225"/>
      <c r="N72" s="225"/>
      <c r="O72" s="225"/>
      <c r="P72" s="225"/>
      <c r="Q72" s="225"/>
      <c r="R72" s="916">
        <f>SUM(E72:Q72)</f>
        <v>685866.90094289184</v>
      </c>
      <c r="S72" s="226"/>
      <c r="T72" s="226"/>
      <c r="U72" s="221"/>
    </row>
    <row r="73" spans="1:21" s="222" customFormat="1">
      <c r="A73" s="957" t="s">
        <v>1658</v>
      </c>
      <c r="B73" s="224">
        <f>SUM(C73+D73)</f>
        <v>759709</v>
      </c>
      <c r="C73" s="955">
        <v>759709</v>
      </c>
      <c r="D73" s="955"/>
      <c r="E73" s="955">
        <f t="shared" si="28"/>
        <v>759709</v>
      </c>
      <c r="F73" s="955"/>
      <c r="G73" s="955"/>
      <c r="H73" s="955"/>
      <c r="I73" s="955"/>
      <c r="J73" s="225"/>
      <c r="K73" s="225"/>
      <c r="L73" s="225"/>
      <c r="M73" s="225"/>
      <c r="N73" s="225"/>
      <c r="O73" s="225"/>
      <c r="P73" s="225"/>
      <c r="Q73" s="225"/>
      <c r="R73" s="916">
        <f>SUM(E73:Q73)</f>
        <v>759709</v>
      </c>
      <c r="S73" s="226"/>
      <c r="T73" s="226"/>
      <c r="U73" s="221"/>
    </row>
    <row r="74" spans="1:21" s="222" customFormat="1">
      <c r="A74" s="227" t="s">
        <v>656</v>
      </c>
      <c r="B74" s="224">
        <f>SUM(C74:D74)</f>
        <v>1743962</v>
      </c>
      <c r="C74" s="224">
        <f>SUM(C69:C73)</f>
        <v>1743962</v>
      </c>
      <c r="D74" s="224">
        <f>SUM(D69:D73)</f>
        <v>0</v>
      </c>
      <c r="E74" s="224">
        <f t="shared" ref="E74:Q74" si="29">SUM(E69:E73)</f>
        <v>1743962</v>
      </c>
      <c r="F74" s="224">
        <f t="shared" si="29"/>
        <v>0</v>
      </c>
      <c r="G74" s="224">
        <f t="shared" si="29"/>
        <v>0</v>
      </c>
      <c r="H74" s="224">
        <f t="shared" si="29"/>
        <v>0</v>
      </c>
      <c r="I74" s="224">
        <f t="shared" si="29"/>
        <v>0</v>
      </c>
      <c r="J74" s="224">
        <f t="shared" si="29"/>
        <v>0</v>
      </c>
      <c r="K74" s="224">
        <f t="shared" si="29"/>
        <v>0</v>
      </c>
      <c r="L74" s="224">
        <f t="shared" si="29"/>
        <v>0</v>
      </c>
      <c r="M74" s="224">
        <f t="shared" si="29"/>
        <v>0</v>
      </c>
      <c r="N74" s="224">
        <f t="shared" si="29"/>
        <v>0</v>
      </c>
      <c r="O74" s="224">
        <f t="shared" si="29"/>
        <v>0</v>
      </c>
      <c r="P74" s="224">
        <f t="shared" si="29"/>
        <v>0</v>
      </c>
      <c r="Q74" s="224">
        <f t="shared" si="29"/>
        <v>0</v>
      </c>
      <c r="R74" s="558">
        <f>SUM(R69:R73)</f>
        <v>1743962</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3085810</v>
      </c>
      <c r="C76" s="955">
        <v>3085810</v>
      </c>
      <c r="D76" s="955"/>
      <c r="E76" s="955">
        <f t="shared" ref="E76:E77" si="30">B76-SUM(F76:M76)</f>
        <v>3085810</v>
      </c>
      <c r="F76" s="955"/>
      <c r="G76" s="955"/>
      <c r="H76" s="955"/>
      <c r="I76" s="955"/>
      <c r="J76" s="225"/>
      <c r="K76" s="225"/>
      <c r="L76" s="225"/>
      <c r="M76" s="225"/>
      <c r="N76" s="225"/>
      <c r="O76" s="225"/>
      <c r="P76" s="225"/>
      <c r="Q76" s="225"/>
      <c r="R76" s="916">
        <f>SUM(E76:Q76)</f>
        <v>3085810</v>
      </c>
      <c r="S76" s="225">
        <f t="shared" ref="S76" si="31">C76</f>
        <v>3085810</v>
      </c>
      <c r="T76" s="225"/>
      <c r="U76" s="221"/>
    </row>
    <row r="77" spans="1:21" s="222" customFormat="1">
      <c r="A77" s="457" t="s">
        <v>63</v>
      </c>
      <c r="B77" s="224">
        <f>SUM(C77:D77)</f>
        <v>842723</v>
      </c>
      <c r="C77" s="955">
        <f>S77+206655</f>
        <v>842723</v>
      </c>
      <c r="D77" s="955"/>
      <c r="E77" s="955">
        <f t="shared" si="30"/>
        <v>842723</v>
      </c>
      <c r="F77" s="955"/>
      <c r="G77" s="955"/>
      <c r="H77" s="955"/>
      <c r="I77" s="955"/>
      <c r="J77" s="225"/>
      <c r="K77" s="225"/>
      <c r="L77" s="225"/>
      <c r="M77" s="225"/>
      <c r="N77" s="225"/>
      <c r="O77" s="225"/>
      <c r="P77" s="225"/>
      <c r="Q77" s="225"/>
      <c r="R77" s="916">
        <f>SUM(E77:Q77)</f>
        <v>842723</v>
      </c>
      <c r="S77" s="225">
        <v>636068</v>
      </c>
      <c r="T77" s="225"/>
      <c r="U77" s="221"/>
    </row>
    <row r="78" spans="1:21" s="222" customFormat="1">
      <c r="A78" s="227" t="s">
        <v>1467</v>
      </c>
      <c r="B78" s="224">
        <f>SUM(C78:D78)</f>
        <v>3928533</v>
      </c>
      <c r="C78" s="890">
        <f>SUM(C76:C77)</f>
        <v>3928533</v>
      </c>
      <c r="D78" s="890">
        <f t="shared" ref="D78:T78" si="32">SUM(D76:D77)</f>
        <v>0</v>
      </c>
      <c r="E78" s="890">
        <f t="shared" si="32"/>
        <v>3928533</v>
      </c>
      <c r="F78" s="890">
        <f t="shared" si="32"/>
        <v>0</v>
      </c>
      <c r="G78" s="890">
        <f t="shared" si="32"/>
        <v>0</v>
      </c>
      <c r="H78" s="890">
        <f t="shared" si="32"/>
        <v>0</v>
      </c>
      <c r="I78" s="890">
        <f t="shared" si="32"/>
        <v>0</v>
      </c>
      <c r="J78" s="890">
        <f t="shared" si="32"/>
        <v>0</v>
      </c>
      <c r="K78" s="890">
        <f t="shared" si="32"/>
        <v>0</v>
      </c>
      <c r="L78" s="890">
        <f t="shared" si="32"/>
        <v>0</v>
      </c>
      <c r="M78" s="890">
        <f t="shared" si="32"/>
        <v>0</v>
      </c>
      <c r="N78" s="890">
        <f t="shared" si="32"/>
        <v>0</v>
      </c>
      <c r="O78" s="890">
        <f t="shared" si="32"/>
        <v>0</v>
      </c>
      <c r="P78" s="890">
        <f t="shared" si="32"/>
        <v>0</v>
      </c>
      <c r="Q78" s="890">
        <f t="shared" si="32"/>
        <v>0</v>
      </c>
      <c r="R78" s="890">
        <f t="shared" si="32"/>
        <v>3928533</v>
      </c>
      <c r="S78" s="890">
        <f t="shared" si="32"/>
        <v>3721878</v>
      </c>
      <c r="T78" s="890">
        <f t="shared" si="32"/>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33">SUM(C80+D80)</f>
        <v>106651</v>
      </c>
      <c r="C80" s="955">
        <v>106651</v>
      </c>
      <c r="D80" s="955"/>
      <c r="E80" s="955">
        <f t="shared" ref="E80:E94" si="34">B80-SUM(F80:M80)</f>
        <v>0</v>
      </c>
      <c r="F80" s="955"/>
      <c r="G80" s="955"/>
      <c r="H80" s="965">
        <f>C80</f>
        <v>106651</v>
      </c>
      <c r="I80" s="955"/>
      <c r="J80" s="955"/>
      <c r="K80" s="225"/>
      <c r="L80" s="225"/>
      <c r="M80" s="225"/>
      <c r="N80" s="225"/>
      <c r="O80" s="225"/>
      <c r="P80" s="225"/>
      <c r="Q80" s="225"/>
      <c r="R80" s="916">
        <f t="shared" ref="R80:R94" si="35">SUM(E80:Q80)</f>
        <v>106651</v>
      </c>
      <c r="S80" s="226"/>
      <c r="T80" s="226"/>
      <c r="U80" s="221"/>
    </row>
    <row r="81" spans="1:21" s="222" customFormat="1">
      <c r="A81" s="223" t="s">
        <v>845</v>
      </c>
      <c r="B81" s="224">
        <f t="shared" si="33"/>
        <v>15000</v>
      </c>
      <c r="C81" s="955">
        <v>15000</v>
      </c>
      <c r="D81" s="955"/>
      <c r="E81" s="955">
        <f t="shared" si="34"/>
        <v>15000</v>
      </c>
      <c r="F81" s="955"/>
      <c r="G81" s="955"/>
      <c r="H81" s="965"/>
      <c r="I81" s="955"/>
      <c r="J81" s="955"/>
      <c r="K81" s="225"/>
      <c r="L81" s="225"/>
      <c r="M81" s="225"/>
      <c r="N81" s="225"/>
      <c r="O81" s="225"/>
      <c r="P81" s="225"/>
      <c r="Q81" s="225"/>
      <c r="R81" s="916">
        <f t="shared" si="35"/>
        <v>15000</v>
      </c>
      <c r="S81" s="225">
        <f t="shared" ref="S81:S83" si="36">C81</f>
        <v>15000</v>
      </c>
      <c r="T81" s="225"/>
      <c r="U81" s="221"/>
    </row>
    <row r="82" spans="1:21" s="222" customFormat="1">
      <c r="A82" s="223" t="s">
        <v>846</v>
      </c>
      <c r="B82" s="224">
        <f t="shared" si="33"/>
        <v>1094848</v>
      </c>
      <c r="C82" s="955">
        <v>1094848</v>
      </c>
      <c r="D82" s="955"/>
      <c r="E82" s="955">
        <f t="shared" si="34"/>
        <v>1094848</v>
      </c>
      <c r="F82" s="955"/>
      <c r="G82" s="955"/>
      <c r="H82" s="965"/>
      <c r="I82" s="955"/>
      <c r="J82" s="955"/>
      <c r="K82" s="225"/>
      <c r="L82" s="225"/>
      <c r="M82" s="225"/>
      <c r="N82" s="225"/>
      <c r="O82" s="225"/>
      <c r="P82" s="225"/>
      <c r="Q82" s="225"/>
      <c r="R82" s="916">
        <f t="shared" si="35"/>
        <v>1094848</v>
      </c>
      <c r="S82" s="225">
        <f t="shared" si="36"/>
        <v>1094848</v>
      </c>
      <c r="T82" s="225"/>
      <c r="U82" s="221"/>
    </row>
    <row r="83" spans="1:21" s="222" customFormat="1">
      <c r="A83" s="223" t="s">
        <v>847</v>
      </c>
      <c r="B83" s="224">
        <f t="shared" si="33"/>
        <v>2377251</v>
      </c>
      <c r="C83" s="955">
        <f>3472099-C82</f>
        <v>2377251</v>
      </c>
      <c r="D83" s="955"/>
      <c r="E83" s="955">
        <f t="shared" si="34"/>
        <v>2377251</v>
      </c>
      <c r="F83" s="955"/>
      <c r="G83" s="955"/>
      <c r="H83" s="965"/>
      <c r="I83" s="955"/>
      <c r="J83" s="955"/>
      <c r="K83" s="225"/>
      <c r="L83" s="225"/>
      <c r="M83" s="225"/>
      <c r="N83" s="225"/>
      <c r="O83" s="225"/>
      <c r="P83" s="225"/>
      <c r="Q83" s="225"/>
      <c r="R83" s="916">
        <f t="shared" si="35"/>
        <v>2377251</v>
      </c>
      <c r="S83" s="225">
        <f t="shared" si="36"/>
        <v>2377251</v>
      </c>
      <c r="T83" s="225"/>
      <c r="U83" s="221"/>
    </row>
    <row r="84" spans="1:21" s="222" customFormat="1">
      <c r="A84" s="223" t="s">
        <v>848</v>
      </c>
      <c r="B84" s="224">
        <f t="shared" si="33"/>
        <v>0</v>
      </c>
      <c r="C84" s="955">
        <v>0</v>
      </c>
      <c r="D84" s="955"/>
      <c r="E84" s="955">
        <f t="shared" si="34"/>
        <v>0</v>
      </c>
      <c r="F84" s="955"/>
      <c r="G84" s="955"/>
      <c r="H84" s="965"/>
      <c r="I84" s="955"/>
      <c r="J84" s="955"/>
      <c r="K84" s="225"/>
      <c r="L84" s="225"/>
      <c r="M84" s="225"/>
      <c r="N84" s="225"/>
      <c r="O84" s="225"/>
      <c r="P84" s="225"/>
      <c r="Q84" s="225"/>
      <c r="R84" s="916">
        <f t="shared" si="35"/>
        <v>0</v>
      </c>
      <c r="S84" s="225"/>
      <c r="T84" s="225"/>
      <c r="U84" s="221"/>
    </row>
    <row r="85" spans="1:21" s="222" customFormat="1">
      <c r="A85" s="223" t="s">
        <v>849</v>
      </c>
      <c r="B85" s="224">
        <f t="shared" si="33"/>
        <v>250000</v>
      </c>
      <c r="C85" s="955">
        <v>250000</v>
      </c>
      <c r="D85" s="955"/>
      <c r="E85" s="955">
        <f t="shared" si="34"/>
        <v>250000</v>
      </c>
      <c r="F85" s="955"/>
      <c r="G85" s="955"/>
      <c r="H85" s="955"/>
      <c r="I85" s="955"/>
      <c r="J85" s="955"/>
      <c r="K85" s="225"/>
      <c r="L85" s="225"/>
      <c r="M85" s="225"/>
      <c r="N85" s="225"/>
      <c r="O85" s="225"/>
      <c r="P85" s="225"/>
      <c r="Q85" s="225"/>
      <c r="R85" s="916">
        <f t="shared" si="35"/>
        <v>250000</v>
      </c>
      <c r="S85" s="226"/>
      <c r="T85" s="226"/>
      <c r="U85" s="221"/>
    </row>
    <row r="86" spans="1:21" s="222" customFormat="1">
      <c r="A86" s="223" t="s">
        <v>850</v>
      </c>
      <c r="B86" s="224">
        <f t="shared" si="33"/>
        <v>335000</v>
      </c>
      <c r="C86" s="955">
        <v>335000</v>
      </c>
      <c r="D86" s="955"/>
      <c r="E86" s="955">
        <f t="shared" si="34"/>
        <v>335000</v>
      </c>
      <c r="F86" s="955"/>
      <c r="G86" s="955"/>
      <c r="H86" s="955"/>
      <c r="I86" s="955"/>
      <c r="J86" s="955"/>
      <c r="K86" s="225"/>
      <c r="L86" s="225"/>
      <c r="M86" s="225"/>
      <c r="N86" s="225"/>
      <c r="O86" s="225"/>
      <c r="P86" s="225"/>
      <c r="Q86" s="225"/>
      <c r="R86" s="916">
        <f t="shared" si="35"/>
        <v>335000</v>
      </c>
      <c r="S86" s="225">
        <f>C86</f>
        <v>335000</v>
      </c>
      <c r="T86" s="225"/>
      <c r="U86" s="221"/>
    </row>
    <row r="87" spans="1:21" s="222" customFormat="1">
      <c r="A87" s="223" t="s">
        <v>851</v>
      </c>
      <c r="B87" s="224">
        <f t="shared" si="33"/>
        <v>21939</v>
      </c>
      <c r="C87" s="955">
        <v>21939</v>
      </c>
      <c r="D87" s="955"/>
      <c r="E87" s="955">
        <f t="shared" si="34"/>
        <v>0</v>
      </c>
      <c r="F87" s="955"/>
      <c r="G87" s="955"/>
      <c r="H87" s="965">
        <f>C87</f>
        <v>21939</v>
      </c>
      <c r="I87" s="955"/>
      <c r="J87" s="955"/>
      <c r="K87" s="225"/>
      <c r="L87" s="225"/>
      <c r="M87" s="225"/>
      <c r="N87" s="225"/>
      <c r="O87" s="225"/>
      <c r="P87" s="225"/>
      <c r="Q87" s="225"/>
      <c r="R87" s="916">
        <f t="shared" si="35"/>
        <v>21939</v>
      </c>
      <c r="S87" s="225">
        <f t="shared" ref="S87:S88" si="37">C87</f>
        <v>21939</v>
      </c>
      <c r="T87" s="225"/>
      <c r="U87" s="221"/>
    </row>
    <row r="88" spans="1:21" s="222" customFormat="1">
      <c r="A88" s="234" t="s">
        <v>403</v>
      </c>
      <c r="B88" s="224">
        <f t="shared" si="33"/>
        <v>76373</v>
      </c>
      <c r="C88" s="955">
        <f>15000+61373-D88</f>
        <v>76373</v>
      </c>
      <c r="D88" s="955"/>
      <c r="E88" s="955">
        <f t="shared" si="34"/>
        <v>76373</v>
      </c>
      <c r="F88" s="955"/>
      <c r="G88" s="955"/>
      <c r="H88" s="955"/>
      <c r="I88" s="955"/>
      <c r="J88" s="955"/>
      <c r="K88" s="225"/>
      <c r="L88" s="225"/>
      <c r="M88" s="225"/>
      <c r="N88" s="225"/>
      <c r="O88" s="225"/>
      <c r="P88" s="225"/>
      <c r="Q88" s="225"/>
      <c r="R88" s="916">
        <f t="shared" si="35"/>
        <v>76373</v>
      </c>
      <c r="S88" s="225">
        <f t="shared" si="37"/>
        <v>76373</v>
      </c>
      <c r="T88" s="225"/>
      <c r="U88" s="221"/>
    </row>
    <row r="89" spans="1:21" s="222" customFormat="1">
      <c r="A89" s="889" t="s">
        <v>1469</v>
      </c>
      <c r="B89" s="224">
        <f t="shared" si="33"/>
        <v>23906</v>
      </c>
      <c r="C89" s="955">
        <v>23906</v>
      </c>
      <c r="D89" s="955"/>
      <c r="E89" s="955">
        <f t="shared" si="34"/>
        <v>0</v>
      </c>
      <c r="F89" s="955"/>
      <c r="G89" s="955"/>
      <c r="H89" s="965">
        <f>C89</f>
        <v>23906</v>
      </c>
      <c r="I89" s="955"/>
      <c r="J89" s="955"/>
      <c r="K89" s="225"/>
      <c r="L89" s="225"/>
      <c r="M89" s="225"/>
      <c r="N89" s="225"/>
      <c r="O89" s="225"/>
      <c r="P89" s="225"/>
      <c r="Q89" s="225"/>
      <c r="R89" s="916">
        <f t="shared" si="35"/>
        <v>23906</v>
      </c>
      <c r="S89" s="225">
        <f t="shared" ref="S89:S91" si="38">C89</f>
        <v>23906</v>
      </c>
      <c r="T89" s="225"/>
      <c r="U89" s="221"/>
    </row>
    <row r="90" spans="1:21" s="222" customFormat="1">
      <c r="A90" s="957" t="s">
        <v>1755</v>
      </c>
      <c r="B90" s="224">
        <f t="shared" si="33"/>
        <v>18283</v>
      </c>
      <c r="C90" s="955">
        <v>18283</v>
      </c>
      <c r="D90" s="955"/>
      <c r="E90" s="955">
        <f t="shared" si="34"/>
        <v>18283</v>
      </c>
      <c r="F90" s="955"/>
      <c r="G90" s="955"/>
      <c r="H90" s="955"/>
      <c r="I90" s="955"/>
      <c r="J90" s="955"/>
      <c r="K90" s="225"/>
      <c r="L90" s="225"/>
      <c r="M90" s="225"/>
      <c r="N90" s="225"/>
      <c r="O90" s="225"/>
      <c r="P90" s="225"/>
      <c r="Q90" s="225"/>
      <c r="R90" s="916">
        <f t="shared" si="35"/>
        <v>18283</v>
      </c>
      <c r="S90" s="225"/>
      <c r="T90" s="225"/>
      <c r="U90" s="221"/>
    </row>
    <row r="91" spans="1:21" s="222" customFormat="1">
      <c r="A91" s="230" t="s">
        <v>37</v>
      </c>
      <c r="B91" s="224">
        <f t="shared" si="33"/>
        <v>0</v>
      </c>
      <c r="C91" s="955"/>
      <c r="D91" s="955"/>
      <c r="E91" s="955">
        <f t="shared" si="34"/>
        <v>0</v>
      </c>
      <c r="F91" s="955"/>
      <c r="G91" s="955"/>
      <c r="H91" s="955"/>
      <c r="I91" s="955"/>
      <c r="J91" s="955"/>
      <c r="K91" s="225"/>
      <c r="L91" s="225"/>
      <c r="M91" s="225"/>
      <c r="N91" s="225"/>
      <c r="O91" s="225"/>
      <c r="P91" s="225"/>
      <c r="Q91" s="225"/>
      <c r="R91" s="916">
        <f t="shared" si="35"/>
        <v>0</v>
      </c>
      <c r="S91" s="225">
        <f t="shared" si="38"/>
        <v>0</v>
      </c>
      <c r="T91" s="225"/>
      <c r="U91" s="221"/>
    </row>
    <row r="92" spans="1:21" s="222" customFormat="1">
      <c r="A92" s="230" t="s">
        <v>37</v>
      </c>
      <c r="B92" s="224">
        <f t="shared" si="33"/>
        <v>0</v>
      </c>
      <c r="C92" s="955"/>
      <c r="D92" s="955"/>
      <c r="E92" s="955">
        <f t="shared" si="34"/>
        <v>0</v>
      </c>
      <c r="F92" s="955"/>
      <c r="G92" s="955"/>
      <c r="H92" s="955"/>
      <c r="I92" s="955"/>
      <c r="J92" s="955"/>
      <c r="K92" s="225"/>
      <c r="L92" s="225"/>
      <c r="M92" s="225"/>
      <c r="N92" s="225"/>
      <c r="O92" s="225"/>
      <c r="P92" s="225"/>
      <c r="Q92" s="225"/>
      <c r="R92" s="916">
        <f t="shared" si="35"/>
        <v>0</v>
      </c>
      <c r="S92" s="225"/>
      <c r="T92" s="225"/>
      <c r="U92" s="221"/>
    </row>
    <row r="93" spans="1:21" s="222" customFormat="1">
      <c r="A93" s="230" t="s">
        <v>37</v>
      </c>
      <c r="B93" s="224">
        <f t="shared" si="33"/>
        <v>0</v>
      </c>
      <c r="C93" s="955"/>
      <c r="D93" s="955"/>
      <c r="E93" s="955">
        <f t="shared" si="34"/>
        <v>0</v>
      </c>
      <c r="F93" s="955"/>
      <c r="G93" s="955"/>
      <c r="H93" s="955"/>
      <c r="I93" s="955"/>
      <c r="J93" s="955"/>
      <c r="K93" s="225"/>
      <c r="L93" s="225"/>
      <c r="M93" s="225"/>
      <c r="N93" s="225"/>
      <c r="O93" s="225"/>
      <c r="P93" s="225"/>
      <c r="Q93" s="225"/>
      <c r="R93" s="916">
        <f t="shared" si="35"/>
        <v>0</v>
      </c>
      <c r="S93" s="225"/>
      <c r="T93" s="225"/>
      <c r="U93" s="221"/>
    </row>
    <row r="94" spans="1:21" s="222" customFormat="1">
      <c r="A94" s="230" t="s">
        <v>37</v>
      </c>
      <c r="B94" s="224">
        <f t="shared" si="33"/>
        <v>0</v>
      </c>
      <c r="C94" s="955"/>
      <c r="D94" s="955"/>
      <c r="E94" s="955">
        <f t="shared" si="34"/>
        <v>0</v>
      </c>
      <c r="F94" s="955"/>
      <c r="G94" s="955"/>
      <c r="H94" s="955"/>
      <c r="I94" s="955"/>
      <c r="J94" s="955"/>
      <c r="K94" s="225"/>
      <c r="L94" s="225"/>
      <c r="M94" s="225"/>
      <c r="N94" s="225"/>
      <c r="O94" s="225"/>
      <c r="P94" s="225"/>
      <c r="Q94" s="225"/>
      <c r="R94" s="916">
        <f t="shared" si="35"/>
        <v>0</v>
      </c>
      <c r="S94" s="225"/>
      <c r="T94" s="225"/>
      <c r="U94" s="221"/>
    </row>
    <row r="95" spans="1:21" s="222" customFormat="1">
      <c r="A95" s="227" t="s">
        <v>852</v>
      </c>
      <c r="B95" s="224">
        <f>SUM(C95:D95)</f>
        <v>4319251</v>
      </c>
      <c r="C95" s="224">
        <f t="shared" ref="C95:Q95" si="39">SUM(C80:C94)</f>
        <v>4319251</v>
      </c>
      <c r="D95" s="224">
        <f t="shared" si="39"/>
        <v>0</v>
      </c>
      <c r="E95" s="224">
        <f t="shared" si="39"/>
        <v>4166755</v>
      </c>
      <c r="F95" s="224">
        <f t="shared" si="39"/>
        <v>0</v>
      </c>
      <c r="G95" s="224">
        <f t="shared" si="39"/>
        <v>0</v>
      </c>
      <c r="H95" s="224">
        <f t="shared" si="39"/>
        <v>152496</v>
      </c>
      <c r="I95" s="224">
        <f t="shared" si="39"/>
        <v>0</v>
      </c>
      <c r="J95" s="224">
        <f t="shared" si="39"/>
        <v>0</v>
      </c>
      <c r="K95" s="224">
        <f t="shared" si="39"/>
        <v>0</v>
      </c>
      <c r="L95" s="224">
        <f t="shared" si="39"/>
        <v>0</v>
      </c>
      <c r="M95" s="224">
        <f t="shared" si="39"/>
        <v>0</v>
      </c>
      <c r="N95" s="224">
        <f t="shared" si="39"/>
        <v>0</v>
      </c>
      <c r="O95" s="224">
        <f t="shared" si="39"/>
        <v>0</v>
      </c>
      <c r="P95" s="224">
        <f t="shared" si="39"/>
        <v>0</v>
      </c>
      <c r="Q95" s="224">
        <f t="shared" si="39"/>
        <v>0</v>
      </c>
      <c r="R95" s="558">
        <f>SUM(R80:R94)</f>
        <v>4319251</v>
      </c>
      <c r="S95" s="228">
        <f>SUM(S81:S84,S86:S94)</f>
        <v>3944317</v>
      </c>
      <c r="T95" s="224">
        <f>SUM(T81:T84,T86:T94)</f>
        <v>0</v>
      </c>
      <c r="U95" s="221"/>
    </row>
    <row r="96" spans="1:21" s="222" customFormat="1">
      <c r="A96" s="227" t="s">
        <v>853</v>
      </c>
      <c r="B96" s="224">
        <f>SUM(C96:D96)</f>
        <v>84365187</v>
      </c>
      <c r="C96" s="224">
        <f>SUM(C63+C67+C74+C78+C95)</f>
        <v>84365187</v>
      </c>
      <c r="D96" s="224">
        <f t="shared" ref="D96:R96" si="40">SUM(D63+D67+D74+D78+D95)</f>
        <v>0</v>
      </c>
      <c r="E96" s="224">
        <f t="shared" si="40"/>
        <v>28808110</v>
      </c>
      <c r="F96" s="224">
        <f t="shared" si="40"/>
        <v>27280000</v>
      </c>
      <c r="G96" s="224">
        <f t="shared" si="40"/>
        <v>23550000</v>
      </c>
      <c r="H96" s="224">
        <f t="shared" si="40"/>
        <v>4727077</v>
      </c>
      <c r="I96" s="224">
        <f t="shared" si="40"/>
        <v>0</v>
      </c>
      <c r="J96" s="224">
        <f t="shared" si="40"/>
        <v>0</v>
      </c>
      <c r="K96" s="224">
        <f t="shared" si="40"/>
        <v>0</v>
      </c>
      <c r="L96" s="224">
        <f t="shared" si="40"/>
        <v>0</v>
      </c>
      <c r="M96" s="224">
        <f t="shared" si="40"/>
        <v>0</v>
      </c>
      <c r="N96" s="224">
        <f t="shared" si="40"/>
        <v>0</v>
      </c>
      <c r="O96" s="224">
        <f t="shared" si="40"/>
        <v>0</v>
      </c>
      <c r="P96" s="224">
        <f t="shared" si="40"/>
        <v>0</v>
      </c>
      <c r="Q96" s="224">
        <f t="shared" si="40"/>
        <v>0</v>
      </c>
      <c r="R96" s="224">
        <f t="shared" si="40"/>
        <v>84365187</v>
      </c>
      <c r="S96" s="224">
        <f>SUM(S63+S67+S78+S95)</f>
        <v>78918553</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41">SUM(C98+D98)</f>
        <v>6000000</v>
      </c>
      <c r="C98" s="955">
        <v>6000000</v>
      </c>
      <c r="D98" s="955"/>
      <c r="E98" s="955">
        <f>C98-SUM(F98:K98)</f>
        <v>3150000</v>
      </c>
      <c r="F98" s="955"/>
      <c r="G98" s="955"/>
      <c r="H98" s="955"/>
      <c r="I98" s="955">
        <f>Application!AG621</f>
        <v>2850000</v>
      </c>
      <c r="J98" s="955"/>
      <c r="K98" s="225"/>
      <c r="L98" s="225"/>
      <c r="M98" s="225"/>
      <c r="N98" s="225"/>
      <c r="O98" s="225"/>
      <c r="P98" s="225"/>
      <c r="Q98" s="225"/>
      <c r="R98" s="916">
        <f t="shared" ref="R98:R103" si="42">SUM(E98:Q98)</f>
        <v>6000000</v>
      </c>
      <c r="S98" s="225">
        <f>C98</f>
        <v>6000000</v>
      </c>
      <c r="T98" s="225"/>
      <c r="U98" s="221"/>
    </row>
    <row r="99" spans="1:21" s="222" customFormat="1">
      <c r="A99" s="223" t="s">
        <v>856</v>
      </c>
      <c r="B99" s="224">
        <f t="shared" si="41"/>
        <v>0</v>
      </c>
      <c r="C99" s="225"/>
      <c r="D99" s="225"/>
      <c r="E99" s="225"/>
      <c r="F99" s="225"/>
      <c r="G99" s="225"/>
      <c r="H99" s="225"/>
      <c r="I99" s="225"/>
      <c r="J99" s="225"/>
      <c r="K99" s="225"/>
      <c r="L99" s="225"/>
      <c r="M99" s="225"/>
      <c r="N99" s="225"/>
      <c r="O99" s="225"/>
      <c r="P99" s="225"/>
      <c r="Q99" s="225"/>
      <c r="R99" s="916">
        <f t="shared" si="42"/>
        <v>0</v>
      </c>
      <c r="S99" s="225"/>
      <c r="T99" s="225"/>
      <c r="U99" s="221"/>
    </row>
    <row r="100" spans="1:21" s="222" customFormat="1">
      <c r="A100" s="223" t="s">
        <v>857</v>
      </c>
      <c r="B100" s="224">
        <f t="shared" si="41"/>
        <v>0</v>
      </c>
      <c r="C100" s="225"/>
      <c r="D100" s="225"/>
      <c r="E100" s="225"/>
      <c r="F100" s="225"/>
      <c r="G100" s="225"/>
      <c r="H100" s="225"/>
      <c r="I100" s="225"/>
      <c r="J100" s="225"/>
      <c r="K100" s="225"/>
      <c r="L100" s="225"/>
      <c r="M100" s="225"/>
      <c r="N100" s="225"/>
      <c r="O100" s="225"/>
      <c r="P100" s="225"/>
      <c r="Q100" s="225"/>
      <c r="R100" s="916">
        <f t="shared" si="42"/>
        <v>0</v>
      </c>
      <c r="S100" s="225"/>
      <c r="T100" s="225"/>
      <c r="U100" s="221"/>
    </row>
    <row r="101" spans="1:21" s="222" customFormat="1" ht="12" customHeight="1">
      <c r="A101" s="223" t="s">
        <v>858</v>
      </c>
      <c r="B101" s="224">
        <f t="shared" si="41"/>
        <v>0</v>
      </c>
      <c r="C101" s="225"/>
      <c r="D101" s="225"/>
      <c r="E101" s="225"/>
      <c r="F101" s="225"/>
      <c r="G101" s="225"/>
      <c r="H101" s="225"/>
      <c r="I101" s="225"/>
      <c r="J101" s="225"/>
      <c r="K101" s="225"/>
      <c r="L101" s="225"/>
      <c r="M101" s="225"/>
      <c r="N101" s="225"/>
      <c r="O101" s="225"/>
      <c r="P101" s="225"/>
      <c r="Q101" s="225"/>
      <c r="R101" s="916">
        <f t="shared" si="42"/>
        <v>0</v>
      </c>
      <c r="S101" s="225"/>
      <c r="T101" s="225"/>
      <c r="U101" s="221"/>
    </row>
    <row r="102" spans="1:21" s="222" customFormat="1">
      <c r="A102" s="457" t="s">
        <v>1127</v>
      </c>
      <c r="B102" s="224">
        <f t="shared" si="41"/>
        <v>0</v>
      </c>
      <c r="C102" s="225"/>
      <c r="D102" s="225"/>
      <c r="E102" s="225"/>
      <c r="F102" s="225"/>
      <c r="G102" s="225"/>
      <c r="H102" s="225"/>
      <c r="I102" s="225"/>
      <c r="J102" s="225"/>
      <c r="K102" s="225"/>
      <c r="L102" s="225"/>
      <c r="M102" s="225"/>
      <c r="N102" s="225"/>
      <c r="O102" s="225"/>
      <c r="P102" s="225"/>
      <c r="Q102" s="225"/>
      <c r="R102" s="916">
        <f t="shared" si="42"/>
        <v>0</v>
      </c>
      <c r="S102" s="225"/>
      <c r="T102" s="225"/>
      <c r="U102" s="221"/>
    </row>
    <row r="103" spans="1:21" s="222" customFormat="1">
      <c r="A103" s="230" t="s">
        <v>37</v>
      </c>
      <c r="B103" s="224">
        <f t="shared" si="41"/>
        <v>0</v>
      </c>
      <c r="C103" s="225"/>
      <c r="D103" s="225"/>
      <c r="E103" s="225"/>
      <c r="F103" s="225"/>
      <c r="G103" s="225"/>
      <c r="H103" s="225"/>
      <c r="I103" s="225"/>
      <c r="J103" s="225"/>
      <c r="K103" s="225"/>
      <c r="L103" s="225"/>
      <c r="M103" s="225"/>
      <c r="N103" s="225"/>
      <c r="O103" s="225"/>
      <c r="P103" s="225"/>
      <c r="Q103" s="225"/>
      <c r="R103" s="916">
        <f t="shared" si="42"/>
        <v>0</v>
      </c>
      <c r="S103" s="225"/>
      <c r="T103" s="225"/>
      <c r="U103" s="221"/>
    </row>
    <row r="104" spans="1:21" s="222" customFormat="1">
      <c r="A104" s="227" t="s">
        <v>860</v>
      </c>
      <c r="B104" s="224">
        <f>SUM(C104:D104)</f>
        <v>6000000</v>
      </c>
      <c r="C104" s="224">
        <f t="shared" ref="C104:T104" si="43">SUM(C98:C103)</f>
        <v>6000000</v>
      </c>
      <c r="D104" s="224">
        <f t="shared" si="43"/>
        <v>0</v>
      </c>
      <c r="E104" s="224">
        <f t="shared" si="43"/>
        <v>3150000</v>
      </c>
      <c r="F104" s="224">
        <f t="shared" si="43"/>
        <v>0</v>
      </c>
      <c r="G104" s="224">
        <f t="shared" si="43"/>
        <v>0</v>
      </c>
      <c r="H104" s="224">
        <f t="shared" si="43"/>
        <v>0</v>
      </c>
      <c r="I104" s="224">
        <f t="shared" si="43"/>
        <v>2850000</v>
      </c>
      <c r="J104" s="224">
        <f t="shared" si="43"/>
        <v>0</v>
      </c>
      <c r="K104" s="224">
        <f t="shared" si="43"/>
        <v>0</v>
      </c>
      <c r="L104" s="224">
        <f t="shared" si="43"/>
        <v>0</v>
      </c>
      <c r="M104" s="224">
        <f t="shared" si="43"/>
        <v>0</v>
      </c>
      <c r="N104" s="224">
        <f t="shared" si="43"/>
        <v>0</v>
      </c>
      <c r="O104" s="224">
        <f t="shared" si="43"/>
        <v>0</v>
      </c>
      <c r="P104" s="224">
        <f t="shared" si="43"/>
        <v>0</v>
      </c>
      <c r="Q104" s="224">
        <f t="shared" si="43"/>
        <v>0</v>
      </c>
      <c r="R104" s="558">
        <f>SUM(R98:R103)</f>
        <v>6000000</v>
      </c>
      <c r="S104" s="228">
        <f t="shared" si="43"/>
        <v>6000000</v>
      </c>
      <c r="T104" s="228">
        <f t="shared" si="43"/>
        <v>0</v>
      </c>
      <c r="U104" s="221"/>
    </row>
    <row r="105" spans="1:21" s="222" customFormat="1">
      <c r="A105" s="227" t="s">
        <v>861</v>
      </c>
      <c r="B105" s="228">
        <f>SUM(C105:D105)</f>
        <v>90365187</v>
      </c>
      <c r="C105" s="228">
        <f t="shared" ref="C105:R105" si="44">SUM(C96+C104)</f>
        <v>90365187</v>
      </c>
      <c r="D105" s="228">
        <f t="shared" si="44"/>
        <v>0</v>
      </c>
      <c r="E105" s="228">
        <f t="shared" si="44"/>
        <v>31958110</v>
      </c>
      <c r="F105" s="228">
        <f t="shared" si="44"/>
        <v>27280000</v>
      </c>
      <c r="G105" s="228">
        <f t="shared" si="44"/>
        <v>23550000</v>
      </c>
      <c r="H105" s="228">
        <f t="shared" si="44"/>
        <v>4727077</v>
      </c>
      <c r="I105" s="228">
        <f t="shared" si="44"/>
        <v>2850000</v>
      </c>
      <c r="J105" s="228">
        <f t="shared" si="44"/>
        <v>0</v>
      </c>
      <c r="K105" s="228">
        <f t="shared" si="44"/>
        <v>0</v>
      </c>
      <c r="L105" s="228">
        <f t="shared" si="44"/>
        <v>0</v>
      </c>
      <c r="M105" s="228">
        <f t="shared" si="44"/>
        <v>0</v>
      </c>
      <c r="N105" s="228">
        <f t="shared" si="44"/>
        <v>0</v>
      </c>
      <c r="O105" s="228">
        <f t="shared" si="44"/>
        <v>0</v>
      </c>
      <c r="P105" s="228">
        <f t="shared" si="44"/>
        <v>0</v>
      </c>
      <c r="Q105" s="228">
        <f t="shared" si="44"/>
        <v>0</v>
      </c>
      <c r="R105" s="558">
        <f t="shared" si="44"/>
        <v>90365187</v>
      </c>
      <c r="S105" s="228">
        <f>S96+S104</f>
        <v>84918553</v>
      </c>
      <c r="T105" s="228">
        <f>T96+T104</f>
        <v>0</v>
      </c>
      <c r="U105" s="221"/>
    </row>
    <row r="106" spans="1:21">
      <c r="A106" s="898" t="s">
        <v>1170</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84918553</v>
      </c>
      <c r="T107" s="242">
        <f>T105+T106</f>
        <v>0</v>
      </c>
    </row>
    <row r="108" spans="1:21" s="310" customFormat="1">
      <c r="A108" s="241" t="s">
        <v>973</v>
      </c>
      <c r="B108" s="236"/>
      <c r="C108" s="236"/>
      <c r="D108" s="236"/>
      <c r="E108" s="481">
        <f>Application!AG631</f>
        <v>31958110</v>
      </c>
      <c r="F108" s="481">
        <f>Application!AG618</f>
        <v>27280000</v>
      </c>
      <c r="G108" s="481">
        <f>Application!AG619</f>
        <v>23550000</v>
      </c>
      <c r="H108" s="481">
        <f>Application!AG620</f>
        <v>4727077</v>
      </c>
      <c r="I108" s="481">
        <f>Application!AG621</f>
        <v>2850000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37" t="s">
        <v>1133</v>
      </c>
      <c r="E122" s="1637"/>
      <c r="F122" s="1637"/>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27" t="s">
        <v>1491</v>
      </c>
      <c r="E123" s="1628"/>
      <c r="F123" s="1628"/>
      <c r="G123" s="1628"/>
      <c r="H123" s="1628"/>
      <c r="I123" s="1628"/>
      <c r="J123" s="1628"/>
      <c r="K123" s="1628"/>
      <c r="L123" s="1628"/>
      <c r="M123" s="1628"/>
      <c r="N123" s="1628"/>
      <c r="O123" s="1628"/>
      <c r="P123" s="1628"/>
      <c r="Q123" s="1628"/>
      <c r="R123" s="1628"/>
      <c r="S123" s="1628"/>
      <c r="T123" s="535"/>
      <c r="U123" s="537"/>
    </row>
    <row r="124" spans="1:21" ht="12.75">
      <c r="A124" s="534" t="s">
        <v>1135</v>
      </c>
      <c r="B124" s="544"/>
      <c r="C124" s="534"/>
      <c r="D124" s="1628"/>
      <c r="E124" s="1628"/>
      <c r="F124" s="1628"/>
      <c r="G124" s="1628"/>
      <c r="H124" s="1628"/>
      <c r="I124" s="1628"/>
      <c r="J124" s="1628"/>
      <c r="K124" s="1628"/>
      <c r="L124" s="1628"/>
      <c r="M124" s="1628"/>
      <c r="N124" s="1628"/>
      <c r="O124" s="1628"/>
      <c r="P124" s="1628"/>
      <c r="Q124" s="1628"/>
      <c r="R124" s="1628"/>
      <c r="S124" s="1628"/>
      <c r="T124" s="535"/>
      <c r="U124" s="537"/>
    </row>
    <row r="125" spans="1:21" ht="12.75">
      <c r="A125" s="534" t="s">
        <v>1136</v>
      </c>
      <c r="B125" s="544"/>
      <c r="C125" s="534"/>
      <c r="D125" s="1628"/>
      <c r="E125" s="1628"/>
      <c r="F125" s="1628"/>
      <c r="G125" s="1628"/>
      <c r="H125" s="1628"/>
      <c r="I125" s="1628"/>
      <c r="J125" s="1628"/>
      <c r="K125" s="1628"/>
      <c r="L125" s="1628"/>
      <c r="M125" s="1628"/>
      <c r="N125" s="1628"/>
      <c r="O125" s="1628"/>
      <c r="P125" s="1628"/>
      <c r="Q125" s="1628"/>
      <c r="R125" s="1628"/>
      <c r="S125" s="1628"/>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35"/>
      <c r="E128" s="1635"/>
      <c r="F128" s="1635"/>
      <c r="G128" s="1635"/>
      <c r="H128" s="1635"/>
      <c r="I128" s="534"/>
      <c r="J128" s="1626"/>
      <c r="K128" s="1626"/>
      <c r="L128" s="534"/>
      <c r="M128" s="534"/>
      <c r="N128" s="534"/>
      <c r="O128" s="534"/>
      <c r="P128" s="534"/>
      <c r="Q128" s="534"/>
      <c r="R128" s="534"/>
      <c r="S128" s="534"/>
      <c r="T128" s="535"/>
      <c r="U128" s="537"/>
    </row>
    <row r="129" spans="1:21" ht="12.75">
      <c r="A129" s="534" t="s">
        <v>318</v>
      </c>
      <c r="B129" s="544"/>
      <c r="C129" s="534"/>
      <c r="D129" s="1636" t="s">
        <v>1140</v>
      </c>
      <c r="E129" s="1636"/>
      <c r="F129" s="1636"/>
      <c r="G129" s="1636"/>
      <c r="H129" s="1636"/>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170"/>
      <c r="E131" s="1170"/>
      <c r="F131" s="1170"/>
      <c r="G131" s="1170"/>
      <c r="H131" s="1170"/>
      <c r="I131" s="534"/>
      <c r="J131" s="1170"/>
      <c r="K131" s="1170"/>
      <c r="L131" s="1170"/>
      <c r="M131" s="1170"/>
      <c r="N131" s="534"/>
      <c r="O131" s="534"/>
      <c r="P131" s="534"/>
      <c r="Q131" s="534"/>
      <c r="R131" s="534"/>
      <c r="S131" s="534"/>
      <c r="T131" s="535"/>
      <c r="U131" s="537"/>
    </row>
    <row r="132" spans="1:21" ht="12" customHeight="1">
      <c r="A132" s="548"/>
      <c r="B132" s="534"/>
      <c r="C132" s="534"/>
      <c r="D132" s="1629" t="s">
        <v>1143</v>
      </c>
      <c r="E132" s="1629"/>
      <c r="F132" s="1629"/>
      <c r="G132" s="1629"/>
      <c r="H132" s="1629"/>
      <c r="I132" s="534"/>
      <c r="J132" s="1629" t="s">
        <v>1144</v>
      </c>
      <c r="K132" s="1629"/>
      <c r="L132" s="1629"/>
      <c r="M132" s="1629"/>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30"/>
      <c r="B138" s="1631"/>
      <c r="C138" s="1631"/>
      <c r="D138" s="539"/>
      <c r="E138" s="1626"/>
      <c r="F138" s="1626"/>
      <c r="G138" s="534"/>
      <c r="H138" s="534"/>
      <c r="I138" s="534"/>
      <c r="J138" s="534"/>
      <c r="K138" s="534"/>
      <c r="L138" s="534"/>
      <c r="M138" s="534"/>
      <c r="N138" s="534"/>
      <c r="O138" s="534"/>
      <c r="P138" s="534"/>
      <c r="Q138" s="534"/>
      <c r="R138" s="534"/>
      <c r="S138" s="534"/>
      <c r="T138" s="541"/>
      <c r="U138" s="542"/>
    </row>
    <row r="139" spans="1:21" ht="12.75">
      <c r="A139" s="1624" t="s">
        <v>1147</v>
      </c>
      <c r="B139" s="1625"/>
      <c r="C139" s="1625"/>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9" priority="260" stopIfTrue="1">
      <formula>T9&gt;C9</formula>
    </cfRule>
  </conditionalFormatting>
  <conditionalFormatting sqref="S10">
    <cfRule type="expression" dxfId="128" priority="259" stopIfTrue="1">
      <formula>(S10+T10)&gt;C10</formula>
    </cfRule>
  </conditionalFormatting>
  <conditionalFormatting sqref="R8">
    <cfRule type="cellIs" dxfId="127" priority="248" stopIfTrue="1" operator="notEqual">
      <formula>$B8</formula>
    </cfRule>
    <cfRule type="cellIs" priority="251" stopIfTrue="1" operator="notEqual">
      <formula>$B8</formula>
    </cfRule>
  </conditionalFormatting>
  <conditionalFormatting sqref="R4:R7">
    <cfRule type="cellIs" dxfId="126" priority="250" stopIfTrue="1" operator="notEqual">
      <formula>$B4</formula>
    </cfRule>
  </conditionalFormatting>
  <conditionalFormatting sqref="R9:R10">
    <cfRule type="cellIs" dxfId="125" priority="249" stopIfTrue="1" operator="notEqual">
      <formula>$B9</formula>
    </cfRule>
  </conditionalFormatting>
  <conditionalFormatting sqref="R11:R12">
    <cfRule type="cellIs" dxfId="124" priority="246" stopIfTrue="1" operator="notEqual">
      <formula>$B11</formula>
    </cfRule>
    <cfRule type="cellIs" priority="247" stopIfTrue="1" operator="notEqual">
      <formula>$B11</formula>
    </cfRule>
  </conditionalFormatting>
  <conditionalFormatting sqref="R13:R15">
    <cfRule type="cellIs" dxfId="123" priority="245" stopIfTrue="1" operator="notEqual">
      <formula>$B13</formula>
    </cfRule>
  </conditionalFormatting>
  <conditionalFormatting sqref="R25">
    <cfRule type="cellIs" dxfId="122" priority="243" stopIfTrue="1" operator="notEqual">
      <formula>$B25</formula>
    </cfRule>
    <cfRule type="cellIs" priority="244" stopIfTrue="1" operator="notEqual">
      <formula>$B25</formula>
    </cfRule>
  </conditionalFormatting>
  <conditionalFormatting sqref="R17:R24">
    <cfRule type="cellIs" dxfId="121" priority="242" stopIfTrue="1" operator="notEqual">
      <formula>$B17</formula>
    </cfRule>
  </conditionalFormatting>
  <conditionalFormatting sqref="R26">
    <cfRule type="cellIs" dxfId="120" priority="241" stopIfTrue="1" operator="notEqual">
      <formula>$B26</formula>
    </cfRule>
  </conditionalFormatting>
  <conditionalFormatting sqref="R36">
    <cfRule type="cellIs" dxfId="119" priority="239" stopIfTrue="1" operator="notEqual">
      <formula>$B36</formula>
    </cfRule>
    <cfRule type="cellIs" priority="240" stopIfTrue="1" operator="notEqual">
      <formula>$B36</formula>
    </cfRule>
  </conditionalFormatting>
  <conditionalFormatting sqref="R28:R35">
    <cfRule type="cellIs" dxfId="118" priority="238" stopIfTrue="1" operator="notEqual">
      <formula>$B28</formula>
    </cfRule>
  </conditionalFormatting>
  <conditionalFormatting sqref="R40">
    <cfRule type="cellIs" dxfId="117" priority="236" stopIfTrue="1" operator="notEqual">
      <formula>$B40</formula>
    </cfRule>
    <cfRule type="cellIs" priority="237" stopIfTrue="1" operator="notEqual">
      <formula>$B40</formula>
    </cfRule>
  </conditionalFormatting>
  <conditionalFormatting sqref="R38:R39">
    <cfRule type="cellIs" dxfId="116" priority="235" stopIfTrue="1" operator="notEqual">
      <formula>$B38</formula>
    </cfRule>
  </conditionalFormatting>
  <conditionalFormatting sqref="R41">
    <cfRule type="cellIs" dxfId="115" priority="234" stopIfTrue="1" operator="notEqual">
      <formula>$B41</formula>
    </cfRule>
  </conditionalFormatting>
  <conditionalFormatting sqref="R53">
    <cfRule type="cellIs" dxfId="114" priority="232" stopIfTrue="1" operator="notEqual">
      <formula>$B53</formula>
    </cfRule>
    <cfRule type="cellIs" priority="233" stopIfTrue="1" operator="notEqual">
      <formula>$B53</formula>
    </cfRule>
  </conditionalFormatting>
  <conditionalFormatting sqref="R43:R52">
    <cfRule type="cellIs" dxfId="113" priority="231" stopIfTrue="1" operator="notEqual">
      <formula>$B43</formula>
    </cfRule>
  </conditionalFormatting>
  <conditionalFormatting sqref="R62:R63">
    <cfRule type="cellIs" dxfId="112" priority="229" stopIfTrue="1" operator="notEqual">
      <formula>$B62</formula>
    </cfRule>
    <cfRule type="cellIs" priority="230" stopIfTrue="1" operator="notEqual">
      <formula>$B62</formula>
    </cfRule>
  </conditionalFormatting>
  <conditionalFormatting sqref="R55:R61">
    <cfRule type="cellIs" dxfId="111" priority="228" stopIfTrue="1" operator="notEqual">
      <formula>$B55</formula>
    </cfRule>
  </conditionalFormatting>
  <conditionalFormatting sqref="R67">
    <cfRule type="cellIs" dxfId="110" priority="226" stopIfTrue="1" operator="notEqual">
      <formula>$B67</formula>
    </cfRule>
    <cfRule type="cellIs" priority="227" stopIfTrue="1" operator="notEqual">
      <formula>$B67</formula>
    </cfRule>
  </conditionalFormatting>
  <conditionalFormatting sqref="R65:R66">
    <cfRule type="cellIs" dxfId="109" priority="225" stopIfTrue="1" operator="notEqual">
      <formula>$B65</formula>
    </cfRule>
  </conditionalFormatting>
  <conditionalFormatting sqref="R74">
    <cfRule type="cellIs" dxfId="108" priority="223" stopIfTrue="1" operator="notEqual">
      <formula>$B74</formula>
    </cfRule>
    <cfRule type="cellIs" priority="224" stopIfTrue="1" operator="notEqual">
      <formula>$B74</formula>
    </cfRule>
  </conditionalFormatting>
  <conditionalFormatting sqref="R95">
    <cfRule type="cellIs" dxfId="107" priority="221" stopIfTrue="1" operator="notEqual">
      <formula>$B95</formula>
    </cfRule>
    <cfRule type="cellIs" priority="222" stopIfTrue="1" operator="notEqual">
      <formula>$B95</formula>
    </cfRule>
  </conditionalFormatting>
  <conditionalFormatting sqref="R69:R73">
    <cfRule type="cellIs" dxfId="106" priority="220" stopIfTrue="1" operator="notEqual">
      <formula>$B69</formula>
    </cfRule>
  </conditionalFormatting>
  <conditionalFormatting sqref="R76:R77">
    <cfRule type="cellIs" dxfId="105" priority="219" stopIfTrue="1" operator="notEqual">
      <formula>$B76</formula>
    </cfRule>
  </conditionalFormatting>
  <conditionalFormatting sqref="R80:R94">
    <cfRule type="cellIs" dxfId="104" priority="218" stopIfTrue="1" operator="notEqual">
      <formula>$B80</formula>
    </cfRule>
  </conditionalFormatting>
  <conditionalFormatting sqref="R104:R105">
    <cfRule type="cellIs" dxfId="103" priority="216" stopIfTrue="1" operator="notEqual">
      <formula>$B104</formula>
    </cfRule>
    <cfRule type="cellIs" priority="217" stopIfTrue="1" operator="notEqual">
      <formula>$B104</formula>
    </cfRule>
  </conditionalFormatting>
  <conditionalFormatting sqref="R98:R103">
    <cfRule type="cellIs" dxfId="102" priority="215" stopIfTrue="1" operator="notEqual">
      <formula>$B98</formula>
    </cfRule>
  </conditionalFormatting>
  <conditionalFormatting sqref="E105:Q105">
    <cfRule type="cellIs" dxfId="101" priority="214" stopIfTrue="1" operator="notEqual">
      <formula>E$108</formula>
    </cfRule>
  </conditionalFormatting>
  <conditionalFormatting sqref="S13">
    <cfRule type="expression" dxfId="100" priority="211" stopIfTrue="1">
      <formula>(S13+T13)&gt;C13</formula>
    </cfRule>
  </conditionalFormatting>
  <conditionalFormatting sqref="S14">
    <cfRule type="expression" dxfId="99" priority="208" stopIfTrue="1">
      <formula>(S14+T14)&gt;C14</formula>
    </cfRule>
  </conditionalFormatting>
  <conditionalFormatting sqref="S17">
    <cfRule type="expression" dxfId="98" priority="207" stopIfTrue="1">
      <formula>(S17+T17)&gt;C17</formula>
    </cfRule>
  </conditionalFormatting>
  <conditionalFormatting sqref="S18">
    <cfRule type="expression" dxfId="97" priority="199" stopIfTrue="1">
      <formula>(S18+T18)&gt;C18</formula>
    </cfRule>
  </conditionalFormatting>
  <conditionalFormatting sqref="S19">
    <cfRule type="expression" dxfId="96" priority="197" stopIfTrue="1">
      <formula>(S19+T19)&gt;C19</formula>
    </cfRule>
  </conditionalFormatting>
  <conditionalFormatting sqref="S20">
    <cfRule type="expression" dxfId="95" priority="196" stopIfTrue="1">
      <formula>(S20+T20)&gt;C20</formula>
    </cfRule>
  </conditionalFormatting>
  <conditionalFormatting sqref="S21">
    <cfRule type="expression" dxfId="94" priority="195" stopIfTrue="1">
      <formula>(S21+T21)&gt;C21</formula>
    </cfRule>
  </conditionalFormatting>
  <conditionalFormatting sqref="S22">
    <cfRule type="expression" dxfId="93" priority="194" stopIfTrue="1">
      <formula>(S22+T22)&gt;C22</formula>
    </cfRule>
  </conditionalFormatting>
  <conditionalFormatting sqref="S23">
    <cfRule type="expression" dxfId="92" priority="193" stopIfTrue="1">
      <formula>(S23+T23)&gt;C23</formula>
    </cfRule>
  </conditionalFormatting>
  <conditionalFormatting sqref="S24">
    <cfRule type="expression" dxfId="91" priority="192" stopIfTrue="1">
      <formula>(S24+T24)&gt;C24</formula>
    </cfRule>
  </conditionalFormatting>
  <conditionalFormatting sqref="S26">
    <cfRule type="expression" dxfId="90" priority="185" stopIfTrue="1">
      <formula>(S26+T26)&gt;C26</formula>
    </cfRule>
  </conditionalFormatting>
  <conditionalFormatting sqref="S28:S35">
    <cfRule type="expression" dxfId="89" priority="183" stopIfTrue="1">
      <formula>(S28+T28)&gt;C28</formula>
    </cfRule>
  </conditionalFormatting>
  <conditionalFormatting sqref="S44">
    <cfRule type="expression" dxfId="88" priority="156" stopIfTrue="1">
      <formula>(S44+T44)&gt;C44</formula>
    </cfRule>
  </conditionalFormatting>
  <conditionalFormatting sqref="S46">
    <cfRule type="expression" dxfId="87" priority="154" stopIfTrue="1">
      <formula>(S46+T46)&gt;C46</formula>
    </cfRule>
  </conditionalFormatting>
  <conditionalFormatting sqref="S47">
    <cfRule type="expression" dxfId="86" priority="153" stopIfTrue="1">
      <formula>(S47+T47)&gt;C47</formula>
    </cfRule>
  </conditionalFormatting>
  <conditionalFormatting sqref="S84">
    <cfRule type="expression" dxfId="85" priority="127" stopIfTrue="1">
      <formula>(S84+T84)&gt;C84</formula>
    </cfRule>
  </conditionalFormatting>
  <conditionalFormatting sqref="S92">
    <cfRule type="expression" dxfId="84" priority="116" stopIfTrue="1">
      <formula>(S92+T92)&gt;C92</formula>
    </cfRule>
  </conditionalFormatting>
  <conditionalFormatting sqref="S93">
    <cfRule type="expression" dxfId="83" priority="115" stopIfTrue="1">
      <formula>(S93+T93)&gt;C93</formula>
    </cfRule>
  </conditionalFormatting>
  <conditionalFormatting sqref="S94">
    <cfRule type="expression" dxfId="82" priority="114" stopIfTrue="1">
      <formula>(S94+T94)&gt;C94</formula>
    </cfRule>
  </conditionalFormatting>
  <conditionalFormatting sqref="S99">
    <cfRule type="expression" dxfId="81" priority="103" stopIfTrue="1">
      <formula>(S99+T99)&gt;C99</formula>
    </cfRule>
  </conditionalFormatting>
  <conditionalFormatting sqref="S100">
    <cfRule type="expression" dxfId="80" priority="102" stopIfTrue="1">
      <formula>(S100+T100)&gt;C100</formula>
    </cfRule>
  </conditionalFormatting>
  <conditionalFormatting sqref="S101">
    <cfRule type="expression" dxfId="79" priority="101" stopIfTrue="1">
      <formula>(S101+T101)&gt;C101</formula>
    </cfRule>
  </conditionalFormatting>
  <conditionalFormatting sqref="S102">
    <cfRule type="expression" dxfId="78" priority="100" stopIfTrue="1">
      <formula>(S102+T102)&gt;C102</formula>
    </cfRule>
  </conditionalFormatting>
  <conditionalFormatting sqref="S103">
    <cfRule type="expression" dxfId="77" priority="99" stopIfTrue="1">
      <formula>(S103+T103)&gt;C103</formula>
    </cfRule>
  </conditionalFormatting>
  <conditionalFormatting sqref="C10">
    <cfRule type="expression" dxfId="76" priority="91">
      <formula>"(S10+T10)&gt;C10 "</formula>
    </cfRule>
  </conditionalFormatting>
  <conditionalFormatting sqref="T10">
    <cfRule type="expression" dxfId="75" priority="89" stopIfTrue="1">
      <formula>(S10+T10)&gt;C10</formula>
    </cfRule>
  </conditionalFormatting>
  <conditionalFormatting sqref="T13">
    <cfRule type="expression" dxfId="74" priority="87" stopIfTrue="1">
      <formula>(S13+T13)&gt;C13</formula>
    </cfRule>
  </conditionalFormatting>
  <conditionalFormatting sqref="T14">
    <cfRule type="expression" dxfId="73" priority="86" stopIfTrue="1">
      <formula>(S14+T14)&gt;C14</formula>
    </cfRule>
  </conditionalFormatting>
  <conditionalFormatting sqref="T17">
    <cfRule type="expression" dxfId="72" priority="85" stopIfTrue="1">
      <formula>(S17+T17)&gt;C17</formula>
    </cfRule>
  </conditionalFormatting>
  <conditionalFormatting sqref="T18">
    <cfRule type="expression" dxfId="71" priority="68" stopIfTrue="1">
      <formula>(S18+T18)&gt;C18</formula>
    </cfRule>
  </conditionalFormatting>
  <conditionalFormatting sqref="T19">
    <cfRule type="expression" dxfId="70" priority="67" stopIfTrue="1">
      <formula>(S19+T19)&gt;C19</formula>
    </cfRule>
  </conditionalFormatting>
  <conditionalFormatting sqref="T20">
    <cfRule type="expression" dxfId="69" priority="66" stopIfTrue="1">
      <formula>(S20+T20)&gt;C20</formula>
    </cfRule>
  </conditionalFormatting>
  <conditionalFormatting sqref="T21">
    <cfRule type="expression" dxfId="68" priority="65" stopIfTrue="1">
      <formula>(S21+T21)&gt;C21</formula>
    </cfRule>
  </conditionalFormatting>
  <conditionalFormatting sqref="T22">
    <cfRule type="expression" dxfId="67" priority="64" stopIfTrue="1">
      <formula>(S22+T22)&gt;C22</formula>
    </cfRule>
  </conditionalFormatting>
  <conditionalFormatting sqref="T23">
    <cfRule type="expression" dxfId="66" priority="63" stopIfTrue="1">
      <formula>(S23+T23)&gt;C23</formula>
    </cfRule>
  </conditionalFormatting>
  <conditionalFormatting sqref="T24">
    <cfRule type="expression" dxfId="65" priority="62" stopIfTrue="1">
      <formula>(S24+T24)&gt;C24</formula>
    </cfRule>
  </conditionalFormatting>
  <conditionalFormatting sqref="T26">
    <cfRule type="expression" dxfId="64" priority="60" stopIfTrue="1">
      <formula>(S26+T26)&gt;C26</formula>
    </cfRule>
  </conditionalFormatting>
  <conditionalFormatting sqref="T28">
    <cfRule type="expression" dxfId="63" priority="59" stopIfTrue="1">
      <formula>(S28+T28)&gt;C28</formula>
    </cfRule>
  </conditionalFormatting>
  <conditionalFormatting sqref="T29">
    <cfRule type="expression" dxfId="62" priority="57" stopIfTrue="1">
      <formula>(S29+T29)&gt;C29</formula>
    </cfRule>
  </conditionalFormatting>
  <conditionalFormatting sqref="T30">
    <cfRule type="expression" dxfId="61" priority="56" stopIfTrue="1">
      <formula>(S30+T30)&gt;C30</formula>
    </cfRule>
  </conditionalFormatting>
  <conditionalFormatting sqref="T31">
    <cfRule type="expression" dxfId="60" priority="55" stopIfTrue="1">
      <formula>(S31+T31)&gt;C31</formula>
    </cfRule>
  </conditionalFormatting>
  <conditionalFormatting sqref="T32">
    <cfRule type="expression" dxfId="59" priority="54" stopIfTrue="1">
      <formula>(S32+T32)&gt;C32</formula>
    </cfRule>
  </conditionalFormatting>
  <conditionalFormatting sqref="T33">
    <cfRule type="expression" dxfId="58" priority="53" stopIfTrue="1">
      <formula>(S33+T33)&gt;C33</formula>
    </cfRule>
  </conditionalFormatting>
  <conditionalFormatting sqref="T34">
    <cfRule type="expression" dxfId="57" priority="52" stopIfTrue="1">
      <formula>(S34+T34)&gt;C34</formula>
    </cfRule>
  </conditionalFormatting>
  <conditionalFormatting sqref="T35">
    <cfRule type="expression" dxfId="56" priority="51" stopIfTrue="1">
      <formula>(S35+T35)&gt;C35</formula>
    </cfRule>
  </conditionalFormatting>
  <conditionalFormatting sqref="T38">
    <cfRule type="expression" dxfId="55" priority="50" stopIfTrue="1">
      <formula>(S38+T38)&gt;C38</formula>
    </cfRule>
  </conditionalFormatting>
  <conditionalFormatting sqref="T39">
    <cfRule type="expression" dxfId="54" priority="49" stopIfTrue="1">
      <formula>(S39+T39)&gt;C39</formula>
    </cfRule>
  </conditionalFormatting>
  <conditionalFormatting sqref="T41">
    <cfRule type="expression" dxfId="53" priority="48" stopIfTrue="1">
      <formula>(S41+T41)&gt;C41</formula>
    </cfRule>
  </conditionalFormatting>
  <conditionalFormatting sqref="T43">
    <cfRule type="expression" dxfId="52" priority="47" stopIfTrue="1">
      <formula>(S43+T43)&gt;C43</formula>
    </cfRule>
  </conditionalFormatting>
  <conditionalFormatting sqref="T44">
    <cfRule type="expression" dxfId="51" priority="46" stopIfTrue="1">
      <formula>(S44+T44)&gt;C44</formula>
    </cfRule>
  </conditionalFormatting>
  <conditionalFormatting sqref="T45">
    <cfRule type="expression" dxfId="50" priority="45" stopIfTrue="1">
      <formula>(S45+T45)&gt;C45</formula>
    </cfRule>
  </conditionalFormatting>
  <conditionalFormatting sqref="T46">
    <cfRule type="expression" dxfId="49" priority="44" stopIfTrue="1">
      <formula>(S46+T46)&gt;C46</formula>
    </cfRule>
  </conditionalFormatting>
  <conditionalFormatting sqref="T47">
    <cfRule type="expression" dxfId="48" priority="43" stopIfTrue="1">
      <formula>(S47+T47)&gt;C47</formula>
    </cfRule>
  </conditionalFormatting>
  <conditionalFormatting sqref="T48">
    <cfRule type="expression" dxfId="47" priority="42" stopIfTrue="1">
      <formula>(S48+T48)&gt;C48</formula>
    </cfRule>
  </conditionalFormatting>
  <conditionalFormatting sqref="T49">
    <cfRule type="expression" dxfId="46" priority="41" stopIfTrue="1">
      <formula>(S49+T49)&gt;C49</formula>
    </cfRule>
  </conditionalFormatting>
  <conditionalFormatting sqref="T50">
    <cfRule type="expression" dxfId="45" priority="40" stopIfTrue="1">
      <formula>(S50+T50)&gt;C50</formula>
    </cfRule>
  </conditionalFormatting>
  <conditionalFormatting sqref="T51">
    <cfRule type="expression" dxfId="44" priority="39" stopIfTrue="1">
      <formula>(S51+T51)&gt;C51</formula>
    </cfRule>
  </conditionalFormatting>
  <conditionalFormatting sqref="T52">
    <cfRule type="expression" dxfId="43" priority="38" stopIfTrue="1">
      <formula>(S52+T52)&gt;C52</formula>
    </cfRule>
  </conditionalFormatting>
  <conditionalFormatting sqref="T65">
    <cfRule type="expression" dxfId="42" priority="37" stopIfTrue="1">
      <formula>(S65+T65)&gt;C65</formula>
    </cfRule>
  </conditionalFormatting>
  <conditionalFormatting sqref="T66">
    <cfRule type="expression" dxfId="41" priority="36" stopIfTrue="1">
      <formula>(S66+T66)&gt;C66</formula>
    </cfRule>
  </conditionalFormatting>
  <conditionalFormatting sqref="T76">
    <cfRule type="expression" dxfId="40" priority="35" stopIfTrue="1">
      <formula>(S76+T76)&gt;C76</formula>
    </cfRule>
  </conditionalFormatting>
  <conditionalFormatting sqref="T77">
    <cfRule type="expression" dxfId="39" priority="34" stopIfTrue="1">
      <formula>(S77+T77)&gt;C77</formula>
    </cfRule>
  </conditionalFormatting>
  <conditionalFormatting sqref="T81">
    <cfRule type="expression" dxfId="38" priority="33" stopIfTrue="1">
      <formula>(S81+T81)&gt;C81</formula>
    </cfRule>
  </conditionalFormatting>
  <conditionalFormatting sqref="T82">
    <cfRule type="expression" dxfId="37" priority="32" stopIfTrue="1">
      <formula>(S82+T82)&gt;C82</formula>
    </cfRule>
  </conditionalFormatting>
  <conditionalFormatting sqref="T83">
    <cfRule type="expression" dxfId="36" priority="31" stopIfTrue="1">
      <formula>(S83+T83)&gt;C83</formula>
    </cfRule>
  </conditionalFormatting>
  <conditionalFormatting sqref="T84">
    <cfRule type="expression" dxfId="35" priority="30" stopIfTrue="1">
      <formula>(S84+T84)&gt;C84</formula>
    </cfRule>
  </conditionalFormatting>
  <conditionalFormatting sqref="T86">
    <cfRule type="expression" dxfId="34" priority="29" stopIfTrue="1">
      <formula>(S86+T86)&gt;C86</formula>
    </cfRule>
  </conditionalFormatting>
  <conditionalFormatting sqref="T87">
    <cfRule type="expression" dxfId="33" priority="28" stopIfTrue="1">
      <formula>(S87+T87)&gt;C87</formula>
    </cfRule>
  </conditionalFormatting>
  <conditionalFormatting sqref="T88">
    <cfRule type="expression" dxfId="32" priority="27" stopIfTrue="1">
      <formula>(S88+T88)&gt;C88</formula>
    </cfRule>
  </conditionalFormatting>
  <conditionalFormatting sqref="T89">
    <cfRule type="expression" dxfId="31" priority="26" stopIfTrue="1">
      <formula>(S89+T89)&gt;C89</formula>
    </cfRule>
  </conditionalFormatting>
  <conditionalFormatting sqref="T90">
    <cfRule type="expression" dxfId="30" priority="25" stopIfTrue="1">
      <formula>(S90+T90)&gt;C90</formula>
    </cfRule>
  </conditionalFormatting>
  <conditionalFormatting sqref="T91">
    <cfRule type="expression" dxfId="29" priority="24" stopIfTrue="1">
      <formula>(S91+T91)&gt;C91</formula>
    </cfRule>
  </conditionalFormatting>
  <conditionalFormatting sqref="T92">
    <cfRule type="expression" dxfId="28" priority="23" stopIfTrue="1">
      <formula>(S92+T92)&gt;C92</formula>
    </cfRule>
  </conditionalFormatting>
  <conditionalFormatting sqref="T93">
    <cfRule type="expression" dxfId="27" priority="22" stopIfTrue="1">
      <formula>(S93+T93)&gt;C93</formula>
    </cfRule>
  </conditionalFormatting>
  <conditionalFormatting sqref="T94">
    <cfRule type="expression" dxfId="26" priority="21" stopIfTrue="1">
      <formula>(S94+T94)&gt;C94</formula>
    </cfRule>
  </conditionalFormatting>
  <conditionalFormatting sqref="T98">
    <cfRule type="expression" dxfId="25" priority="20" stopIfTrue="1">
      <formula>(S98+T98)&gt;C98</formula>
    </cfRule>
  </conditionalFormatting>
  <conditionalFormatting sqref="T99">
    <cfRule type="expression" dxfId="24" priority="19" stopIfTrue="1">
      <formula>(S99+T99)&gt;C99</formula>
    </cfRule>
  </conditionalFormatting>
  <conditionalFormatting sqref="T100">
    <cfRule type="expression" dxfId="23" priority="18" stopIfTrue="1">
      <formula>(S100+T100)&gt;C100</formula>
    </cfRule>
  </conditionalFormatting>
  <conditionalFormatting sqref="T101">
    <cfRule type="expression" dxfId="22" priority="17" stopIfTrue="1">
      <formula>(S101+T101)&gt;C101</formula>
    </cfRule>
  </conditionalFormatting>
  <conditionalFormatting sqref="T102">
    <cfRule type="expression" dxfId="21" priority="16" stopIfTrue="1">
      <formula>(S102+T102)&gt;C102</formula>
    </cfRule>
  </conditionalFormatting>
  <conditionalFormatting sqref="T103">
    <cfRule type="expression" dxfId="20" priority="15" stopIfTrue="1">
      <formula>(S103+T103)&gt;C103</formula>
    </cfRule>
  </conditionalFormatting>
  <conditionalFormatting sqref="S38:S39">
    <cfRule type="expression" dxfId="19" priority="14" stopIfTrue="1">
      <formula>(S38+T38)&gt;C38</formula>
    </cfRule>
  </conditionalFormatting>
  <conditionalFormatting sqref="S48:S50">
    <cfRule type="expression" dxfId="18" priority="13" stopIfTrue="1">
      <formula>(S48+T48)&gt;C48</formula>
    </cfRule>
  </conditionalFormatting>
  <conditionalFormatting sqref="S65">
    <cfRule type="expression" dxfId="17" priority="12" stopIfTrue="1">
      <formula>(S65+T65)&gt;C65</formula>
    </cfRule>
  </conditionalFormatting>
  <conditionalFormatting sqref="S76:S77">
    <cfRule type="expression" dxfId="16" priority="11" stopIfTrue="1">
      <formula>(S76+T76)&gt;C76</formula>
    </cfRule>
  </conditionalFormatting>
  <conditionalFormatting sqref="S81:S83">
    <cfRule type="expression" dxfId="15" priority="10" stopIfTrue="1">
      <formula>(S81+T81)&gt;C81</formula>
    </cfRule>
  </conditionalFormatting>
  <conditionalFormatting sqref="S86:S88">
    <cfRule type="expression" dxfId="14" priority="9" stopIfTrue="1">
      <formula>(S86+T86)&gt;C86</formula>
    </cfRule>
  </conditionalFormatting>
  <conditionalFormatting sqref="S89:S91">
    <cfRule type="expression" dxfId="13" priority="8" stopIfTrue="1">
      <formula>(S89+T89)&gt;C89</formula>
    </cfRule>
  </conditionalFormatting>
  <conditionalFormatting sqref="S98">
    <cfRule type="expression" dxfId="12" priority="7" stopIfTrue="1">
      <formula>(S98+T98)&gt;C98</formula>
    </cfRule>
  </conditionalFormatting>
  <conditionalFormatting sqref="S52">
    <cfRule type="expression" dxfId="11" priority="6" stopIfTrue="1">
      <formula>(S52+T52)&gt;C52</formula>
    </cfRule>
  </conditionalFormatting>
  <conditionalFormatting sqref="S41">
    <cfRule type="expression" dxfId="10" priority="5" stopIfTrue="1">
      <formula>(S41+T41)&gt;C41</formula>
    </cfRule>
  </conditionalFormatting>
  <conditionalFormatting sqref="S66">
    <cfRule type="expression" dxfId="9" priority="4" stopIfTrue="1">
      <formula>(S66+T66)&gt;C66</formula>
    </cfRule>
  </conditionalFormatting>
  <conditionalFormatting sqref="S51">
    <cfRule type="expression" dxfId="8" priority="3" stopIfTrue="1">
      <formula>(S51+T51)&gt;C51</formula>
    </cfRule>
  </conditionalFormatting>
  <conditionalFormatting sqref="S45">
    <cfRule type="expression" dxfId="7" priority="2" stopIfTrue="1">
      <formula>(S45+T45)&gt;C45</formula>
    </cfRule>
  </conditionalFormatting>
  <conditionalFormatting sqref="S43">
    <cfRule type="expression" dxfId="6" priority="1" stopIfTrue="1">
      <formula>(S43+T43)&gt;C43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cellWatches>
    <cellWatch r="L44"/>
    <cellWatch r="L62"/>
    <cellWatch r="M45"/>
    <cellWatch r="M37"/>
    <cellWatch r="L46"/>
    <cellWatch r="M47"/>
    <cellWatch r="M39"/>
    <cellWatch r="L64"/>
    <cellWatch r="L45"/>
    <cellWatch r="M46"/>
    <cellWatch r="M38"/>
    <cellWatch r="L63"/>
    <cellWatch r="L47"/>
    <cellWatch r="M48"/>
    <cellWatch r="M40"/>
    <cellWatch r="L65"/>
    <cellWatch r="L33"/>
    <cellWatch r="L42"/>
    <cellWatch r="L55"/>
    <cellWatch r="M56"/>
    <cellWatch r="L40"/>
    <cellWatch r="M41"/>
    <cellWatch r="M33"/>
    <cellWatch r="L36"/>
    <cellWatch r="M57"/>
    <cellWatch r="L41"/>
    <cellWatch r="L53"/>
    <cellWatch r="M54"/>
    <cellWatch r="M35"/>
    <cellWatch r="M27"/>
    <cellWatch r="M36"/>
    <cellWatch r="M28"/>
    <cellWatch r="K45"/>
    <cellWatch r="K37"/>
    <cellWatch r="K47"/>
    <cellWatch r="K39"/>
    <cellWatch r="M30"/>
    <cellWatch r="M44"/>
    <cellWatch r="M51"/>
    <cellWatch r="L51"/>
    <cellWatch r="L69"/>
    <cellWatch r="M52"/>
    <cellWatch r="M19"/>
    <cellWatch r="L56"/>
    <cellWatch r="M49"/>
    <cellWatch r="N44"/>
    <cellWatch r="O45"/>
    <cellWatch r="O37"/>
    <cellWatch r="L43"/>
    <cellWatch r="K44"/>
    <cellWatch r="K62"/>
    <cellWatch r="L37"/>
    <cellWatch r="L66"/>
    <cellWatch r="L49"/>
    <cellWatch r="L67"/>
    <cellWatch r="K66"/>
    <cellWatch r="L39"/>
    <cellWatch r="L50"/>
    <cellWatch r="M42"/>
    <cellWatch r="L68"/>
    <cellWatch r="M62"/>
    <cellWatch r="N45"/>
    <cellWatch r="N37"/>
    <cellWatch r="N46"/>
    <cellWatch r="M63"/>
    <cellWatch r="M64"/>
    <cellWatch r="N47"/>
    <cellWatch r="N39"/>
    <cellWatch r="M43"/>
    <cellWatch r="N35"/>
    <cellWatch r="M55"/>
    <cellWatch r="N56"/>
    <cellWatch r="N48"/>
    <cellWatch r="N38"/>
    <cellWatch r="N41"/>
    <cellWatch r="N33"/>
    <cellWatch r="M53"/>
    <cellWatch r="N54"/>
    <cellWatch r="M65"/>
    <cellWatch r="N27"/>
    <cellWatch r="N19"/>
    <cellWatch r="N57"/>
    <cellWatch r="N49"/>
    <cellWatch r="N40"/>
    <cellWatch r="N36"/>
    <cellWatch r="N30"/>
    <cellWatch r="M69"/>
    <cellWatch r="N52"/>
    <cellWatch r="P62"/>
    <cellWatch r="P80"/>
    <cellWatch r="Q63"/>
    <cellWatch r="Q55"/>
    <cellWatch r="P63"/>
    <cellWatch r="P81"/>
    <cellWatch r="P58"/>
    <cellWatch r="Q59"/>
    <cellWatch r="Q51"/>
    <cellWatch r="O62"/>
    <cellWatch r="O80"/>
    <cellWatch r="P55"/>
    <cellWatch r="P64"/>
    <cellWatch r="Q65"/>
    <cellWatch r="Q57"/>
    <cellWatch r="P82"/>
    <cellWatch r="K63"/>
    <cellWatch r="K46"/>
    <cellWatch r="K48"/>
    <cellWatch r="K40"/>
    <cellWatch r="L52"/>
    <cellWatch r="L70"/>
    <cellWatch r="L54"/>
    <cellWatch r="L57"/>
    <cellWatch r="M58"/>
    <cellWatch r="M50"/>
    <cellWatch r="L48"/>
    <cellWatch r="O63"/>
    <cellWatch r="O81"/>
    <cellWatch r="P56"/>
    <cellWatch r="O64"/>
    <cellWatch r="O82"/>
    <cellWatch r="O59"/>
    <cellWatch r="P60"/>
    <cellWatch r="P52"/>
    <cellWatch r="N63"/>
    <cellWatch r="N81"/>
    <cellWatch r="O56"/>
    <cellWatch r="O65"/>
    <cellWatch r="P66"/>
    <cellWatch r="O83"/>
    <cellWatch r="M34"/>
    <cellWatch r="O87"/>
    <cellWatch r="N74"/>
    <cellWatch r="N92"/>
    <cellWatch r="O75"/>
    <cellWatch r="O67"/>
    <cellWatch r="N70"/>
    <cellWatch r="O71"/>
    <cellWatch r="N75"/>
    <cellWatch r="N93"/>
    <cellWatch r="N66"/>
    <cellWatch r="N71"/>
    <cellWatch r="N83"/>
    <cellWatch r="O84"/>
    <cellWatch r="O76"/>
    <cellWatch r="N85"/>
    <cellWatch r="O86"/>
    <cellWatch r="O78"/>
    <cellWatch r="O68"/>
    <cellWatch r="O38"/>
    <cellWatch r="N76"/>
    <cellWatch r="O77"/>
    <cellWatch r="O69"/>
    <cellWatch r="N99"/>
    <cellWatch r="O74"/>
    <cellWatch r="N94"/>
    <cellWatch r="Q92"/>
    <cellWatch r="Q110"/>
    <cellWatch r="R93"/>
    <cellWatch r="R85"/>
    <cellWatch r="Q93"/>
    <cellWatch r="Q111"/>
    <cellWatch r="Q88"/>
    <cellWatch r="R89"/>
    <cellWatch r="R81"/>
    <cellWatch r="P92"/>
    <cellWatch r="P110"/>
    <cellWatch r="Q85"/>
    <cellWatch r="Q94"/>
    <cellWatch r="R95"/>
    <cellWatch r="R87"/>
    <cellWatch r="Q112"/>
    <cellWatch r="M74"/>
    <cellWatch r="M92"/>
    <cellWatch r="N67"/>
    <cellWatch r="N72"/>
    <cellWatch r="N73"/>
    <cellWatch r="N95"/>
    <cellWatch r="O33"/>
    <cellWatch r="O23"/>
    <cellWatch r="N86"/>
    <cellWatch r="O79"/>
    <cellWatch r="N77"/>
    <cellWatch r="O70"/>
    <cellWatch r="O66"/>
    <cellWatch r="M75"/>
    <cellWatch r="M67"/>
    <cellWatch r="M77"/>
    <cellWatch r="O92"/>
    <cellWatch r="P75"/>
    <cellWatch r="P67"/>
    <cellWatch r="P76"/>
    <cellWatch r="O93"/>
    <cellWatch r="O94"/>
    <cellWatch r="O72"/>
    <cellWatch r="P77"/>
    <cellWatch r="P69"/>
    <cellWatch r="O73"/>
    <cellWatch r="P74"/>
    <cellWatch r="P65"/>
    <cellWatch r="O85"/>
    <cellWatch r="P86"/>
    <cellWatch r="P78"/>
    <cellWatch r="P68"/>
    <cellWatch r="P71"/>
    <cellWatch r="P84"/>
    <cellWatch r="O95"/>
    <cellWatch r="P33"/>
    <cellWatch r="P23"/>
    <cellWatch r="P87"/>
    <cellWatch r="P79"/>
    <cellWatch r="P70"/>
    <cellWatch r="P38"/>
    <cellWatch r="O99"/>
    <cellWatch r="N69"/>
    <cellWatch r="R92"/>
    <cellWatch r="R110"/>
    <cellWatch r="S93"/>
    <cellWatch r="S85"/>
    <cellWatch r="R111"/>
    <cellWatch r="R88"/>
    <cellWatch r="S89"/>
    <cellWatch r="S81"/>
    <cellWatch r="R94"/>
    <cellWatch r="S95"/>
    <cellWatch r="S87"/>
    <cellWatch r="R112"/>
    <cellWatch r="N91"/>
    <cellWatch r="N65"/>
    <cellWatch r="N82"/>
    <cellWatch r="N84"/>
    <cellWatch r="N80"/>
    <cellWatch r="N98"/>
    <cellWatch r="Q91"/>
    <cellWatch r="Q109"/>
    <cellWatch r="R84"/>
    <cellWatch r="Q87"/>
    <cellWatch r="R80"/>
    <cellWatch r="P91"/>
    <cellWatch r="P109"/>
    <cellWatch r="Q84"/>
    <cellWatch r="R86"/>
    <cellWatch r="M73"/>
    <cellWatch r="M91"/>
    <cellWatch r="M66"/>
    <cellWatch r="M76"/>
    <cellWatch r="M68"/>
    <cellWatch r="O91"/>
    <cellWatch r="P73"/>
    <cellWatch r="P85"/>
    <cellWatch r="P83"/>
    <cellWatch r="O98"/>
    <cellWatch r="N68"/>
    <cellWatch r="R91"/>
    <cellWatch r="R109"/>
    <cellWatch r="S92"/>
    <cellWatch r="S84"/>
    <cellWatch r="S88"/>
    <cellWatch r="S80"/>
    <cellWatch r="S94"/>
    <cellWatch r="S86"/>
    <cellWatch r="L73"/>
    <cellWatch r="L59"/>
    <cellWatch r="M60"/>
    <cellWatch r="M31"/>
    <cellWatch r="M23"/>
    <cellWatch r="L60"/>
    <cellWatch r="M61"/>
    <cellWatch r="K49"/>
    <cellWatch r="K41"/>
    <cellWatch r="K51"/>
    <cellWatch r="K43"/>
    <cellWatch r="N42"/>
    <cellWatch r="N55"/>
    <cellWatch r="N51"/>
    <cellWatch r="O58"/>
    <cellWatch r="P59"/>
    <cellWatch r="P51"/>
    <cellWatch r="N62"/>
    <cellWatch r="O55"/>
    <cellWatch r="P57"/>
    <cellWatch r="L38"/>
    <cellWatch r="O46"/>
    <cellWatch r="L32"/>
    <cellWatch r="M25"/>
    <cellWatch r="Q107"/>
    <cellWatch r="Q108"/>
    <cellWatch r="P107"/>
    <cellWatch r="R107"/>
    <cellWatch r="R108"/>
    <cellWatch r="M59"/>
    <cellWatch r="N50"/>
    <cellWatch r="N31"/>
    <cellWatch r="N34"/>
    <cellWatch r="N53"/>
    <cellWatch r="AH38"/>
    <cellWatch r="AH57"/>
    <cellWatch r="AI32"/>
    <cellWatch r="AI42"/>
    <cellWatch r="AI59"/>
    <cellWatch r="AD38"/>
    <cellWatch r="AD57"/>
    <cellWatch r="AH32"/>
    <cellWatch r="AH42"/>
    <cellWatch r="AH58"/>
    <cellWatch r="AH59"/>
    <cellWatch r="AH52"/>
    <cellWatch r="AI33"/>
    <cellWatch r="AI48"/>
    <cellWatch r="AH37"/>
    <cellWatch r="AI38"/>
    <cellWatch r="AI51"/>
    <cellWatch r="AH41"/>
    <cellWatch r="AH54"/>
    <cellWatch r="AI53"/>
    <cellWatch r="AI39"/>
    <cellWatch r="AI44"/>
    <cellWatch r="AI31"/>
    <cellWatch r="AI28"/>
    <cellWatch r="AH31"/>
    <cellWatch r="AH35"/>
    <cellWatch r="AI46"/>
    <cellWatch r="AH63"/>
    <cellWatch r="AI23"/>
    <cellWatch r="AI15"/>
    <cellWatch r="AH53"/>
    <cellWatch r="AI29"/>
    <cellWatch r="AI50"/>
    <cellWatch r="AH33"/>
    <cellWatch r="AI41"/>
    <cellWatch r="AI45"/>
    <cellWatch r="AI26"/>
    <cellWatch r="AH49"/>
    <cellWatch r="AH66"/>
    <cellWatch r="AI34"/>
    <cellWatch r="AD32"/>
    <cellWatch r="AD42"/>
    <cellWatch r="AD33"/>
    <cellWatch r="AD48"/>
    <cellWatch r="AI49"/>
    <cellWatch r="AH28"/>
    <cellWatch r="AH45"/>
    <cellWatch r="AJ36"/>
    <cellWatch r="AK30"/>
    <cellWatch r="AK40"/>
    <cellWatch r="AI24"/>
    <cellWatch r="AK55"/>
    <cellWatch r="AK74"/>
    <cellWatch r="AM56"/>
    <cellWatch r="AM52"/>
    <cellWatch r="AK56"/>
    <cellWatch r="AK75"/>
    <cellWatch r="AK34"/>
    <cellWatch r="AM61"/>
    <cellWatch r="AM47"/>
    <cellWatch r="AJ55"/>
    <cellWatch r="AJ74"/>
    <cellWatch r="AK52"/>
    <cellWatch r="AM27"/>
    <cellWatch r="AK76"/>
    <cellWatch r="AH39"/>
    <cellWatch r="AH64"/>
    <cellWatch r="AH50"/>
    <cellWatch r="AH65"/>
    <cellWatch r="AH44"/>
    <cellWatch r="AH29"/>
    <cellWatch r="AI36"/>
    <cellWatch r="AI40"/>
    <cellWatch r="AI55"/>
    <cellWatch r="AI56"/>
    <cellWatch r="AJ30"/>
    <cellWatch r="AK57"/>
    <cellWatch r="AH46"/>
    <cellWatch r="AI54"/>
    <cellWatch r="AD58"/>
    <cellWatch r="AD64"/>
    <cellWatch r="AH48"/>
    <cellWatch r="AH40"/>
    <cellWatch r="AI52"/>
    <cellWatch r="AI57"/>
    <cellWatch r="AJ40"/>
    <cellWatch r="AJ57"/>
    <cellWatch r="AI58"/>
    <cellWatch r="AJ31"/>
    <cellWatch r="AJ46"/>
    <cellWatch r="AI37"/>
    <cellWatch r="AJ49"/>
    <cellWatch r="AJ51"/>
    <cellWatch r="AJ37"/>
    <cellWatch r="AJ42"/>
    <cellWatch r="AJ29"/>
    <cellWatch r="AJ26"/>
    <cellWatch r="AI35"/>
    <cellWatch r="AJ44"/>
    <cellWatch r="AI63"/>
    <cellWatch r="AJ21"/>
    <cellWatch r="AJ13"/>
    <cellWatch r="AJ27"/>
    <cellWatch r="AJ48"/>
    <cellWatch r="AJ39"/>
    <cellWatch r="AJ43"/>
    <cellWatch r="AJ24"/>
    <cellWatch r="AI66"/>
    <cellWatch r="AJ32"/>
    <cellWatch r="AM55"/>
    <cellWatch r="AM74"/>
    <cellWatch r="AO56"/>
    <cellWatch r="AO52"/>
    <cellWatch r="AM75"/>
    <cellWatch r="AM34"/>
    <cellWatch r="AO61"/>
    <cellWatch r="AO47"/>
    <cellWatch r="AO27"/>
    <cellWatch r="AM76"/>
    <cellWatch r="AI43"/>
    <cellWatch r="AH27"/>
    <cellWatch r="AI21"/>
    <cellWatch r="AK80"/>
    <cellWatch r="AJ67"/>
    <cellWatch r="AJ83"/>
    <cellWatch r="AK68"/>
    <cellWatch r="AK62"/>
    <cellWatch r="AJ64"/>
    <cellWatch r="AK65"/>
    <cellWatch r="AJ68"/>
    <cellWatch r="AJ90"/>
    <cellWatch r="AJ61"/>
    <cellWatch r="AJ65"/>
    <cellWatch r="AJ76"/>
    <cellWatch r="AK77"/>
    <cellWatch r="AK69"/>
    <cellWatch r="AJ78"/>
    <cellWatch r="AK79"/>
    <cellWatch r="AK71"/>
    <cellWatch r="AK63"/>
    <cellWatch r="AK42"/>
    <cellWatch r="AJ69"/>
    <cellWatch r="AK70"/>
    <cellWatch r="AJ100"/>
    <cellWatch r="AK67"/>
    <cellWatch r="AJ95"/>
    <cellWatch r="AO83"/>
    <cellWatch r="AO111"/>
    <cellWatch r="AQ90"/>
    <cellWatch r="AQ78"/>
    <cellWatch r="AO90"/>
    <cellWatch r="AO112"/>
    <cellWatch r="AO81"/>
    <cellWatch r="AQ82"/>
    <cellWatch r="AQ74"/>
    <cellWatch r="AM83"/>
    <cellWatch r="AM111"/>
    <cellWatch r="AO78"/>
    <cellWatch r="AO95"/>
    <cellWatch r="AQ96"/>
    <cellWatch r="AQ80"/>
    <cellWatch r="AO113"/>
    <cellWatch r="AI69"/>
    <cellWatch r="AI85"/>
    <cellWatch r="AJ62"/>
    <cellWatch r="AJ66"/>
    <cellWatch r="AJ96"/>
    <cellWatch r="AK26"/>
    <cellWatch r="AK17"/>
    <cellWatch r="AJ79"/>
    <cellWatch r="AK72"/>
    <cellWatch r="AJ70"/>
    <cellWatch r="AK64"/>
    <cellWatch r="AK61"/>
    <cellWatch r="AI70"/>
    <cellWatch r="AI64"/>
    <cellWatch r="AI72"/>
    <cellWatch r="AI65"/>
    <cellWatch r="AK83"/>
    <cellWatch r="AM68"/>
    <cellWatch r="AM62"/>
    <cellWatch r="AM69"/>
    <cellWatch r="AK90"/>
    <cellWatch r="AK95"/>
    <cellWatch r="AK66"/>
    <cellWatch r="AM70"/>
    <cellWatch r="AM63"/>
    <cellWatch r="AM67"/>
    <cellWatch r="AK78"/>
    <cellWatch r="AM79"/>
    <cellWatch r="AM71"/>
    <cellWatch r="AM65"/>
    <cellWatch r="AM77"/>
    <cellWatch r="AK96"/>
    <cellWatch r="AM26"/>
    <cellWatch r="AM17"/>
    <cellWatch r="AM80"/>
    <cellWatch r="AM72"/>
    <cellWatch r="AM64"/>
    <cellWatch r="AM42"/>
    <cellWatch r="AK100"/>
    <cellWatch r="AJ63"/>
    <cellWatch r="AQ83"/>
    <cellWatch r="AQ111"/>
    <cellWatch r="AV90"/>
    <cellWatch r="AV78"/>
    <cellWatch r="AQ112"/>
    <cellWatch r="AQ81"/>
    <cellWatch r="AV82"/>
    <cellWatch r="AV74"/>
    <cellWatch r="AQ95"/>
    <cellWatch r="AV96"/>
    <cellWatch r="AV80"/>
    <cellWatch r="AQ113"/>
    <cellWatch r="AJ50"/>
    <cellWatch r="AJ52"/>
    <cellWatch r="AJ47"/>
    <cellWatch r="AD59"/>
    <cellWatch r="AD44"/>
    <cellWatch r="AD39"/>
    <cellWatch r="AD41"/>
    <cellWatch r="AI16"/>
    <cellWatch r="AH18"/>
    <cellWatch r="AI20"/>
    <cellWatch r="AH20"/>
    <cellWatch r="AI27"/>
    <cellWatch r="AI17"/>
    <cellWatch r="AI18"/>
    <cellWatch r="AH21"/>
    <cellWatch r="AH34"/>
    <cellWatch r="AH67"/>
    <cellWatch r="AD31"/>
    <cellWatch r="AD37"/>
    <cellWatch r="AH36"/>
    <cellWatch r="AH55"/>
    <cellWatch r="AK120"/>
    <cellWatch r="AJ110"/>
    <cellWatch r="AJ120"/>
    <cellWatch r="AK111"/>
    <cellWatch r="AJ106"/>
    <cellWatch r="AK107"/>
    <cellWatch r="AJ111"/>
    <cellWatch r="AJ107"/>
    <cellWatch r="AJ119"/>
    <cellWatch r="AK113"/>
    <cellWatch r="AK115"/>
    <cellWatch r="AK104"/>
    <cellWatch r="AK16"/>
    <cellWatch r="AJ113"/>
    <cellWatch r="AK114"/>
    <cellWatch r="AK105"/>
    <cellWatch r="AJ118"/>
    <cellWatch r="AK119"/>
    <cellWatch r="AK110"/>
    <cellWatch r="AQ120"/>
    <cellWatch r="AQ132"/>
    <cellWatch r="AV120"/>
    <cellWatch r="AV119"/>
    <cellWatch r="AQ133"/>
    <cellWatch r="AV118"/>
    <cellWatch r="AO120"/>
    <cellWatch r="AO132"/>
    <cellWatch r="AQ119"/>
    <cellWatch r="AV83"/>
    <cellWatch r="AQ134"/>
    <cellWatch r="AI112"/>
    <cellWatch r="AI122"/>
    <cellWatch r="AJ108"/>
    <cellWatch r="AJ109"/>
    <cellWatch r="AK46"/>
    <cellWatch r="AK24"/>
    <cellWatch r="AK116"/>
    <cellWatch r="AJ114"/>
    <cellWatch r="AK106"/>
    <cellWatch r="AI113"/>
    <cellWatch r="AI71"/>
    <cellWatch r="AI116"/>
    <cellWatch r="AI107"/>
    <cellWatch r="AO69"/>
    <cellWatch r="AK108"/>
    <cellWatch r="AO114"/>
    <cellWatch r="AO105"/>
    <cellWatch r="AK109"/>
    <cellWatch r="AO110"/>
    <cellWatch r="AO67"/>
    <cellWatch r="AO115"/>
    <cellWatch r="AO104"/>
    <cellWatch r="AO107"/>
    <cellWatch r="AO46"/>
    <cellWatch r="AO24"/>
    <cellWatch r="AO116"/>
    <cellWatch r="AO106"/>
    <cellWatch r="AO68"/>
    <cellWatch r="AO16"/>
    <cellWatch r="AK118"/>
    <cellWatch r="AO119"/>
    <cellWatch r="AJ105"/>
    <cellWatch r="AV132"/>
    <cellWatch r="AW120"/>
    <cellWatch r="AW119"/>
    <cellWatch r="AV133"/>
    <cellWatch r="AW118"/>
    <cellWatch r="AW83"/>
    <cellWatch r="AV134"/>
    <cellWatch r="AH72"/>
    <cellWatch r="AH15"/>
    <cellWatch r="AH73"/>
    <cellWatch r="AH16"/>
    <cellWatch r="AD21"/>
    <cellWatch r="AD63"/>
    <cellWatch r="AD49"/>
    <cellWatch r="AI25"/>
    <cellWatch r="AJ33"/>
    <cellWatch r="AK37"/>
    <cellWatch r="AK19"/>
    <cellWatch r="AD35"/>
    <cellWatch r="AD72"/>
    <cellWatch r="AH19"/>
    <cellWatch r="AD73"/>
    <cellWatch r="AH79"/>
    <cellWatch r="AH71"/>
    <cellWatch r="AH80"/>
    <cellWatch r="AD71"/>
    <cellWatch r="AD29"/>
    <cellWatch r="AH74"/>
    <cellWatch r="AD75"/>
    <cellWatch r="AD68"/>
    <cellWatch r="AH81"/>
    <cellWatch r="AH69"/>
    <cellWatch r="AI75"/>
    <cellWatch r="AI68"/>
    <cellWatch r="AI74"/>
    <cellWatch r="AD16"/>
    <cellWatch r="AD79"/>
    <cellWatch r="AI19"/>
    <cellWatch r="AI67"/>
    <cellWatch r="AI82"/>
    <cellWatch r="AI76"/>
    <cellWatch r="AH70"/>
    <cellWatch r="AH75"/>
    <cellWatch r="AH82"/>
    <cellWatch r="AI79"/>
    <cellWatch r="AH76"/>
    <cellWatch r="AH17"/>
    <cellWatch r="AH77"/>
    <cellWatch r="AI77"/>
    <cellWatch r="AI78"/>
    <cellWatch r="AK144"/>
    <cellWatch r="AJ131"/>
    <cellWatch r="AJ149"/>
    <cellWatch r="AK132"/>
    <cellWatch r="AK81"/>
    <cellWatch r="AJ127"/>
    <cellWatch r="AK128"/>
    <cellWatch r="AJ132"/>
    <cellWatch r="AJ150"/>
    <cellWatch r="AJ81"/>
    <cellWatch r="AJ128"/>
    <cellWatch r="AJ140"/>
    <cellWatch r="AK141"/>
    <cellWatch r="AK133"/>
    <cellWatch r="AJ142"/>
    <cellWatch r="AK143"/>
    <cellWatch r="AK136"/>
    <cellWatch r="AK125"/>
    <cellWatch r="AJ133"/>
    <cellWatch r="AK134"/>
    <cellWatch r="AK126"/>
    <cellWatch r="AJ138"/>
    <cellWatch r="AJ148"/>
    <cellWatch r="AK139"/>
    <cellWatch r="AK131"/>
    <cellWatch r="AJ151"/>
    <cellWatch r="AQ149"/>
    <cellWatch r="AQ159"/>
    <cellWatch r="AV150"/>
    <cellWatch r="AV142"/>
    <cellWatch r="AQ150"/>
    <cellWatch r="AQ160"/>
    <cellWatch r="AQ145"/>
    <cellWatch r="AV146"/>
    <cellWatch r="AV138"/>
    <cellWatch r="AO149"/>
    <cellWatch r="AO159"/>
    <cellWatch r="AQ142"/>
    <cellWatch r="AQ151"/>
    <cellWatch r="AV152"/>
    <cellWatch r="AV144"/>
    <cellWatch r="AQ161"/>
    <cellWatch r="AI133"/>
    <cellWatch r="AF149"/>
    <cellWatch r="AJ129"/>
    <cellWatch r="AJ130"/>
    <cellWatch r="AJ152"/>
    <cellWatch r="AJ143"/>
    <cellWatch r="AJ134"/>
    <cellWatch r="AK127"/>
    <cellWatch r="AI134"/>
    <cellWatch r="AI83"/>
    <cellWatch r="AI136"/>
    <cellWatch r="AI128"/>
    <cellWatch r="AK149"/>
    <cellWatch r="AO133"/>
    <cellWatch r="AK150"/>
    <cellWatch r="AK151"/>
    <cellWatch r="AK129"/>
    <cellWatch r="AO134"/>
    <cellWatch r="AO126"/>
    <cellWatch r="AK130"/>
    <cellWatch r="AO131"/>
    <cellWatch r="AO80"/>
    <cellWatch r="AK142"/>
    <cellWatch r="AO143"/>
    <cellWatch r="AO136"/>
    <cellWatch r="AO125"/>
    <cellWatch r="AO128"/>
    <cellWatch r="AK140"/>
    <cellWatch r="AO141"/>
    <cellWatch r="AK152"/>
    <cellWatch r="AO63"/>
    <cellWatch r="AO34"/>
    <cellWatch r="AO144"/>
    <cellWatch r="AO127"/>
    <cellWatch r="AK138"/>
    <cellWatch r="AK148"/>
    <cellWatch r="AO139"/>
    <cellWatch r="AJ126"/>
    <cellWatch r="AV149"/>
    <cellWatch r="AV159"/>
    <cellWatch r="AW150"/>
    <cellWatch r="AW142"/>
    <cellWatch r="AV160"/>
    <cellWatch r="AV145"/>
    <cellWatch r="AW146"/>
    <cellWatch r="AW138"/>
    <cellWatch r="AV151"/>
    <cellWatch r="AW152"/>
    <cellWatch r="AW144"/>
    <cellWatch r="AV161"/>
    <cellWatch r="AM51"/>
    <cellWatch r="AM53"/>
    <cellWatch r="AM32"/>
    <cellWatch r="AJ56"/>
    <cellWatch r="AJ75"/>
    <cellWatch r="AK51"/>
    <cellWatch r="AJ77"/>
    <cellWatch r="AJ101"/>
    <cellWatch r="AQ79"/>
    <cellWatch r="AO82"/>
    <cellWatch r="AQ75"/>
    <cellWatch r="AM90"/>
    <cellWatch r="AM112"/>
    <cellWatch r="AO79"/>
    <cellWatch r="AO96"/>
    <cellWatch r="AQ97"/>
    <cellWatch r="AI93"/>
    <cellWatch r="AJ97"/>
    <cellWatch r="AJ80"/>
    <cellWatch r="AK73"/>
    <cellWatch r="AJ71"/>
    <cellWatch r="AI73"/>
    <cellWatch r="AM66"/>
    <cellWatch r="AM78"/>
    <cellWatch r="AK97"/>
    <cellWatch r="AM81"/>
    <cellWatch r="AM73"/>
    <cellWatch r="AK101"/>
    <cellWatch r="AV95"/>
    <cellWatch r="AV79"/>
    <cellWatch r="AV75"/>
    <cellWatch r="AV97"/>
    <cellWatch r="AV81"/>
    <cellWatch r="AQ114"/>
    <cellWatch r="AH56"/>
    <cellWatch r="AD30"/>
    <cellWatch r="AI30"/>
    <cellWatch r="AD56"/>
    <cellWatch r="AH30"/>
    <cellWatch r="AJ35"/>
    <cellWatch r="AK36"/>
    <cellWatch r="AJ28"/>
    <cellWatch r="AM54"/>
    <cellWatch r="AO55"/>
    <cellWatch r="AO44"/>
    <cellWatch r="AO38"/>
    <cellWatch r="AK54"/>
    <cellWatch r="AM44"/>
    <cellWatch r="AO51"/>
    <cellWatch r="AJ84"/>
    <cellWatch r="AJ73"/>
    <cellWatch r="AJ99"/>
    <cellWatch r="AO84"/>
    <cellWatch r="AQ77"/>
    <cellWatch r="AQ73"/>
    <cellWatch r="AM84"/>
    <cellWatch r="AM110"/>
    <cellWatch r="AO77"/>
    <cellWatch r="AI86"/>
    <cellWatch r="AK84"/>
    <cellWatch r="AK99"/>
    <cellWatch r="AQ84"/>
    <cellWatch r="AQ110"/>
    <cellWatch r="AV77"/>
    <cellWatch r="AV73"/>
    <cellWatch r="AJ38"/>
    <cellWatch r="AK27"/>
    <cellWatch r="AM38"/>
    <cellWatch r="AJ54"/>
    <cellWatch r="AK44"/>
    <cellWatch r="AD52"/>
    <cellWatch r="AK82"/>
    <cellWatch r="AK112"/>
    <cellWatch r="AK103"/>
    <cellWatch r="AJ112"/>
    <cellWatch r="AJ117"/>
    <cellWatch r="AQ131"/>
    <cellWatch r="AV117"/>
    <cellWatch r="AQ118"/>
    <cellWatch r="AV84"/>
    <cellWatch r="AI111"/>
    <cellWatch r="AI121"/>
    <cellWatch r="AK28"/>
    <cellWatch r="AI115"/>
    <cellWatch r="AI106"/>
    <cellWatch r="AO109"/>
    <cellWatch r="AO103"/>
    <cellWatch r="AO28"/>
    <cellWatch r="AK117"/>
    <cellWatch r="AO118"/>
    <cellWatch r="AJ104"/>
    <cellWatch r="AV131"/>
    <cellWatch r="AW117"/>
    <cellWatch r="AW84"/>
    <cellWatch r="AD36"/>
    <cellWatch r="AD40"/>
    <cellWatch r="AK31"/>
    <cellWatch r="AD34"/>
    <cellWatch r="AH78"/>
    <cellWatch r="AD70"/>
    <cellWatch r="AD53"/>
    <cellWatch r="AD74"/>
    <cellWatch r="AD67"/>
    <cellWatch r="AD78"/>
    <cellWatch r="AH68"/>
    <cellWatch r="AI81"/>
    <cellWatch r="AJ139"/>
    <cellWatch r="AJ141"/>
    <cellWatch r="AK124"/>
    <cellWatch r="AJ137"/>
    <cellWatch r="AJ155"/>
    <cellWatch r="AQ148"/>
    <cellWatch r="AQ158"/>
    <cellWatch r="AV141"/>
    <cellWatch r="AQ144"/>
    <cellWatch r="AV137"/>
    <cellWatch r="AO148"/>
    <cellWatch r="AO158"/>
    <cellWatch r="AQ141"/>
    <cellWatch r="AV143"/>
    <cellWatch r="AI132"/>
    <cellWatch r="AF148"/>
    <cellWatch r="AI127"/>
    <cellWatch r="AO130"/>
    <cellWatch r="AO142"/>
    <cellWatch r="AO124"/>
    <cellWatch r="AO140"/>
    <cellWatch r="AO62"/>
    <cellWatch r="AK137"/>
    <cellWatch r="AK155"/>
    <cellWatch r="AO138"/>
    <cellWatch r="AJ125"/>
    <cellWatch r="AV148"/>
    <cellWatch r="AV158"/>
    <cellWatch r="AW149"/>
    <cellWatch r="AW141"/>
    <cellWatch r="AW145"/>
    <cellWatch r="AW137"/>
    <cellWatch r="AW151"/>
    <cellWatch r="AW143"/>
    <cellWatch r="AJ34"/>
    <cellWatch r="AK33"/>
    <cellWatch r="AK102"/>
    <cellWatch r="AK50"/>
    <cellWatch r="AM46"/>
    <cellWatch r="AM101"/>
    <cellWatch r="AM102"/>
    <cellWatch r="AM50"/>
    <cellWatch r="AM103"/>
    <cellWatch r="AD66"/>
    <cellWatch r="AD46"/>
    <cellWatch r="AF47"/>
    <cellWatch r="AF39"/>
    <cellWatch r="AD47"/>
    <cellWatch r="AD65"/>
    <cellWatch r="AF58"/>
    <cellWatch r="AF50"/>
    <cellWatch r="AF49"/>
    <cellWatch r="AF41"/>
    <cellWatch r="AF48"/>
    <cellWatch r="AF40"/>
    <cellWatch r="AF43"/>
    <cellWatch r="AF35"/>
    <cellWatch r="AD43"/>
    <cellWatch r="AD55"/>
    <cellWatch r="AF56"/>
    <cellWatch r="AF29"/>
    <cellWatch r="AF21"/>
    <cellWatch r="AF59"/>
    <cellWatch r="AF51"/>
    <cellWatch r="AF42"/>
    <cellWatch r="AF46"/>
    <cellWatch r="AF38"/>
    <cellWatch r="AF32"/>
  </cellWatche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22" zoomScaleNormal="100" zoomScaleSheetLayoutView="100" workbookViewId="0">
      <selection activeCell="C66" sqref="C66"/>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44" t="s">
        <v>1494</v>
      </c>
      <c r="B1" s="1645"/>
      <c r="C1" s="1645"/>
      <c r="D1" s="1645"/>
      <c r="E1" s="1645"/>
      <c r="F1" s="1645"/>
      <c r="G1" s="1645"/>
      <c r="H1" s="1645"/>
      <c r="I1" s="1645"/>
      <c r="J1" s="1646"/>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15000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15000</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15000</v>
      </c>
      <c r="C12" s="589">
        <f>SUM(C8+C11)</f>
        <v>0</v>
      </c>
      <c r="D12" s="589">
        <f>SUM(D8+D11)</f>
        <v>0</v>
      </c>
      <c r="E12" s="591"/>
      <c r="F12" s="591"/>
      <c r="G12" s="591"/>
      <c r="H12" s="591"/>
      <c r="I12" s="591"/>
      <c r="J12" s="591"/>
      <c r="K12" s="587"/>
    </row>
    <row r="13" spans="1:11" s="588" customFormat="1">
      <c r="A13" s="594" t="s">
        <v>1000</v>
      </c>
      <c r="B13" s="589">
        <f>'Sources and Uses Budget'!C13</f>
        <v>615366</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2193229</v>
      </c>
      <c r="C28" s="590"/>
      <c r="D28" s="590"/>
      <c r="E28" s="589">
        <f>'Sources and Uses Budget'!S28</f>
        <v>2193229</v>
      </c>
      <c r="F28" s="590"/>
      <c r="G28" s="590"/>
      <c r="H28" s="589">
        <f>'Sources and Uses Budget'!T28</f>
        <v>0</v>
      </c>
      <c r="I28" s="590"/>
      <c r="J28" s="590"/>
      <c r="K28" s="587"/>
    </row>
    <row r="29" spans="1:11" s="588" customFormat="1">
      <c r="A29" s="223" t="s">
        <v>649</v>
      </c>
      <c r="B29" s="589">
        <f>'Sources and Uses Budget'!C29</f>
        <v>53736304</v>
      </c>
      <c r="C29" s="590"/>
      <c r="D29" s="590"/>
      <c r="E29" s="589">
        <f>'Sources and Uses Budget'!S29</f>
        <v>53736304</v>
      </c>
      <c r="F29" s="590"/>
      <c r="G29" s="590"/>
      <c r="H29" s="589">
        <f>'Sources and Uses Budget'!T29</f>
        <v>0</v>
      </c>
      <c r="I29" s="590"/>
      <c r="J29" s="590"/>
      <c r="K29" s="587"/>
    </row>
    <row r="30" spans="1:11" s="588" customFormat="1">
      <c r="A30" s="223" t="s">
        <v>650</v>
      </c>
      <c r="B30" s="589">
        <f>'Sources and Uses Budget'!C30</f>
        <v>4298904</v>
      </c>
      <c r="C30" s="590"/>
      <c r="D30" s="590"/>
      <c r="E30" s="589">
        <f>'Sources and Uses Budget'!S30</f>
        <v>4298904</v>
      </c>
      <c r="F30" s="590"/>
      <c r="G30" s="590"/>
      <c r="H30" s="589">
        <f>'Sources and Uses Budget'!T30</f>
        <v>0</v>
      </c>
      <c r="I30" s="590"/>
      <c r="J30" s="590"/>
      <c r="K30" s="587"/>
    </row>
    <row r="31" spans="1:11" s="588" customFormat="1">
      <c r="A31" s="223" t="s">
        <v>144</v>
      </c>
      <c r="B31" s="589">
        <f>'Sources and Uses Budget'!C31</f>
        <v>1612089</v>
      </c>
      <c r="C31" s="590"/>
      <c r="D31" s="590"/>
      <c r="E31" s="589">
        <f>'Sources and Uses Budget'!S31</f>
        <v>1612089</v>
      </c>
      <c r="F31" s="590"/>
      <c r="G31" s="590"/>
      <c r="H31" s="589">
        <f>'Sources and Uses Budget'!T31</f>
        <v>0</v>
      </c>
      <c r="I31" s="590"/>
      <c r="J31" s="590"/>
      <c r="K31" s="587"/>
    </row>
    <row r="32" spans="1:11" s="588" customFormat="1">
      <c r="A32" s="223" t="s">
        <v>145</v>
      </c>
      <c r="B32" s="589">
        <f>'Sources and Uses Budget'!C32</f>
        <v>1612089</v>
      </c>
      <c r="C32" s="590"/>
      <c r="D32" s="590"/>
      <c r="E32" s="589">
        <f>'Sources and Uses Budget'!S32</f>
        <v>1612089</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63452615</v>
      </c>
      <c r="C36" s="589">
        <f>SUM(C28:C35)</f>
        <v>0</v>
      </c>
      <c r="D36" s="589">
        <f>SUM(D28:D35)</f>
        <v>0</v>
      </c>
      <c r="E36" s="589">
        <f>'Sources and Uses Budget'!S36</f>
        <v>63452615</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1343989</v>
      </c>
      <c r="C38" s="590"/>
      <c r="D38" s="590"/>
      <c r="E38" s="589">
        <f>'Sources and Uses Budget'!S38</f>
        <v>1343989</v>
      </c>
      <c r="F38" s="590"/>
      <c r="G38" s="590"/>
      <c r="H38" s="589">
        <f>'Sources and Uses Budget'!T38</f>
        <v>0</v>
      </c>
      <c r="I38" s="590"/>
      <c r="J38" s="590"/>
      <c r="K38" s="587"/>
    </row>
    <row r="39" spans="1:11" s="588" customFormat="1">
      <c r="A39" s="592" t="s">
        <v>153</v>
      </c>
      <c r="B39" s="589">
        <f>'Sources and Uses Budget'!C39</f>
        <v>196877</v>
      </c>
      <c r="C39" s="590"/>
      <c r="D39" s="590"/>
      <c r="E39" s="589">
        <f>'Sources and Uses Budget'!S39</f>
        <v>196877</v>
      </c>
      <c r="F39" s="590"/>
      <c r="G39" s="590"/>
      <c r="H39" s="589">
        <f>'Sources and Uses Budget'!T39</f>
        <v>0</v>
      </c>
      <c r="I39" s="590"/>
      <c r="J39" s="590"/>
      <c r="K39" s="587"/>
    </row>
    <row r="40" spans="1:11" s="588" customFormat="1">
      <c r="A40" s="593" t="s">
        <v>154</v>
      </c>
      <c r="B40" s="589">
        <f>'Sources and Uses Budget'!C40</f>
        <v>1540866</v>
      </c>
      <c r="C40" s="589">
        <f>SUM(C37:C39)</f>
        <v>0</v>
      </c>
      <c r="D40" s="589">
        <f>SUM(D37:D39)</f>
        <v>0</v>
      </c>
      <c r="E40" s="589">
        <f>'Sources and Uses Budget'!S40</f>
        <v>1540866</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2504053</v>
      </c>
      <c r="C41" s="590"/>
      <c r="D41" s="590"/>
      <c r="E41" s="589">
        <f>'Sources and Uses Budget'!S41</f>
        <v>2504053</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2420967</v>
      </c>
      <c r="C43" s="590"/>
      <c r="D43" s="590"/>
      <c r="E43" s="589">
        <f>'Sources and Uses Budget'!S43</f>
        <v>1608000</v>
      </c>
      <c r="F43" s="590"/>
      <c r="G43" s="590"/>
      <c r="H43" s="589">
        <f>'Sources and Uses Budget'!T43</f>
        <v>0</v>
      </c>
      <c r="I43" s="590"/>
      <c r="J43" s="590"/>
      <c r="K43" s="587"/>
    </row>
    <row r="44" spans="1:11" s="588" customFormat="1">
      <c r="A44" s="592" t="s">
        <v>158</v>
      </c>
      <c r="B44" s="589">
        <f>'Sources and Uses Budget'!C44</f>
        <v>382750</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55000</v>
      </c>
      <c r="C45" s="590"/>
      <c r="D45" s="590"/>
      <c r="E45" s="589">
        <f>'Sources and Uses Budget'!S45</f>
        <v>55000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632200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70000</v>
      </c>
      <c r="C48" s="590"/>
      <c r="D48" s="590"/>
      <c r="E48" s="589">
        <f>'Sources and Uses Budget'!S48</f>
        <v>70000</v>
      </c>
      <c r="F48" s="590"/>
      <c r="G48" s="590"/>
      <c r="H48" s="589">
        <f>'Sources and Uses Budget'!T48</f>
        <v>0</v>
      </c>
      <c r="I48" s="590"/>
      <c r="J48" s="590"/>
      <c r="K48" s="587"/>
    </row>
    <row r="49" spans="1:11" s="588" customFormat="1">
      <c r="A49" s="592" t="s">
        <v>161</v>
      </c>
      <c r="B49" s="589">
        <f>'Sources and Uses Budget'!C49</f>
        <v>150000</v>
      </c>
      <c r="C49" s="590"/>
      <c r="D49" s="590"/>
      <c r="E49" s="589">
        <f>'Sources and Uses Budget'!S49</f>
        <v>150000</v>
      </c>
      <c r="F49" s="590"/>
      <c r="G49" s="590"/>
      <c r="H49" s="589">
        <f>'Sources and Uses Budget'!T49</f>
        <v>0</v>
      </c>
      <c r="I49" s="590"/>
      <c r="J49" s="590"/>
      <c r="K49" s="587"/>
    </row>
    <row r="50" spans="1:11" s="588" customFormat="1">
      <c r="A50" s="592" t="s">
        <v>162</v>
      </c>
      <c r="B50" s="589">
        <f>'Sources and Uses Budget'!C50</f>
        <v>1501824</v>
      </c>
      <c r="C50" s="590"/>
      <c r="D50" s="590"/>
      <c r="E50" s="589">
        <f>'Sources and Uses Budget'!S50</f>
        <v>1501824</v>
      </c>
      <c r="F50" s="590"/>
      <c r="G50" s="590"/>
      <c r="H50" s="589">
        <f>'Sources and Uses Budget'!T50</f>
        <v>0</v>
      </c>
      <c r="I50" s="590"/>
      <c r="J50" s="590"/>
      <c r="K50" s="587"/>
    </row>
    <row r="51" spans="1:11" s="588" customFormat="1">
      <c r="A51" s="595" t="str">
        <f>'Sources and Uses Budget'!$A60</f>
        <v>Other: (Specify)</v>
      </c>
      <c r="B51" s="589">
        <f>'Sources and Uses Budget'!C51</f>
        <v>35000</v>
      </c>
      <c r="C51" s="590"/>
      <c r="D51" s="590"/>
      <c r="E51" s="589">
        <f>'Sources and Uses Budget'!S51</f>
        <v>35000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5247741</v>
      </c>
      <c r="C53" s="596">
        <f>SUM(C43:C52)</f>
        <v>0</v>
      </c>
      <c r="D53" s="596">
        <f>SUM(D43:D52)</f>
        <v>0</v>
      </c>
      <c r="E53" s="589">
        <f>'Sources and Uses Budget'!S53</f>
        <v>3419824</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272800</v>
      </c>
      <c r="C55" s="590"/>
      <c r="D55" s="590"/>
      <c r="E55" s="591"/>
      <c r="F55" s="591"/>
      <c r="G55" s="591"/>
      <c r="H55" s="591"/>
      <c r="I55" s="591"/>
      <c r="J55" s="591"/>
      <c r="K55" s="587"/>
    </row>
    <row r="56" spans="1:11" s="588" customFormat="1" ht="12" customHeight="1">
      <c r="A56" s="592" t="s">
        <v>159</v>
      </c>
      <c r="B56" s="589">
        <f>'Sources and Uses Budget'!C56</f>
        <v>210000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180000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662800</v>
      </c>
      <c r="C62" s="589">
        <f>SUM(C55:C61)</f>
        <v>0</v>
      </c>
      <c r="D62" s="589">
        <f>SUM(D55:D61)</f>
        <v>0</v>
      </c>
      <c r="E62" s="591"/>
      <c r="F62" s="591"/>
      <c r="G62" s="591"/>
      <c r="H62" s="591"/>
      <c r="I62" s="591"/>
      <c r="J62" s="591"/>
      <c r="K62" s="587"/>
    </row>
    <row r="63" spans="1:11" s="588" customFormat="1">
      <c r="A63" s="600" t="s">
        <v>320</v>
      </c>
      <c r="B63" s="589">
        <f>'Sources and Uses Budget'!C63</f>
        <v>74038441</v>
      </c>
      <c r="C63" s="589">
        <f>SUM(C8+C11+C13+C14+C15+C25+C26+C36+C40+C41+C53+C62)</f>
        <v>0</v>
      </c>
      <c r="D63" s="589">
        <f>SUM(D8+D11+D13+D14+D15+D25+D26+D36+D40+D41+D53+D62)</f>
        <v>0</v>
      </c>
      <c r="E63" s="589">
        <f>'Sources and Uses Budget'!S63</f>
        <v>70917358</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80000</v>
      </c>
      <c r="C65" s="590"/>
      <c r="D65" s="590"/>
      <c r="E65" s="589">
        <f>'Sources and Uses Budget'!S65</f>
        <v>80000</v>
      </c>
      <c r="F65" s="590"/>
      <c r="G65" s="590"/>
      <c r="H65" s="589">
        <f>'Sources and Uses Budget'!T65</f>
        <v>0</v>
      </c>
      <c r="I65" s="590"/>
      <c r="J65" s="590"/>
      <c r="K65" s="587"/>
    </row>
    <row r="66" spans="1:11" s="588" customFormat="1">
      <c r="A66" s="595" t="str">
        <f>'Sources and Uses Budget'!$A73</f>
        <v>Other: Transition Reserve</v>
      </c>
      <c r="B66" s="589">
        <f>'Sources and Uses Budget'!C66</f>
        <v>255000</v>
      </c>
      <c r="C66" s="590"/>
      <c r="D66" s="590"/>
      <c r="E66" s="589">
        <f>'Sources and Uses Budget'!S66</f>
        <v>255000</v>
      </c>
      <c r="F66" s="590"/>
      <c r="G66" s="590"/>
      <c r="H66" s="589">
        <f>'Sources and Uses Budget'!T66</f>
        <v>0</v>
      </c>
      <c r="I66" s="590"/>
      <c r="J66" s="590"/>
      <c r="K66" s="587"/>
    </row>
    <row r="67" spans="1:11" s="588" customFormat="1">
      <c r="A67" s="593" t="s">
        <v>651</v>
      </c>
      <c r="B67" s="589">
        <f>'Sources and Uses Budget'!C67</f>
        <v>335000</v>
      </c>
      <c r="C67" s="589">
        <f>SUM(C64:C66)</f>
        <v>0</v>
      </c>
      <c r="D67" s="589">
        <f>SUM(D64:D66)</f>
        <v>0</v>
      </c>
      <c r="E67" s="589">
        <f>'Sources and Uses Budget'!S67</f>
        <v>335000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298386.09905710816</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685866.90094289184</v>
      </c>
      <c r="C72" s="590"/>
      <c r="D72" s="590"/>
      <c r="E72" s="591"/>
      <c r="F72" s="591"/>
      <c r="G72" s="591"/>
      <c r="H72" s="591"/>
      <c r="I72" s="591"/>
      <c r="J72" s="591"/>
      <c r="K72" s="587"/>
    </row>
    <row r="73" spans="1:11" s="588" customFormat="1">
      <c r="A73" s="595" t="str">
        <f>'Sources and Uses Budget'!$A73</f>
        <v>Other: Transition Reserve</v>
      </c>
      <c r="B73" s="589">
        <f>'Sources and Uses Budget'!C73</f>
        <v>759709</v>
      </c>
      <c r="C73" s="590"/>
      <c r="D73" s="590"/>
      <c r="E73" s="591"/>
      <c r="F73" s="591"/>
      <c r="G73" s="591"/>
      <c r="H73" s="591"/>
      <c r="I73" s="591"/>
      <c r="J73" s="591"/>
      <c r="K73" s="587"/>
    </row>
    <row r="74" spans="1:11" s="588" customFormat="1">
      <c r="A74" s="593" t="s">
        <v>656</v>
      </c>
      <c r="B74" s="589">
        <f>'Sources and Uses Budget'!C74</f>
        <v>1743962</v>
      </c>
      <c r="C74" s="589">
        <f>SUM(C69:C73)</f>
        <v>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3085810</v>
      </c>
      <c r="C76" s="590"/>
      <c r="D76" s="590"/>
      <c r="E76" s="589">
        <f>'Sources and Uses Budget'!S76</f>
        <v>3085810</v>
      </c>
      <c r="F76" s="590"/>
      <c r="G76" s="590"/>
      <c r="H76" s="589">
        <f>'Sources and Uses Budget'!T76</f>
        <v>0</v>
      </c>
      <c r="I76" s="590"/>
      <c r="J76" s="590"/>
      <c r="K76" s="587"/>
    </row>
    <row r="77" spans="1:11" s="588" customFormat="1">
      <c r="A77" s="592" t="s">
        <v>63</v>
      </c>
      <c r="B77" s="589">
        <f>'Sources and Uses Budget'!C77</f>
        <v>842723</v>
      </c>
      <c r="C77" s="590"/>
      <c r="D77" s="590"/>
      <c r="E77" s="589">
        <f>'Sources and Uses Budget'!S77</f>
        <v>636068</v>
      </c>
      <c r="F77" s="590"/>
      <c r="G77" s="590"/>
      <c r="H77" s="589">
        <f>'Sources and Uses Budget'!T77</f>
        <v>0</v>
      </c>
      <c r="I77" s="590"/>
      <c r="J77" s="590"/>
      <c r="K77" s="587"/>
    </row>
    <row r="78" spans="1:11" s="588" customFormat="1">
      <c r="A78" s="593" t="s">
        <v>1467</v>
      </c>
      <c r="B78" s="589">
        <f>'Sources and Uses Budget'!C78</f>
        <v>3928533</v>
      </c>
      <c r="C78" s="589">
        <f>SUM(C76:C77)</f>
        <v>0</v>
      </c>
      <c r="D78" s="589">
        <f>SUM(D76:D77)</f>
        <v>0</v>
      </c>
      <c r="E78" s="589">
        <f>'Sources and Uses Budget'!S78</f>
        <v>3721878</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106651</v>
      </c>
      <c r="C80" s="590"/>
      <c r="D80" s="590"/>
      <c r="E80" s="591"/>
      <c r="F80" s="591"/>
      <c r="G80" s="591"/>
      <c r="H80" s="591"/>
      <c r="I80" s="591"/>
      <c r="J80" s="591"/>
      <c r="K80" s="587"/>
    </row>
    <row r="81" spans="1:11" s="588" customFormat="1">
      <c r="A81" s="223" t="s">
        <v>845</v>
      </c>
      <c r="B81" s="589">
        <f>'Sources and Uses Budget'!C81</f>
        <v>15000</v>
      </c>
      <c r="C81" s="590"/>
      <c r="D81" s="590"/>
      <c r="E81" s="589">
        <f>'Sources and Uses Budget'!S81</f>
        <v>15000</v>
      </c>
      <c r="F81" s="590"/>
      <c r="G81" s="590"/>
      <c r="H81" s="589">
        <f>'Sources and Uses Budget'!T81</f>
        <v>0</v>
      </c>
      <c r="I81" s="590"/>
      <c r="J81" s="590"/>
      <c r="K81" s="587"/>
    </row>
    <row r="82" spans="1:11" s="588" customFormat="1">
      <c r="A82" s="223" t="s">
        <v>846</v>
      </c>
      <c r="B82" s="589">
        <f>'Sources and Uses Budget'!C82</f>
        <v>1094848</v>
      </c>
      <c r="C82" s="590"/>
      <c r="D82" s="590"/>
      <c r="E82" s="589">
        <f>'Sources and Uses Budget'!S82</f>
        <v>1094848</v>
      </c>
      <c r="F82" s="590"/>
      <c r="G82" s="590"/>
      <c r="H82" s="589">
        <f>'Sources and Uses Budget'!T82</f>
        <v>0</v>
      </c>
      <c r="I82" s="590"/>
      <c r="J82" s="590"/>
      <c r="K82" s="587"/>
    </row>
    <row r="83" spans="1:11" s="588" customFormat="1">
      <c r="A83" s="223" t="s">
        <v>847</v>
      </c>
      <c r="B83" s="589">
        <f>'Sources and Uses Budget'!C83</f>
        <v>2377251</v>
      </c>
      <c r="C83" s="590"/>
      <c r="D83" s="590"/>
      <c r="E83" s="589">
        <f>'Sources and Uses Budget'!S83</f>
        <v>2377251</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250000</v>
      </c>
      <c r="C85" s="590"/>
      <c r="D85" s="590"/>
      <c r="E85" s="591"/>
      <c r="F85" s="591"/>
      <c r="G85" s="591"/>
      <c r="H85" s="591"/>
      <c r="I85" s="591"/>
      <c r="J85" s="591"/>
      <c r="K85" s="587"/>
    </row>
    <row r="86" spans="1:11" s="588" customFormat="1">
      <c r="A86" s="223" t="s">
        <v>850</v>
      </c>
      <c r="B86" s="589">
        <f>'Sources and Uses Budget'!C86</f>
        <v>335000</v>
      </c>
      <c r="C86" s="590"/>
      <c r="D86" s="590"/>
      <c r="E86" s="589">
        <f>'Sources and Uses Budget'!S86</f>
        <v>335000</v>
      </c>
      <c r="F86" s="590"/>
      <c r="G86" s="590"/>
      <c r="H86" s="589">
        <f>'Sources and Uses Budget'!T86</f>
        <v>0</v>
      </c>
      <c r="I86" s="590"/>
      <c r="J86" s="590"/>
      <c r="K86" s="587"/>
    </row>
    <row r="87" spans="1:11" s="588" customFormat="1">
      <c r="A87" s="223" t="s">
        <v>851</v>
      </c>
      <c r="B87" s="589">
        <f>'Sources and Uses Budget'!C87</f>
        <v>21939</v>
      </c>
      <c r="C87" s="590"/>
      <c r="D87" s="590"/>
      <c r="E87" s="589">
        <f>'Sources and Uses Budget'!S87</f>
        <v>21939</v>
      </c>
      <c r="F87" s="590"/>
      <c r="G87" s="590"/>
      <c r="H87" s="589">
        <f>'Sources and Uses Budget'!T87</f>
        <v>0</v>
      </c>
      <c r="I87" s="590"/>
      <c r="J87" s="590"/>
      <c r="K87" s="587"/>
    </row>
    <row r="88" spans="1:11" s="588" customFormat="1">
      <c r="A88" s="234" t="s">
        <v>403</v>
      </c>
      <c r="B88" s="589">
        <f>'Sources and Uses Budget'!C88</f>
        <v>76373</v>
      </c>
      <c r="C88" s="590"/>
      <c r="D88" s="590"/>
      <c r="E88" s="589">
        <f>'Sources and Uses Budget'!S88</f>
        <v>76373</v>
      </c>
      <c r="F88" s="590"/>
      <c r="G88" s="590"/>
      <c r="H88" s="589">
        <f>'Sources and Uses Budget'!T88</f>
        <v>0</v>
      </c>
      <c r="I88" s="590"/>
      <c r="J88" s="590"/>
      <c r="K88" s="587"/>
    </row>
    <row r="89" spans="1:11" s="588" customFormat="1">
      <c r="A89" s="889" t="s">
        <v>1469</v>
      </c>
      <c r="B89" s="589">
        <f>'Sources and Uses Budget'!C89</f>
        <v>23906</v>
      </c>
      <c r="C89" s="590"/>
      <c r="D89" s="590"/>
      <c r="E89" s="589">
        <f>'Sources and Uses Budget'!S89</f>
        <v>23906</v>
      </c>
      <c r="F89" s="590"/>
      <c r="G89" s="590"/>
      <c r="H89" s="589">
        <f>'Sources and Uses Budget'!T89</f>
        <v>0</v>
      </c>
      <c r="I89" s="590"/>
      <c r="J89" s="590"/>
      <c r="K89" s="587"/>
    </row>
    <row r="90" spans="1:11" s="588" customFormat="1">
      <c r="A90" s="595" t="str">
        <f>'Sources and Uses Budget'!$A90</f>
        <v>Other: Organizational Costs</v>
      </c>
      <c r="B90" s="589">
        <f>'Sources and Uses Budget'!C90</f>
        <v>18283</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4319251</v>
      </c>
      <c r="C95" s="589">
        <f>SUM(C80:C94)</f>
        <v>0</v>
      </c>
      <c r="D95" s="589">
        <f>SUM(D80:D94)</f>
        <v>0</v>
      </c>
      <c r="E95" s="589">
        <f>'Sources and Uses Budget'!S95</f>
        <v>3944317</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84365187</v>
      </c>
      <c r="C96" s="589">
        <f>SUM(C63+C67+C74+C78+C95)</f>
        <v>0</v>
      </c>
      <c r="D96" s="589">
        <f>SUM(D63+D67+D74+D78+D95)</f>
        <v>0</v>
      </c>
      <c r="E96" s="589">
        <f>'Sources and Uses Budget'!S96</f>
        <v>78918553</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6000000</v>
      </c>
      <c r="C98" s="590"/>
      <c r="D98" s="590"/>
      <c r="E98" s="589">
        <f>'Sources and Uses Budget'!S98</f>
        <v>6000000</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6000000</v>
      </c>
      <c r="C104" s="589">
        <f>SUM(C98:C103)</f>
        <v>0</v>
      </c>
      <c r="D104" s="589">
        <f>SUM(D98:D103)</f>
        <v>0</v>
      </c>
      <c r="E104" s="589">
        <f>'Sources and Uses Budget'!S104</f>
        <v>6000000</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90365187</v>
      </c>
      <c r="C105" s="596">
        <f>SUM(C96+C104)</f>
        <v>0</v>
      </c>
      <c r="D105" s="596">
        <f>SUM(D96+D104)</f>
        <v>0</v>
      </c>
      <c r="E105" s="589">
        <f>'Sources and Uses Budget'!S105</f>
        <v>84918553</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84918553</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8"/>
      <c r="E124" s="1639"/>
      <c r="F124" s="1639"/>
      <c r="G124" s="1639"/>
      <c r="H124" s="1639"/>
      <c r="I124" s="1639"/>
      <c r="J124" s="607"/>
      <c r="K124" s="587"/>
    </row>
    <row r="125" spans="1:11" s="588" customFormat="1" ht="12.75">
      <c r="A125" s="618"/>
      <c r="B125" s="617"/>
      <c r="C125" s="618"/>
      <c r="D125" s="1639"/>
      <c r="E125" s="1639"/>
      <c r="F125" s="1639"/>
      <c r="G125" s="1639"/>
      <c r="H125" s="1639"/>
      <c r="I125" s="1639"/>
      <c r="J125" s="607"/>
      <c r="K125" s="587"/>
    </row>
    <row r="126" spans="1:11" s="588" customFormat="1" ht="12.75">
      <c r="A126" s="618"/>
      <c r="B126" s="617"/>
      <c r="C126" s="618"/>
      <c r="D126" s="1639"/>
      <c r="E126" s="1639"/>
      <c r="F126" s="1639"/>
      <c r="G126" s="1639"/>
      <c r="H126" s="1639"/>
      <c r="I126" s="1639"/>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40"/>
      <c r="B139" s="1641"/>
      <c r="C139" s="1641"/>
      <c r="D139" s="630"/>
      <c r="E139" s="618"/>
      <c r="F139" s="618"/>
      <c r="G139" s="618"/>
    </row>
    <row r="140" spans="1:11" ht="12" customHeight="1">
      <c r="A140" s="1642"/>
      <c r="B140" s="1643"/>
      <c r="C140" s="1643"/>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cellWatches>
    <cellWatch r="L44"/>
    <cellWatch r="L62"/>
    <cellWatch r="M45"/>
    <cellWatch r="M37"/>
    <cellWatch r="L45"/>
    <cellWatch r="L63"/>
    <cellWatch r="L64"/>
    <cellWatch r="L46"/>
    <cellWatch r="M47"/>
    <cellWatch r="M39"/>
    <cellWatch r="L65"/>
    <cellWatch r="L40"/>
    <cellWatch r="M41"/>
    <cellWatch r="M33"/>
    <cellWatch r="L41"/>
    <cellWatch r="L53"/>
    <cellWatch r="M54"/>
    <cellWatch r="M46"/>
    <cellWatch r="L55"/>
    <cellWatch r="M56"/>
    <cellWatch r="M48"/>
    <cellWatch r="M38"/>
    <cellWatch r="L51"/>
    <cellWatch r="L69"/>
    <cellWatch r="M52"/>
    <cellWatch r="M44"/>
    <cellWatch r="M30"/>
    <cellWatch r="M57"/>
    <cellWatch r="L33"/>
    <cellWatch r="M36"/>
    <cellWatch r="L36"/>
    <cellWatch r="K44"/>
    <cellWatch r="K62"/>
    <cellWatch r="L37"/>
    <cellWatch r="K45"/>
    <cellWatch r="K37"/>
    <cellWatch r="K47"/>
    <cellWatch r="K39"/>
    <cellWatch r="M27"/>
    <cellWatch r="M19"/>
    <cellWatch r="L42"/>
    <cellWatch r="M35"/>
    <cellWatch r="M51"/>
    <cellWatch r="L56"/>
    <cellWatch r="M49"/>
    <cellWatch r="L47"/>
    <cellWatch r="M40"/>
    <cellWatch r="L43"/>
    <cellWatch r="M42"/>
    <cellWatch r="M34"/>
    <cellWatch r="L54"/>
    <cellWatch r="M55"/>
    <cellWatch r="M28"/>
    <cellWatch r="L66"/>
    <cellWatch r="L49"/>
    <cellWatch r="L67"/>
    <cellWatch r="K66"/>
    <cellWatch r="L39"/>
    <cellWatch r="L50"/>
    <cellWatch r="L68"/>
    <cellWatch r="L48"/>
    <cellWatch r="N44"/>
    <cellWatch r="O45"/>
    <cellWatch r="O37"/>
    <cellWatch r="M62"/>
    <cellWatch r="N45"/>
    <cellWatch r="N37"/>
    <cellWatch r="N46"/>
    <cellWatch r="M63"/>
    <cellWatch r="M64"/>
    <cellWatch r="N47"/>
    <cellWatch r="N39"/>
    <cellWatch r="M43"/>
    <cellWatch r="N35"/>
    <cellWatch r="N56"/>
    <cellWatch r="N48"/>
    <cellWatch r="N38"/>
    <cellWatch r="N41"/>
    <cellWatch r="N33"/>
    <cellWatch r="M53"/>
    <cellWatch r="N54"/>
    <cellWatch r="M65"/>
    <cellWatch r="N27"/>
    <cellWatch r="N19"/>
    <cellWatch r="N57"/>
    <cellWatch r="N49"/>
    <cellWatch r="N40"/>
    <cellWatch r="N36"/>
    <cellWatch r="N30"/>
    <cellWatch r="M69"/>
    <cellWatch r="N52"/>
    <cellWatch r="P62"/>
    <cellWatch r="P80"/>
    <cellWatch r="Q63"/>
    <cellWatch r="Q55"/>
    <cellWatch r="P63"/>
    <cellWatch r="P81"/>
    <cellWatch r="P58"/>
    <cellWatch r="Q59"/>
    <cellWatch r="Q51"/>
    <cellWatch r="O62"/>
    <cellWatch r="O80"/>
    <cellWatch r="P55"/>
    <cellWatch r="P64"/>
    <cellWatch r="Q65"/>
    <cellWatch r="Q57"/>
    <cellWatch r="P82"/>
    <cellWatch r="K63"/>
    <cellWatch r="K46"/>
    <cellWatch r="K48"/>
    <cellWatch r="K40"/>
    <cellWatch r="L52"/>
    <cellWatch r="L70"/>
    <cellWatch r="L57"/>
    <cellWatch r="M58"/>
    <cellWatch r="M50"/>
    <cellWatch r="O63"/>
    <cellWatch r="O81"/>
    <cellWatch r="P56"/>
    <cellWatch r="O64"/>
    <cellWatch r="O82"/>
    <cellWatch r="O59"/>
    <cellWatch r="P60"/>
    <cellWatch r="P52"/>
    <cellWatch r="N63"/>
    <cellWatch r="N81"/>
    <cellWatch r="O56"/>
    <cellWatch r="O65"/>
    <cellWatch r="P66"/>
    <cellWatch r="O83"/>
    <cellWatch r="O87"/>
    <cellWatch r="N74"/>
    <cellWatch r="N92"/>
    <cellWatch r="O75"/>
    <cellWatch r="O67"/>
    <cellWatch r="N70"/>
    <cellWatch r="O71"/>
    <cellWatch r="N75"/>
    <cellWatch r="N93"/>
    <cellWatch r="N66"/>
    <cellWatch r="N71"/>
    <cellWatch r="N83"/>
    <cellWatch r="O84"/>
    <cellWatch r="O76"/>
    <cellWatch r="N85"/>
    <cellWatch r="O86"/>
    <cellWatch r="O78"/>
    <cellWatch r="O68"/>
    <cellWatch r="O38"/>
    <cellWatch r="N76"/>
    <cellWatch r="O77"/>
    <cellWatch r="O69"/>
    <cellWatch r="N99"/>
    <cellWatch r="O74"/>
    <cellWatch r="N94"/>
    <cellWatch r="Q92"/>
    <cellWatch r="Q110"/>
    <cellWatch r="R93"/>
    <cellWatch r="R85"/>
    <cellWatch r="Q93"/>
    <cellWatch r="Q111"/>
    <cellWatch r="Q88"/>
    <cellWatch r="R89"/>
    <cellWatch r="R81"/>
    <cellWatch r="P92"/>
    <cellWatch r="P110"/>
    <cellWatch r="Q85"/>
    <cellWatch r="Q94"/>
    <cellWatch r="R95"/>
    <cellWatch r="R87"/>
    <cellWatch r="Q114"/>
    <cellWatch r="M74"/>
    <cellWatch r="M92"/>
    <cellWatch r="N67"/>
    <cellWatch r="N72"/>
    <cellWatch r="N73"/>
    <cellWatch r="N95"/>
    <cellWatch r="O33"/>
    <cellWatch r="O23"/>
    <cellWatch r="N86"/>
    <cellWatch r="O79"/>
    <cellWatch r="N77"/>
    <cellWatch r="O70"/>
    <cellWatch r="O66"/>
    <cellWatch r="M75"/>
    <cellWatch r="M67"/>
    <cellWatch r="M77"/>
    <cellWatch r="O92"/>
    <cellWatch r="P75"/>
    <cellWatch r="P67"/>
    <cellWatch r="P76"/>
    <cellWatch r="O93"/>
    <cellWatch r="O94"/>
    <cellWatch r="O72"/>
    <cellWatch r="P77"/>
    <cellWatch r="P69"/>
    <cellWatch r="O73"/>
    <cellWatch r="P74"/>
    <cellWatch r="P65"/>
    <cellWatch r="O85"/>
    <cellWatch r="P86"/>
    <cellWatch r="P78"/>
    <cellWatch r="P68"/>
    <cellWatch r="P71"/>
    <cellWatch r="P84"/>
    <cellWatch r="O95"/>
    <cellWatch r="P33"/>
    <cellWatch r="P23"/>
    <cellWatch r="P87"/>
    <cellWatch r="P79"/>
    <cellWatch r="P70"/>
    <cellWatch r="P38"/>
    <cellWatch r="O99"/>
    <cellWatch r="N69"/>
    <cellWatch r="R92"/>
    <cellWatch r="R110"/>
    <cellWatch r="S93"/>
    <cellWatch r="S85"/>
    <cellWatch r="R111"/>
    <cellWatch r="R88"/>
    <cellWatch r="S89"/>
    <cellWatch r="S81"/>
    <cellWatch r="R94"/>
    <cellWatch r="S95"/>
    <cellWatch r="S87"/>
    <cellWatch r="R114"/>
    <cellWatch r="N91"/>
    <cellWatch r="N65"/>
    <cellWatch r="N82"/>
    <cellWatch r="N84"/>
    <cellWatch r="N80"/>
    <cellWatch r="N98"/>
    <cellWatch r="Q91"/>
    <cellWatch r="Q109"/>
    <cellWatch r="R84"/>
    <cellWatch r="Q87"/>
    <cellWatch r="R80"/>
    <cellWatch r="P91"/>
    <cellWatch r="P109"/>
    <cellWatch r="Q84"/>
    <cellWatch r="R86"/>
    <cellWatch r="M73"/>
    <cellWatch r="M91"/>
    <cellWatch r="M66"/>
    <cellWatch r="M76"/>
    <cellWatch r="M68"/>
    <cellWatch r="O91"/>
    <cellWatch r="P73"/>
    <cellWatch r="P85"/>
    <cellWatch r="P83"/>
    <cellWatch r="O98"/>
    <cellWatch r="N68"/>
    <cellWatch r="R91"/>
    <cellWatch r="R109"/>
    <cellWatch r="S92"/>
    <cellWatch r="S84"/>
    <cellWatch r="S88"/>
    <cellWatch r="S80"/>
    <cellWatch r="S94"/>
    <cellWatch r="S86"/>
    <cellWatch r="N42"/>
    <cellWatch r="N55"/>
    <cellWatch r="N51"/>
    <cellWatch r="O58"/>
    <cellWatch r="P59"/>
    <cellWatch r="P51"/>
    <cellWatch r="N62"/>
    <cellWatch r="O55"/>
    <cellWatch r="P57"/>
    <cellWatch r="L38"/>
    <cellWatch r="L59"/>
    <cellWatch r="M60"/>
    <cellWatch r="M61"/>
    <cellWatch r="O46"/>
    <cellWatch r="L32"/>
    <cellWatch r="M25"/>
    <cellWatch r="L58"/>
    <cellWatch r="M59"/>
    <cellWatch r="L60"/>
    <cellWatch r="O47"/>
    <cellWatch r="K64"/>
    <cellWatch r="K67"/>
    <cellWatch r="N58"/>
    <cellWatch r="N50"/>
    <cellWatch r="M70"/>
    <cellWatch r="N53"/>
    <cellWatch r="Q64"/>
    <cellWatch r="Q56"/>
    <cellWatch r="Q60"/>
    <cellWatch r="Q52"/>
    <cellWatch r="Q66"/>
    <cellWatch r="Q58"/>
    <cellWatch r="N89"/>
    <cellWatch r="N96"/>
    <cellWatch r="N108"/>
    <cellWatch r="N103"/>
    <cellWatch r="Q89"/>
    <cellWatch r="Q119"/>
    <cellWatch r="R96"/>
    <cellWatch r="Q96"/>
    <cellWatch r="Q120"/>
    <cellWatch r="P89"/>
    <cellWatch r="P119"/>
    <cellWatch r="Q103"/>
    <cellWatch r="R104"/>
    <cellWatch r="Q121"/>
    <cellWatch r="M89"/>
    <cellWatch r="N104"/>
    <cellWatch r="O89"/>
    <cellWatch r="O96"/>
    <cellWatch r="O103"/>
    <cellWatch r="O104"/>
    <cellWatch r="O108"/>
    <cellWatch r="R119"/>
    <cellWatch r="S96"/>
    <cellWatch r="R120"/>
    <cellWatch r="R103"/>
    <cellWatch r="S104"/>
    <cellWatch r="R121"/>
    <cellWatch r="N43"/>
    <cellWatch r="K38"/>
    <cellWatch r="K49"/>
    <cellWatch r="K41"/>
    <cellWatch r="M20"/>
    <cellWatch r="L22"/>
    <cellWatch r="M24"/>
    <cellWatch r="L24"/>
    <cellWatch r="M32"/>
    <cellWatch r="M21"/>
    <cellWatch r="M22"/>
    <cellWatch r="L25"/>
    <cellWatch r="L71"/>
    <cellWatch r="K42"/>
    <cellWatch r="L61"/>
    <cellWatch r="O128"/>
    <cellWatch r="N118"/>
    <cellWatch r="N128"/>
    <cellWatch r="O119"/>
    <cellWatch r="N114"/>
    <cellWatch r="O115"/>
    <cellWatch r="N119"/>
    <cellWatch r="N115"/>
    <cellWatch r="N127"/>
    <cellWatch r="O121"/>
    <cellWatch r="O123"/>
    <cellWatch r="O112"/>
    <cellWatch r="O22"/>
    <cellWatch r="N121"/>
    <cellWatch r="O122"/>
    <cellWatch r="O113"/>
    <cellWatch r="N126"/>
    <cellWatch r="O127"/>
    <cellWatch r="O118"/>
    <cellWatch r="R128"/>
    <cellWatch r="R140"/>
    <cellWatch r="S128"/>
    <cellWatch r="S127"/>
    <cellWatch r="R141"/>
    <cellWatch r="S126"/>
    <cellWatch r="Q128"/>
    <cellWatch r="Q140"/>
    <cellWatch r="R127"/>
    <cellWatch r="R142"/>
    <cellWatch r="M118"/>
    <cellWatch r="M128"/>
    <cellWatch r="N116"/>
    <cellWatch r="N117"/>
    <cellWatch r="O40"/>
    <cellWatch r="O30"/>
    <cellWatch r="O124"/>
    <cellWatch r="N122"/>
    <cellWatch r="O114"/>
    <cellWatch r="M119"/>
    <cellWatch r="M122"/>
    <cellWatch r="M113"/>
    <cellWatch r="Q75"/>
    <cellWatch r="O116"/>
    <cellWatch r="Q122"/>
    <cellWatch r="Q113"/>
    <cellWatch r="O117"/>
    <cellWatch r="Q118"/>
    <cellWatch r="Q73"/>
    <cellWatch r="Q123"/>
    <cellWatch r="Q112"/>
    <cellWatch r="Q115"/>
    <cellWatch r="Q40"/>
    <cellWatch r="Q30"/>
    <cellWatch r="Q124"/>
    <cellWatch r="Q74"/>
    <cellWatch r="Q22"/>
    <cellWatch r="O126"/>
    <cellWatch r="Q127"/>
    <cellWatch r="N113"/>
    <cellWatch r="S140"/>
    <cellWatch r="T128"/>
    <cellWatch r="T127"/>
    <cellWatch r="S141"/>
    <cellWatch r="T126"/>
    <cellWatch r="T89"/>
    <cellWatch r="S142"/>
    <cellWatch r="L76"/>
    <cellWatch r="L19"/>
    <cellWatch r="L77"/>
    <cellWatch r="L20"/>
    <cellWatch r="K25"/>
    <cellWatch r="K60"/>
    <cellWatch r="K52"/>
    <cellWatch r="M29"/>
    <cellWatch r="O49"/>
    <cellWatch r="O25"/>
    <cellWatch r="K54"/>
    <cellWatch r="K76"/>
    <cellWatch r="L23"/>
    <cellWatch r="K77"/>
    <cellWatch r="L83"/>
    <cellWatch r="L75"/>
    <cellWatch r="L84"/>
    <cellWatch r="K75"/>
    <cellWatch r="K58"/>
    <cellWatch r="L78"/>
    <cellWatch r="K79"/>
    <cellWatch r="K72"/>
    <cellWatch r="L85"/>
    <cellWatch r="L73"/>
    <cellWatch r="M79"/>
    <cellWatch r="M72"/>
    <cellWatch r="M78"/>
    <cellWatch r="K20"/>
    <cellWatch r="K83"/>
    <cellWatch r="M23"/>
    <cellWatch r="M71"/>
    <cellWatch r="M86"/>
    <cellWatch r="M80"/>
    <cellWatch r="L74"/>
    <cellWatch r="L79"/>
    <cellWatch r="L86"/>
    <cellWatch r="M83"/>
    <cellWatch r="L80"/>
    <cellWatch r="L21"/>
    <cellWatch r="L81"/>
    <cellWatch r="M81"/>
    <cellWatch r="M82"/>
    <cellWatch r="O152"/>
    <cellWatch r="N139"/>
    <cellWatch r="N157"/>
    <cellWatch r="O140"/>
    <cellWatch r="N135"/>
    <cellWatch r="O136"/>
    <cellWatch r="N140"/>
    <cellWatch r="N158"/>
    <cellWatch r="N87"/>
    <cellWatch r="N136"/>
    <cellWatch r="N148"/>
    <cellWatch r="O149"/>
    <cellWatch r="O141"/>
    <cellWatch r="N150"/>
    <cellWatch r="O151"/>
    <cellWatch r="O143"/>
    <cellWatch r="O133"/>
    <cellWatch r="N141"/>
    <cellWatch r="O142"/>
    <cellWatch r="O134"/>
    <cellWatch r="N146"/>
    <cellWatch r="N164"/>
    <cellWatch r="O147"/>
    <cellWatch r="O139"/>
    <cellWatch r="N159"/>
    <cellWatch r="R157"/>
    <cellWatch r="R175"/>
    <cellWatch r="S158"/>
    <cellWatch r="S150"/>
    <cellWatch r="R158"/>
    <cellWatch r="R176"/>
    <cellWatch r="R153"/>
    <cellWatch r="S154"/>
    <cellWatch r="S146"/>
    <cellWatch r="Q157"/>
    <cellWatch r="Q175"/>
    <cellWatch r="R150"/>
    <cellWatch r="R159"/>
    <cellWatch r="S160"/>
    <cellWatch r="S152"/>
    <cellWatch r="R177"/>
    <cellWatch r="M139"/>
    <cellWatch r="M157"/>
    <cellWatch r="N137"/>
    <cellWatch r="N138"/>
    <cellWatch r="N160"/>
    <cellWatch r="N151"/>
    <cellWatch r="O144"/>
    <cellWatch r="N142"/>
    <cellWatch r="O135"/>
    <cellWatch r="M140"/>
    <cellWatch r="M87"/>
    <cellWatch r="M142"/>
    <cellWatch r="M134"/>
    <cellWatch r="O157"/>
    <cellWatch r="Q141"/>
    <cellWatch r="O158"/>
    <cellWatch r="O159"/>
    <cellWatch r="O137"/>
    <cellWatch r="Q142"/>
    <cellWatch r="Q134"/>
    <cellWatch r="O138"/>
    <cellWatch r="Q139"/>
    <cellWatch r="Q86"/>
    <cellWatch r="O150"/>
    <cellWatch r="Q151"/>
    <cellWatch r="Q143"/>
    <cellWatch r="Q133"/>
    <cellWatch r="Q136"/>
    <cellWatch r="O148"/>
    <cellWatch r="Q149"/>
    <cellWatch r="O160"/>
    <cellWatch r="Q68"/>
    <cellWatch r="Q152"/>
    <cellWatch r="Q144"/>
    <cellWatch r="Q135"/>
    <cellWatch r="O146"/>
    <cellWatch r="O164"/>
    <cellWatch r="Q147"/>
    <cellWatch r="N134"/>
    <cellWatch r="S157"/>
    <cellWatch r="S175"/>
    <cellWatch r="T158"/>
    <cellWatch r="T150"/>
    <cellWatch r="S176"/>
    <cellWatch r="S153"/>
    <cellWatch r="T154"/>
    <cellWatch r="T146"/>
    <cellWatch r="S159"/>
    <cellWatch r="T160"/>
    <cellWatch r="T152"/>
    <cellWatch r="S177"/>
    <cellWatch r="O60"/>
    <cellWatch r="P61"/>
    <cellWatch r="P53"/>
    <cellWatch r="N64"/>
    <cellWatch r="O57"/>
    <cellWatch r="N109"/>
    <cellWatch r="P96"/>
    <cellWatch r="P120"/>
    <cellWatch r="Q104"/>
    <cellWatch r="R105"/>
    <cellWatch r="M96"/>
    <cellWatch r="N105"/>
    <cellWatch r="P72"/>
    <cellWatch r="O105"/>
    <cellWatch r="O109"/>
    <cellWatch r="S103"/>
    <cellWatch r="S105"/>
    <cellWatch r="R122"/>
    <cellWatch r="N90"/>
    <cellWatch r="N79"/>
    <cellWatch r="N107"/>
    <cellWatch r="Q90"/>
    <cellWatch r="R83"/>
    <cellWatch r="R79"/>
    <cellWatch r="P90"/>
    <cellWatch r="P118"/>
    <cellWatch r="Q83"/>
    <cellWatch r="M90"/>
    <cellWatch r="O90"/>
    <cellWatch r="O107"/>
    <cellWatch r="R90"/>
    <cellWatch r="R118"/>
    <cellWatch r="S83"/>
    <cellWatch r="S79"/>
    <cellWatch r="K43"/>
    <cellWatch r="O88"/>
    <cellWatch r="O120"/>
    <cellWatch r="O111"/>
    <cellWatch r="N120"/>
    <cellWatch r="N125"/>
    <cellWatch r="R139"/>
    <cellWatch r="S125"/>
    <cellWatch r="R126"/>
    <cellWatch r="S90"/>
    <cellWatch r="M117"/>
    <cellWatch r="M127"/>
    <cellWatch r="O39"/>
    <cellWatch r="M121"/>
    <cellWatch r="M112"/>
    <cellWatch r="Q117"/>
    <cellWatch r="Q39"/>
    <cellWatch r="O125"/>
    <cellWatch r="Q126"/>
    <cellWatch r="N112"/>
    <cellWatch r="S139"/>
    <cellWatch r="T125"/>
    <cellWatch r="T90"/>
    <cellWatch r="K59"/>
    <cellWatch r="K51"/>
    <cellWatch r="O48"/>
    <cellWatch r="K53"/>
    <cellWatch r="L82"/>
    <cellWatch r="K74"/>
    <cellWatch r="K57"/>
    <cellWatch r="K78"/>
    <cellWatch r="K71"/>
    <cellWatch r="K82"/>
    <cellWatch r="L72"/>
    <cellWatch r="M85"/>
    <cellWatch r="N156"/>
    <cellWatch r="N147"/>
    <cellWatch r="N149"/>
    <cellWatch r="O132"/>
    <cellWatch r="N145"/>
    <cellWatch r="N163"/>
    <cellWatch r="R156"/>
    <cellWatch r="R174"/>
    <cellWatch r="S149"/>
    <cellWatch r="R152"/>
    <cellWatch r="S145"/>
    <cellWatch r="Q156"/>
    <cellWatch r="Q174"/>
    <cellWatch r="R149"/>
    <cellWatch r="S151"/>
    <cellWatch r="M138"/>
    <cellWatch r="M156"/>
    <cellWatch r="M141"/>
    <cellWatch r="M133"/>
    <cellWatch r="O156"/>
    <cellWatch r="Q138"/>
    <cellWatch r="Q150"/>
    <cellWatch r="Q132"/>
    <cellWatch r="Q148"/>
    <cellWatch r="Q67"/>
    <cellWatch r="O145"/>
    <cellWatch r="O163"/>
    <cellWatch r="Q146"/>
    <cellWatch r="N133"/>
    <cellWatch r="S156"/>
    <cellWatch r="S174"/>
    <cellWatch r="T157"/>
    <cellWatch r="T149"/>
    <cellWatch r="T153"/>
    <cellWatch r="T145"/>
    <cellWatch r="T159"/>
    <cellWatch r="T151"/>
    <cellWatch r="M31"/>
    <cellWatch r="N60"/>
    <cellWatch r="N59"/>
    <cellWatch r="O54"/>
    <cellWatch r="O110"/>
    <cellWatch r="O43"/>
    <cellWatch r="P40"/>
    <cellWatch r="P43"/>
    <cellWatch r="Q69"/>
    <cellWatch r="P111"/>
    <cellWatch r="K70"/>
    <cellWatch r="R112"/>
    <cellWatch r="N101"/>
    <cellWatch r="O102"/>
    <cellWatch r="N97"/>
    <cellWatch r="N102"/>
    <cellWatch r="N110"/>
    <cellWatch r="O101"/>
    <cellWatch r="R137"/>
    <cellWatch r="S120"/>
    <cellWatch r="S112"/>
    <cellWatch r="R138"/>
    <cellWatch r="R115"/>
    <cellWatch r="S116"/>
    <cellWatch r="S108"/>
    <cellWatch r="Q137"/>
    <cellWatch r="S122"/>
    <cellWatch r="S114"/>
    <cellWatch r="M101"/>
    <cellWatch r="N100"/>
    <cellWatch r="O35"/>
    <cellWatch r="O106"/>
    <cellWatch r="O97"/>
    <cellWatch r="M102"/>
    <cellWatch r="M104"/>
    <cellWatch r="Q102"/>
    <cellWatch r="O100"/>
    <cellWatch r="Q101"/>
    <cellWatch r="Q72"/>
    <cellWatch r="Q105"/>
    <cellWatch r="Q95"/>
    <cellWatch r="Q98"/>
    <cellWatch r="Q35"/>
    <cellWatch r="Q25"/>
    <cellWatch r="Q106"/>
    <cellWatch r="Q97"/>
    <cellWatch r="S119"/>
    <cellWatch r="S137"/>
    <cellWatch r="T120"/>
    <cellWatch r="T112"/>
    <cellWatch r="S138"/>
    <cellWatch r="S115"/>
    <cellWatch r="T116"/>
    <cellWatch r="T108"/>
    <cellWatch r="S121"/>
    <cellWatch r="T122"/>
    <cellWatch r="T114"/>
    <cellWatch r="L17"/>
    <cellWatch r="L18"/>
    <cellWatch r="K50"/>
    <cellWatch r="O42"/>
    <cellWatch r="K56"/>
    <cellWatch r="K18"/>
    <cellWatch r="M18"/>
    <cellWatch r="N154"/>
    <cellWatch r="N132"/>
    <cellWatch r="N155"/>
    <cellWatch r="O130"/>
    <cellWatch r="O131"/>
    <cellWatch r="N143"/>
    <cellWatch r="N161"/>
    <cellWatch r="R154"/>
    <cellWatch r="R172"/>
    <cellWatch r="S155"/>
    <cellWatch r="S147"/>
    <cellWatch r="R155"/>
    <cellWatch r="R173"/>
    <cellWatch r="S143"/>
    <cellWatch r="Q154"/>
    <cellWatch r="Q172"/>
    <cellWatch r="R147"/>
    <cellWatch r="M136"/>
    <cellWatch r="M154"/>
    <cellWatch r="M137"/>
    <cellWatch r="M131"/>
    <cellWatch r="O154"/>
    <cellWatch r="O155"/>
    <cellWatch r="Q131"/>
    <cellWatch r="Q130"/>
    <cellWatch r="O161"/>
    <cellWatch r="N131"/>
    <cellWatch r="S172"/>
    <cellWatch r="T155"/>
    <cellWatch r="T147"/>
    <cellWatch r="S173"/>
    <cellWatch r="T143"/>
    <cellWatch r="Q107"/>
    <cellWatch r="Q108"/>
    <cellWatch r="P107"/>
    <cellWatch r="R107"/>
    <cellWatch r="R108"/>
    <cellWatch r="N31"/>
    <cellWatch r="N34"/>
    <cellWatch r="N78"/>
    <cellWatch r="N111"/>
    <cellWatch r="N106"/>
    <cellWatch r="R99"/>
    <cellWatch r="Q99"/>
    <cellWatch r="P122"/>
    <cellWatch r="N88"/>
    <cellWatch r="P88"/>
    <cellWatch r="S99"/>
    <cellWatch r="R123"/>
    <cellWatch r="S91"/>
    <cellWatch r="R106"/>
    <cellWatch r="S107"/>
    <cellWatch r="R124"/>
    <cellWatch r="N130"/>
    <cellWatch r="N124"/>
    <cellWatch r="N129"/>
    <cellWatch r="R131"/>
    <cellWatch r="R143"/>
    <cellWatch r="S131"/>
    <cellWatch r="S130"/>
    <cellWatch r="R144"/>
    <cellWatch r="S129"/>
    <cellWatch r="R130"/>
    <cellWatch r="R145"/>
    <cellWatch r="M125"/>
    <cellWatch r="M116"/>
    <cellWatch r="Q78"/>
    <cellWatch r="Q125"/>
    <cellWatch r="Q116"/>
    <cellWatch r="Q77"/>
    <cellWatch r="O129"/>
    <cellWatch r="T131"/>
    <cellWatch r="T130"/>
    <cellWatch r="S144"/>
    <cellWatch r="T129"/>
    <cellWatch r="T92"/>
    <cellWatch r="K80"/>
    <cellWatch r="L87"/>
    <cellWatch r="L88"/>
    <cellWatch r="K86"/>
    <cellWatch r="L89"/>
    <cellWatch r="M84"/>
    <cellWatch r="N153"/>
    <cellWatch r="N144"/>
    <cellWatch r="N167"/>
    <cellWatch r="N162"/>
    <cellWatch r="R160"/>
    <cellWatch r="R178"/>
    <cellWatch r="S161"/>
    <cellWatch r="R161"/>
    <cellWatch r="R179"/>
    <cellWatch r="Q160"/>
    <cellWatch r="Q178"/>
    <cellWatch r="R162"/>
    <cellWatch r="S163"/>
    <cellWatch r="R180"/>
    <cellWatch r="M160"/>
    <cellWatch r="M143"/>
    <cellWatch r="M145"/>
    <cellWatch r="O162"/>
    <cellWatch r="Q145"/>
    <cellWatch r="O153"/>
    <cellWatch r="Q155"/>
    <cellWatch r="O167"/>
    <cellWatch r="S178"/>
    <cellWatch r="T161"/>
    <cellWatch r="S179"/>
    <cellWatch r="S162"/>
    <cellWatch r="T163"/>
    <cellWatch r="S180"/>
    <cellWatch r="P99"/>
    <cellWatch r="P123"/>
    <cellWatch r="M99"/>
    <cellWatch r="S106"/>
    <cellWatch r="R125"/>
    <cellWatch r="R82"/>
    <cellWatch r="P93"/>
    <cellWatch r="P121"/>
    <cellWatch r="M93"/>
    <cellWatch r="S82"/>
    <cellWatch r="N123"/>
    <cellWatch r="R129"/>
    <cellWatch r="M120"/>
    <cellWatch r="M130"/>
    <cellWatch r="M124"/>
    <cellWatch r="M115"/>
    <cellWatch r="Q129"/>
    <cellWatch r="T93"/>
    <cellWatch r="K81"/>
    <cellWatch r="K73"/>
    <cellWatch r="K85"/>
    <cellWatch r="M88"/>
    <cellWatch r="N152"/>
    <cellWatch r="N166"/>
    <cellWatch r="S148"/>
    <cellWatch r="Q159"/>
    <cellWatch r="Q177"/>
    <cellWatch r="M159"/>
    <cellWatch r="M144"/>
    <cellWatch r="Q153"/>
    <cellWatch r="O166"/>
    <cellWatch r="T156"/>
    <cellWatch r="T148"/>
    <cellWatch r="T162"/>
    <cellWatch r="P112"/>
    <cellWatch r="P113"/>
    <cellWatch r="P114"/>
    <cellWatch r="P95"/>
    <cellWatch r="R98"/>
    <cellWatch r="M95"/>
    <cellWatch r="R113"/>
    <cellWatch r="R97"/>
    <cellWatch r="S98"/>
    <cellWatch r="P94"/>
    <cellWatch r="M94"/>
    <cellWatch r="S97"/>
  </cellWatche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28" zoomScaleNormal="100" zoomScaleSheetLayoutView="100" workbookViewId="0">
      <selection activeCell="AI34" sqref="A30:AM34"/>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85" t="s">
        <v>1598</v>
      </c>
      <c r="B1" s="1685"/>
      <c r="C1" s="1685"/>
      <c r="D1" s="1685"/>
      <c r="E1" s="1685"/>
      <c r="F1" s="1685"/>
      <c r="G1" s="1685"/>
      <c r="H1" s="1685"/>
      <c r="I1" s="1685"/>
      <c r="J1" s="1685"/>
      <c r="K1" s="1685"/>
      <c r="L1" s="168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1685"/>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6"/>
      <c r="B2" s="1686"/>
      <c r="C2" s="1686"/>
      <c r="D2" s="1686"/>
      <c r="E2" s="1686"/>
      <c r="F2" s="1686"/>
      <c r="G2" s="1686"/>
      <c r="H2" s="1686"/>
      <c r="I2" s="1686"/>
      <c r="J2" s="1686"/>
      <c r="K2" s="1686"/>
      <c r="L2" s="1686"/>
      <c r="M2" s="1686"/>
      <c r="N2" s="1686"/>
      <c r="O2" s="1686"/>
      <c r="P2" s="1686"/>
      <c r="Q2" s="1686"/>
      <c r="R2" s="1686"/>
      <c r="S2" s="1686"/>
      <c r="T2" s="1686"/>
      <c r="U2" s="1686"/>
      <c r="V2" s="1686"/>
      <c r="W2" s="1686"/>
      <c r="X2" s="1686"/>
      <c r="Y2" s="1686"/>
      <c r="Z2" s="1686"/>
      <c r="AA2" s="1686"/>
      <c r="AB2" s="1686"/>
      <c r="AC2" s="1686"/>
      <c r="AD2" s="1686"/>
      <c r="AE2" s="1686"/>
      <c r="AF2" s="1686"/>
      <c r="AG2" s="1686"/>
      <c r="AH2" s="1686"/>
      <c r="AI2" s="1686"/>
      <c r="AJ2" s="1686"/>
      <c r="AK2" s="1686"/>
      <c r="AL2" s="1686"/>
      <c r="AM2" s="1686"/>
      <c r="AN2" s="1686"/>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87" t="str">
        <f xml:space="preserve"> IF(T25=100%,'Sources and Basis Breakdown'!G2,'Sources and Basis Breakdown'!F2)</f>
        <v>30% PVC for New Const/
Rehabilitation
DDA/QCT
Building(s)</v>
      </c>
      <c r="U7" s="1687"/>
      <c r="V7" s="1687"/>
      <c r="W7" s="1687"/>
      <c r="X7" s="1687"/>
      <c r="Y7" s="1687" t="str">
        <f>IF(T25=100%," ",'Sources and Basis Breakdown'!G2)</f>
        <v>30% PVC for New Const/
Rehabilitation
NON-DDA/
NON-QCT Building(s)</v>
      </c>
      <c r="Z7" s="1687"/>
      <c r="AA7" s="1687"/>
      <c r="AB7" s="1687"/>
      <c r="AC7" s="1687"/>
      <c r="AD7" s="1687" t="str">
        <f xml:space="preserve"> IF(T25=100%, 'Sources and Basis Breakdown'!J2,'Sources and Basis Breakdown'!I2)</f>
        <v>30% PVC for Acquisition
DDA/QCT Building(s)</v>
      </c>
      <c r="AE7" s="1687"/>
      <c r="AF7" s="1687"/>
      <c r="AG7" s="1687"/>
      <c r="AH7" s="1687"/>
      <c r="AI7" s="1687" t="str">
        <f>IF(T25=100%," ",'Sources and Basis Breakdown'!J2)</f>
        <v>30% PVC for Acquisition
NON-DDA/
NON-QCT Building(s)</v>
      </c>
      <c r="AJ7" s="1687"/>
      <c r="AK7" s="1687"/>
      <c r="AL7" s="1687"/>
      <c r="AM7" s="1687"/>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87"/>
      <c r="U8" s="1687"/>
      <c r="V8" s="1687"/>
      <c r="W8" s="1687"/>
      <c r="X8" s="1687"/>
      <c r="Y8" s="1687"/>
      <c r="Z8" s="1687"/>
      <c r="AA8" s="1687"/>
      <c r="AB8" s="1687"/>
      <c r="AC8" s="1687"/>
      <c r="AD8" s="1687"/>
      <c r="AE8" s="1687"/>
      <c r="AF8" s="1687"/>
      <c r="AG8" s="1687"/>
      <c r="AH8" s="1687"/>
      <c r="AI8" s="1687"/>
      <c r="AJ8" s="1687"/>
      <c r="AK8" s="1687"/>
      <c r="AL8" s="1687"/>
      <c r="AM8" s="1687"/>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87"/>
      <c r="U9" s="1687"/>
      <c r="V9" s="1687"/>
      <c r="W9" s="1687"/>
      <c r="X9" s="1687"/>
      <c r="Y9" s="1687"/>
      <c r="Z9" s="1687"/>
      <c r="AA9" s="1687"/>
      <c r="AB9" s="1687"/>
      <c r="AC9" s="1687"/>
      <c r="AD9" s="1687"/>
      <c r="AE9" s="1687"/>
      <c r="AF9" s="1687"/>
      <c r="AG9" s="1687"/>
      <c r="AH9" s="1687"/>
      <c r="AI9" s="1687"/>
      <c r="AJ9" s="1687"/>
      <c r="AK9" s="1687"/>
      <c r="AL9" s="1687"/>
      <c r="AM9" s="1687"/>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87"/>
      <c r="U10" s="1687"/>
      <c r="V10" s="1687"/>
      <c r="W10" s="1687"/>
      <c r="X10" s="1687"/>
      <c r="Y10" s="1687"/>
      <c r="Z10" s="1687"/>
      <c r="AA10" s="1687"/>
      <c r="AB10" s="1687"/>
      <c r="AC10" s="1687"/>
      <c r="AD10" s="1687"/>
      <c r="AE10" s="1687"/>
      <c r="AF10" s="1687"/>
      <c r="AG10" s="1687"/>
      <c r="AH10" s="1687"/>
      <c r="AI10" s="1687"/>
      <c r="AJ10" s="1687"/>
      <c r="AK10" s="1687"/>
      <c r="AL10" s="1687"/>
      <c r="AM10" s="1687"/>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56" t="s">
        <v>406</v>
      </c>
      <c r="C11" s="1657"/>
      <c r="D11" s="1657"/>
      <c r="E11" s="1657"/>
      <c r="F11" s="1657"/>
      <c r="G11" s="1657"/>
      <c r="H11" s="1657"/>
      <c r="I11" s="1657"/>
      <c r="J11" s="1657"/>
      <c r="K11" s="1657"/>
      <c r="L11" s="1657"/>
      <c r="M11" s="1657"/>
      <c r="N11" s="1657"/>
      <c r="O11" s="1657"/>
      <c r="P11" s="1657"/>
      <c r="Q11" s="1657"/>
      <c r="R11" s="1657"/>
      <c r="S11" s="1658"/>
      <c r="T11" s="1688">
        <f>IF('Sources and Basis Breakdown'!F107=0,'Sources and Basis Breakdown'!E107,'Sources and Basis Breakdown'!F107)</f>
        <v>84918553</v>
      </c>
      <c r="U11" s="1689"/>
      <c r="V11" s="1689"/>
      <c r="W11" s="1689"/>
      <c r="X11" s="1689"/>
      <c r="Y11" s="1688">
        <f>IF(Y7=" ",0,IF('Sources and Basis Breakdown'!G107+'Sources and Basis Breakdown'!F107='Sources and Basis Breakdown'!E107,'Sources and Basis Breakdown'!G107,0))</f>
        <v>0</v>
      </c>
      <c r="Z11" s="1689"/>
      <c r="AA11" s="1689"/>
      <c r="AB11" s="1689"/>
      <c r="AC11" s="1689"/>
      <c r="AD11" s="1689">
        <f>IF('Sources and Basis Breakdown'!I107=0,'Sources and Basis Breakdown'!H107,'Sources and Basis Breakdown'!I107)</f>
        <v>0</v>
      </c>
      <c r="AE11" s="1689"/>
      <c r="AF11" s="1689"/>
      <c r="AG11" s="1689"/>
      <c r="AH11" s="1689"/>
      <c r="AI11" s="1689">
        <f>IF(Y7=" ",0,IF('Sources and Basis Breakdown'!I107+'Sources and Basis Breakdown'!J107='Sources and Basis Breakdown'!H107,'Sources and Basis Breakdown'!J107,0))</f>
        <v>0</v>
      </c>
      <c r="AJ11" s="1689"/>
      <c r="AK11" s="1689"/>
      <c r="AL11" s="1689"/>
      <c r="AM11" s="1689"/>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0" t="s">
        <v>543</v>
      </c>
      <c r="C12" s="1681"/>
      <c r="D12" s="1681"/>
      <c r="E12" s="1681"/>
      <c r="F12" s="1681"/>
      <c r="G12" s="1681"/>
      <c r="H12" s="1681"/>
      <c r="I12" s="1681"/>
      <c r="J12" s="1681"/>
      <c r="K12" s="1681"/>
      <c r="L12" s="1681"/>
      <c r="M12" s="1681"/>
      <c r="N12" s="1681"/>
      <c r="O12" s="1681"/>
      <c r="P12" s="1681"/>
      <c r="Q12" s="1681"/>
      <c r="R12" s="1681"/>
      <c r="S12" s="1682"/>
      <c r="T12" s="1690"/>
      <c r="U12" s="1691"/>
      <c r="V12" s="1691"/>
      <c r="W12" s="1691"/>
      <c r="X12" s="1692"/>
      <c r="Y12" s="1690"/>
      <c r="Z12" s="1691"/>
      <c r="AA12" s="1691"/>
      <c r="AB12" s="1691"/>
      <c r="AC12" s="1692"/>
      <c r="AD12" s="1690"/>
      <c r="AE12" s="1691"/>
      <c r="AF12" s="1691"/>
      <c r="AG12" s="1691"/>
      <c r="AH12" s="1692"/>
      <c r="AI12" s="1690"/>
      <c r="AJ12" s="1691"/>
      <c r="AK12" s="1691"/>
      <c r="AL12" s="1691"/>
      <c r="AM12" s="169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3" t="s">
        <v>544</v>
      </c>
      <c r="D13" s="1683"/>
      <c r="E13" s="1683"/>
      <c r="F13" s="1683"/>
      <c r="G13" s="1683"/>
      <c r="H13" s="1683"/>
      <c r="I13" s="1683"/>
      <c r="J13" s="1683"/>
      <c r="K13" s="1683"/>
      <c r="L13" s="1683"/>
      <c r="M13" s="1683"/>
      <c r="N13" s="1683"/>
      <c r="O13" s="1683"/>
      <c r="P13" s="1683"/>
      <c r="Q13" s="1683"/>
      <c r="R13" s="1683"/>
      <c r="S13" s="1684"/>
      <c r="T13" s="1693"/>
      <c r="U13" s="1694"/>
      <c r="V13" s="1694"/>
      <c r="W13" s="1694"/>
      <c r="X13" s="1694"/>
      <c r="Y13" s="1693"/>
      <c r="Z13" s="1694"/>
      <c r="AA13" s="1694"/>
      <c r="AB13" s="1694"/>
      <c r="AC13" s="1694"/>
      <c r="AD13" s="1694"/>
      <c r="AE13" s="1694"/>
      <c r="AF13" s="1694"/>
      <c r="AG13" s="1694"/>
      <c r="AH13" s="1694"/>
      <c r="AI13" s="1694"/>
      <c r="AJ13" s="1694"/>
      <c r="AK13" s="1694"/>
      <c r="AL13" s="1694"/>
      <c r="AM13" s="1694"/>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3" t="s">
        <v>545</v>
      </c>
      <c r="D14" s="1683"/>
      <c r="E14" s="1683"/>
      <c r="F14" s="1683"/>
      <c r="G14" s="1683"/>
      <c r="H14" s="1683"/>
      <c r="I14" s="1683"/>
      <c r="J14" s="1683"/>
      <c r="K14" s="1683"/>
      <c r="L14" s="1683"/>
      <c r="M14" s="1683"/>
      <c r="N14" s="1683"/>
      <c r="O14" s="1683"/>
      <c r="P14" s="1683"/>
      <c r="Q14" s="1683"/>
      <c r="R14" s="1683"/>
      <c r="S14" s="1684"/>
      <c r="T14" s="1647"/>
      <c r="U14" s="1648"/>
      <c r="V14" s="1648"/>
      <c r="W14" s="1648"/>
      <c r="X14" s="1648"/>
      <c r="Y14" s="1647"/>
      <c r="Z14" s="1648"/>
      <c r="AA14" s="1648"/>
      <c r="AB14" s="1648"/>
      <c r="AC14" s="1648"/>
      <c r="AD14" s="1648"/>
      <c r="AE14" s="1648"/>
      <c r="AF14" s="1648"/>
      <c r="AG14" s="1648"/>
      <c r="AH14" s="1648"/>
      <c r="AI14" s="1648"/>
      <c r="AJ14" s="1648"/>
      <c r="AK14" s="1648"/>
      <c r="AL14" s="1648"/>
      <c r="AM14" s="164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3" t="s">
        <v>546</v>
      </c>
      <c r="D15" s="1683"/>
      <c r="E15" s="1683"/>
      <c r="F15" s="1683"/>
      <c r="G15" s="1683"/>
      <c r="H15" s="1683"/>
      <c r="I15" s="1683"/>
      <c r="J15" s="1683"/>
      <c r="K15" s="1683"/>
      <c r="L15" s="1683"/>
      <c r="M15" s="1683"/>
      <c r="N15" s="1683"/>
      <c r="O15" s="1683"/>
      <c r="P15" s="1683"/>
      <c r="Q15" s="1683"/>
      <c r="R15" s="1683"/>
      <c r="S15" s="1684"/>
      <c r="T15" s="1647"/>
      <c r="U15" s="1648"/>
      <c r="V15" s="1648"/>
      <c r="W15" s="1648"/>
      <c r="X15" s="1648"/>
      <c r="Y15" s="1647"/>
      <c r="Z15" s="1648"/>
      <c r="AA15" s="1648"/>
      <c r="AB15" s="1648"/>
      <c r="AC15" s="1648"/>
      <c r="AD15" s="1648"/>
      <c r="AE15" s="1648"/>
      <c r="AF15" s="1648"/>
      <c r="AG15" s="1648"/>
      <c r="AH15" s="1648"/>
      <c r="AI15" s="1648"/>
      <c r="AJ15" s="1648"/>
      <c r="AK15" s="1648"/>
      <c r="AL15" s="1648"/>
      <c r="AM15" s="164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3" t="s">
        <v>887</v>
      </c>
      <c r="D16" s="1683"/>
      <c r="E16" s="1683"/>
      <c r="F16" s="1683"/>
      <c r="G16" s="1683"/>
      <c r="H16" s="1683"/>
      <c r="I16" s="1683"/>
      <c r="J16" s="1683"/>
      <c r="K16" s="1683"/>
      <c r="L16" s="1683"/>
      <c r="M16" s="1683"/>
      <c r="N16" s="1683"/>
      <c r="O16" s="1683"/>
      <c r="P16" s="1683"/>
      <c r="Q16" s="1683"/>
      <c r="R16" s="1683"/>
      <c r="S16" s="1684"/>
      <c r="T16" s="1647"/>
      <c r="U16" s="1648"/>
      <c r="V16" s="1648"/>
      <c r="W16" s="1648"/>
      <c r="X16" s="1648"/>
      <c r="Y16" s="1647"/>
      <c r="Z16" s="1648"/>
      <c r="AA16" s="1648"/>
      <c r="AB16" s="1648"/>
      <c r="AC16" s="1648"/>
      <c r="AD16" s="1648"/>
      <c r="AE16" s="1648"/>
      <c r="AF16" s="1648"/>
      <c r="AG16" s="1648"/>
      <c r="AH16" s="1648"/>
      <c r="AI16" s="1648"/>
      <c r="AJ16" s="1648"/>
      <c r="AK16" s="1648"/>
      <c r="AL16" s="1648"/>
      <c r="AM16" s="164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3" t="s">
        <v>547</v>
      </c>
      <c r="D17" s="1683"/>
      <c r="E17" s="1683"/>
      <c r="F17" s="1683"/>
      <c r="G17" s="1683"/>
      <c r="H17" s="1683"/>
      <c r="I17" s="1683"/>
      <c r="J17" s="1683"/>
      <c r="K17" s="1683"/>
      <c r="L17" s="1683"/>
      <c r="M17" s="1683"/>
      <c r="N17" s="1683"/>
      <c r="O17" s="1683"/>
      <c r="P17" s="1683"/>
      <c r="Q17" s="1683"/>
      <c r="R17" s="1683"/>
      <c r="S17" s="1684"/>
      <c r="T17" s="1647"/>
      <c r="U17" s="1648"/>
      <c r="V17" s="1648"/>
      <c r="W17" s="1648"/>
      <c r="X17" s="1648"/>
      <c r="Y17" s="1647"/>
      <c r="Z17" s="1648"/>
      <c r="AA17" s="1648"/>
      <c r="AB17" s="1648"/>
      <c r="AC17" s="1648"/>
      <c r="AD17" s="1648"/>
      <c r="AE17" s="1648"/>
      <c r="AF17" s="1648"/>
      <c r="AG17" s="1648"/>
      <c r="AH17" s="1648"/>
      <c r="AI17" s="1648"/>
      <c r="AJ17" s="1648"/>
      <c r="AK17" s="1648"/>
      <c r="AL17" s="1648"/>
      <c r="AM17" s="164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8" t="s">
        <v>1068</v>
      </c>
      <c r="D18" s="1678"/>
      <c r="E18" s="1678"/>
      <c r="F18" s="1678"/>
      <c r="G18" s="1678"/>
      <c r="H18" s="1678"/>
      <c r="I18" s="1678"/>
      <c r="J18" s="1678"/>
      <c r="K18" s="1678"/>
      <c r="L18" s="1678"/>
      <c r="M18" s="1678"/>
      <c r="N18" s="1678"/>
      <c r="O18" s="1678"/>
      <c r="P18" s="1678"/>
      <c r="Q18" s="1678"/>
      <c r="R18" s="1678"/>
      <c r="S18" s="1679"/>
      <c r="T18" s="1647"/>
      <c r="U18" s="1648"/>
      <c r="V18" s="1648"/>
      <c r="W18" s="1648"/>
      <c r="X18" s="1648"/>
      <c r="Y18" s="1647"/>
      <c r="Z18" s="1648"/>
      <c r="AA18" s="1648"/>
      <c r="AB18" s="1648"/>
      <c r="AC18" s="1648"/>
      <c r="AD18" s="1648"/>
      <c r="AE18" s="1648"/>
      <c r="AF18" s="1648"/>
      <c r="AG18" s="1648"/>
      <c r="AH18" s="1648"/>
      <c r="AI18" s="1648"/>
      <c r="AJ18" s="1648"/>
      <c r="AK18" s="1648"/>
      <c r="AL18" s="1648"/>
      <c r="AM18" s="164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8" t="s">
        <v>1068</v>
      </c>
      <c r="D19" s="1678"/>
      <c r="E19" s="1678"/>
      <c r="F19" s="1678"/>
      <c r="G19" s="1678"/>
      <c r="H19" s="1678"/>
      <c r="I19" s="1678"/>
      <c r="J19" s="1678"/>
      <c r="K19" s="1678"/>
      <c r="L19" s="1678"/>
      <c r="M19" s="1678"/>
      <c r="N19" s="1678"/>
      <c r="O19" s="1678"/>
      <c r="P19" s="1678"/>
      <c r="Q19" s="1678"/>
      <c r="R19" s="1678"/>
      <c r="S19" s="1679"/>
      <c r="T19" s="1647"/>
      <c r="U19" s="1648"/>
      <c r="V19" s="1648"/>
      <c r="W19" s="1648"/>
      <c r="X19" s="1648"/>
      <c r="Y19" s="1647"/>
      <c r="Z19" s="1648"/>
      <c r="AA19" s="1648"/>
      <c r="AB19" s="1648"/>
      <c r="AC19" s="1648"/>
      <c r="AD19" s="1648"/>
      <c r="AE19" s="1648"/>
      <c r="AF19" s="1648"/>
      <c r="AG19" s="1648"/>
      <c r="AH19" s="1648"/>
      <c r="AI19" s="1648"/>
      <c r="AJ19" s="1648"/>
      <c r="AK19" s="1648"/>
      <c r="AL19" s="1648"/>
      <c r="AM19" s="164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56" t="s">
        <v>548</v>
      </c>
      <c r="C20" s="1657"/>
      <c r="D20" s="1657"/>
      <c r="E20" s="1657"/>
      <c r="F20" s="1657"/>
      <c r="G20" s="1657"/>
      <c r="H20" s="1657"/>
      <c r="I20" s="1657"/>
      <c r="J20" s="1657"/>
      <c r="K20" s="1657"/>
      <c r="L20" s="1657"/>
      <c r="M20" s="1657"/>
      <c r="N20" s="1657"/>
      <c r="O20" s="1657"/>
      <c r="P20" s="1657"/>
      <c r="Q20" s="1657"/>
      <c r="R20" s="1657"/>
      <c r="S20" s="1658"/>
      <c r="T20" s="1649">
        <f>SUM(T13:X19)</f>
        <v>0</v>
      </c>
      <c r="U20" s="1650"/>
      <c r="V20" s="1650"/>
      <c r="W20" s="1650"/>
      <c r="X20" s="1650"/>
      <c r="Y20" s="1649">
        <f>SUM(Y13:AC19)</f>
        <v>0</v>
      </c>
      <c r="Z20" s="1650"/>
      <c r="AA20" s="1650"/>
      <c r="AB20" s="1650"/>
      <c r="AC20" s="1650"/>
      <c r="AD20" s="1651">
        <f>SUM(AD13:AH19)</f>
        <v>0</v>
      </c>
      <c r="AE20" s="1652"/>
      <c r="AF20" s="1652"/>
      <c r="AG20" s="1652"/>
      <c r="AH20" s="1649"/>
      <c r="AI20" s="1651">
        <f>SUM(AI13:AM19)</f>
        <v>0</v>
      </c>
      <c r="AJ20" s="1652"/>
      <c r="AK20" s="1652"/>
      <c r="AL20" s="1652"/>
      <c r="AM20" s="164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56" t="s">
        <v>1550</v>
      </c>
      <c r="C21" s="1657"/>
      <c r="D21" s="1657"/>
      <c r="E21" s="1657"/>
      <c r="F21" s="1657"/>
      <c r="G21" s="1657"/>
      <c r="H21" s="1657"/>
      <c r="I21" s="1657"/>
      <c r="J21" s="1657"/>
      <c r="K21" s="1657"/>
      <c r="L21" s="1657"/>
      <c r="M21" s="1657"/>
      <c r="N21" s="1657"/>
      <c r="O21" s="1657"/>
      <c r="P21" s="1657"/>
      <c r="Q21" s="1657"/>
      <c r="R21" s="1657"/>
      <c r="S21" s="1658"/>
      <c r="T21" s="1647"/>
      <c r="U21" s="1648"/>
      <c r="V21" s="1648"/>
      <c r="W21" s="1648"/>
      <c r="X21" s="1648"/>
      <c r="Y21" s="1647"/>
      <c r="Z21" s="1648"/>
      <c r="AA21" s="1648"/>
      <c r="AB21" s="1648"/>
      <c r="AC21" s="1648"/>
      <c r="AD21" s="1690"/>
      <c r="AE21" s="1691"/>
      <c r="AF21" s="1691"/>
      <c r="AG21" s="1691"/>
      <c r="AH21" s="1692"/>
      <c r="AI21" s="1690"/>
      <c r="AJ21" s="1691"/>
      <c r="AK21" s="1691"/>
      <c r="AL21" s="1691"/>
      <c r="AM21" s="169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56" t="s">
        <v>549</v>
      </c>
      <c r="C22" s="1657"/>
      <c r="D22" s="1657"/>
      <c r="E22" s="1657"/>
      <c r="F22" s="1657"/>
      <c r="G22" s="1657"/>
      <c r="H22" s="1657"/>
      <c r="I22" s="1657"/>
      <c r="J22" s="1657"/>
      <c r="K22" s="1657"/>
      <c r="L22" s="1657"/>
      <c r="M22" s="1657"/>
      <c r="N22" s="1657"/>
      <c r="O22" s="1657"/>
      <c r="P22" s="1657"/>
      <c r="Q22" s="1657"/>
      <c r="R22" s="1657"/>
      <c r="S22" s="1658"/>
      <c r="T22" s="1702">
        <f>(T20+T21)*-1</f>
        <v>0</v>
      </c>
      <c r="U22" s="1703"/>
      <c r="V22" s="1703"/>
      <c r="W22" s="1703"/>
      <c r="X22" s="1703"/>
      <c r="Y22" s="1702">
        <f>(Y20+Y21)*-1</f>
        <v>0</v>
      </c>
      <c r="Z22" s="1703"/>
      <c r="AA22" s="1703"/>
      <c r="AB22" s="1703"/>
      <c r="AC22" s="1703"/>
      <c r="AD22" s="1704">
        <f>(AD20)*-1</f>
        <v>0</v>
      </c>
      <c r="AE22" s="1705"/>
      <c r="AF22" s="1705"/>
      <c r="AG22" s="1705"/>
      <c r="AH22" s="1702"/>
      <c r="AI22" s="1704">
        <f>(AI20)*-1</f>
        <v>0</v>
      </c>
      <c r="AJ22" s="1705"/>
      <c r="AK22" s="1705"/>
      <c r="AL22" s="1705"/>
      <c r="AM22" s="1702"/>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59" t="s">
        <v>550</v>
      </c>
      <c r="C23" s="1660"/>
      <c r="D23" s="1660"/>
      <c r="E23" s="1660"/>
      <c r="F23" s="1660"/>
      <c r="G23" s="1660"/>
      <c r="H23" s="1660"/>
      <c r="I23" s="1660"/>
      <c r="J23" s="1660"/>
      <c r="K23" s="1660"/>
      <c r="L23" s="1660"/>
      <c r="M23" s="1660"/>
      <c r="N23" s="1660"/>
      <c r="O23" s="1660"/>
      <c r="P23" s="1660"/>
      <c r="Q23" s="1660"/>
      <c r="R23" s="1660"/>
      <c r="S23" s="1661"/>
      <c r="T23" s="1649">
        <f>T11+T22</f>
        <v>84918553</v>
      </c>
      <c r="U23" s="1650"/>
      <c r="V23" s="1650"/>
      <c r="W23" s="1650"/>
      <c r="X23" s="1650"/>
      <c r="Y23" s="1649">
        <f>Y11+Y22</f>
        <v>0</v>
      </c>
      <c r="Z23" s="1650"/>
      <c r="AA23" s="1650"/>
      <c r="AB23" s="1650"/>
      <c r="AC23" s="1650"/>
      <c r="AD23" s="1649">
        <f>AD11+AD22</f>
        <v>0</v>
      </c>
      <c r="AE23" s="1650"/>
      <c r="AF23" s="1650"/>
      <c r="AG23" s="1650"/>
      <c r="AH23" s="1650"/>
      <c r="AI23" s="1649">
        <f>AI11+AI22</f>
        <v>0</v>
      </c>
      <c r="AJ23" s="1650"/>
      <c r="AK23" s="1650"/>
      <c r="AL23" s="1650"/>
      <c r="AM23" s="165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56" t="s">
        <v>1069</v>
      </c>
      <c r="C24" s="1657"/>
      <c r="D24" s="1657"/>
      <c r="E24" s="1657"/>
      <c r="F24" s="1657"/>
      <c r="G24" s="1657"/>
      <c r="H24" s="1657"/>
      <c r="I24" s="1657"/>
      <c r="J24" s="1657"/>
      <c r="K24" s="1657"/>
      <c r="L24" s="1657"/>
      <c r="M24" s="1657"/>
      <c r="N24" s="1657"/>
      <c r="O24" s="1657"/>
      <c r="P24" s="1657"/>
      <c r="Q24" s="1657"/>
      <c r="R24" s="1657"/>
      <c r="S24" s="1658"/>
      <c r="T24" s="1651">
        <f>Application!AD1004</f>
        <v>134893967.37</v>
      </c>
      <c r="U24" s="1652"/>
      <c r="V24" s="1652"/>
      <c r="W24" s="1652"/>
      <c r="X24" s="1652"/>
      <c r="Y24" s="1652"/>
      <c r="Z24" s="1652"/>
      <c r="AA24" s="1652"/>
      <c r="AB24" s="1652"/>
      <c r="AC24" s="1652"/>
      <c r="AD24" s="1652"/>
      <c r="AE24" s="1652"/>
      <c r="AF24" s="1652"/>
      <c r="AG24" s="1652"/>
      <c r="AH24" s="1652"/>
      <c r="AI24" s="1652"/>
      <c r="AJ24" s="1652"/>
      <c r="AK24" s="1652"/>
      <c r="AL24" s="1652"/>
      <c r="AM24" s="164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64" t="s">
        <v>1551</v>
      </c>
      <c r="C25" s="1665"/>
      <c r="D25" s="1665"/>
      <c r="E25" s="1665"/>
      <c r="F25" s="1665"/>
      <c r="G25" s="1665"/>
      <c r="H25" s="1665"/>
      <c r="I25" s="1665"/>
      <c r="J25" s="1665"/>
      <c r="K25" s="1665"/>
      <c r="L25" s="1665"/>
      <c r="M25" s="1665"/>
      <c r="N25" s="1665"/>
      <c r="O25" s="1665"/>
      <c r="P25" s="1665"/>
      <c r="Q25" s="1665"/>
      <c r="R25" s="1665"/>
      <c r="S25" s="1666"/>
      <c r="T25" s="1697">
        <f>IF(OR(Application!T196="yes",Application!T195="yes"),1.3,1)</f>
        <v>1.3</v>
      </c>
      <c r="U25" s="1698"/>
      <c r="V25" s="1698"/>
      <c r="W25" s="1698"/>
      <c r="X25" s="1698"/>
      <c r="Y25" s="1697">
        <v>1</v>
      </c>
      <c r="Z25" s="1698"/>
      <c r="AA25" s="1698"/>
      <c r="AB25" s="1698"/>
      <c r="AC25" s="1698"/>
      <c r="AD25" s="1697">
        <v>1</v>
      </c>
      <c r="AE25" s="1698"/>
      <c r="AF25" s="1698"/>
      <c r="AG25" s="1698"/>
      <c r="AH25" s="1699"/>
      <c r="AI25" s="1697">
        <v>1</v>
      </c>
      <c r="AJ25" s="1698"/>
      <c r="AK25" s="1698"/>
      <c r="AL25" s="1698"/>
      <c r="AM25" s="1699"/>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56" t="s">
        <v>551</v>
      </c>
      <c r="C26" s="1657"/>
      <c r="D26" s="1657"/>
      <c r="E26" s="1657"/>
      <c r="F26" s="1657"/>
      <c r="G26" s="1657"/>
      <c r="H26" s="1657"/>
      <c r="I26" s="1657"/>
      <c r="J26" s="1657"/>
      <c r="K26" s="1657"/>
      <c r="L26" s="1657"/>
      <c r="M26" s="1657"/>
      <c r="N26" s="1657"/>
      <c r="O26" s="1657"/>
      <c r="P26" s="1657"/>
      <c r="Q26" s="1657"/>
      <c r="R26" s="1657"/>
      <c r="S26" s="1658"/>
      <c r="T26" s="1700">
        <f>T23*T25</f>
        <v>110394118.90000001</v>
      </c>
      <c r="U26" s="1701"/>
      <c r="V26" s="1701"/>
      <c r="W26" s="1701"/>
      <c r="X26" s="1701"/>
      <c r="Y26" s="1700">
        <f>Y23*Y25</f>
        <v>0</v>
      </c>
      <c r="Z26" s="1701"/>
      <c r="AA26" s="1701"/>
      <c r="AB26" s="1701"/>
      <c r="AC26" s="1701"/>
      <c r="AD26" s="1700">
        <f>AD23*AD25</f>
        <v>0</v>
      </c>
      <c r="AE26" s="1701"/>
      <c r="AF26" s="1701"/>
      <c r="AG26" s="1701"/>
      <c r="AH26" s="1701"/>
      <c r="AI26" s="1700">
        <f>AI23*AI25</f>
        <v>0</v>
      </c>
      <c r="AJ26" s="1701"/>
      <c r="AK26" s="1701"/>
      <c r="AL26" s="1701"/>
      <c r="AM26" s="1701"/>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67" t="s">
        <v>460</v>
      </c>
      <c r="C27" s="1668"/>
      <c r="D27" s="1668"/>
      <c r="E27" s="1668"/>
      <c r="F27" s="1668"/>
      <c r="G27" s="1668"/>
      <c r="H27" s="1668"/>
      <c r="I27" s="1668"/>
      <c r="J27" s="1668"/>
      <c r="K27" s="1668"/>
      <c r="L27" s="1668"/>
      <c r="M27" s="1668"/>
      <c r="N27" s="1668"/>
      <c r="O27" s="1668"/>
      <c r="P27" s="1668"/>
      <c r="Q27" s="1668"/>
      <c r="R27" s="1668"/>
      <c r="S27" s="1669"/>
      <c r="T27" s="1695">
        <f>Application!$AG$432</f>
        <v>1</v>
      </c>
      <c r="U27" s="1696"/>
      <c r="V27" s="1696"/>
      <c r="W27" s="1696"/>
      <c r="X27" s="1696"/>
      <c r="Y27" s="1695">
        <f>Application!$AG$432</f>
        <v>1</v>
      </c>
      <c r="Z27" s="1696"/>
      <c r="AA27" s="1696"/>
      <c r="AB27" s="1696"/>
      <c r="AC27" s="1696"/>
      <c r="AD27" s="1695">
        <f>Application!$AG$432</f>
        <v>1</v>
      </c>
      <c r="AE27" s="1696"/>
      <c r="AF27" s="1696"/>
      <c r="AG27" s="1696"/>
      <c r="AH27" s="1696"/>
      <c r="AI27" s="1695">
        <f>Application!$AG$432</f>
        <v>1</v>
      </c>
      <c r="AJ27" s="1696"/>
      <c r="AK27" s="1696"/>
      <c r="AL27" s="1696"/>
      <c r="AM27" s="1696"/>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6" t="s">
        <v>552</v>
      </c>
      <c r="C28" s="1657"/>
      <c r="D28" s="1657"/>
      <c r="E28" s="1657"/>
      <c r="F28" s="1657"/>
      <c r="G28" s="1657"/>
      <c r="H28" s="1657"/>
      <c r="I28" s="1657"/>
      <c r="J28" s="1657"/>
      <c r="K28" s="1657"/>
      <c r="L28" s="1657"/>
      <c r="M28" s="1657"/>
      <c r="N28" s="1657"/>
      <c r="O28" s="1657"/>
      <c r="P28" s="1657"/>
      <c r="Q28" s="1657"/>
      <c r="R28" s="1657"/>
      <c r="S28" s="1658"/>
      <c r="T28" s="1670">
        <f>IF(ISERROR((T26*T27)),0,(T26*T27))</f>
        <v>110394118.90000001</v>
      </c>
      <c r="U28" s="1671"/>
      <c r="V28" s="1671"/>
      <c r="W28" s="1671"/>
      <c r="X28" s="1671"/>
      <c r="Y28" s="1670">
        <f>IF(ISERROR((Y26*Y27)),0,(Y26*Y27))</f>
        <v>0</v>
      </c>
      <c r="Z28" s="1671"/>
      <c r="AA28" s="1671"/>
      <c r="AB28" s="1671"/>
      <c r="AC28" s="1671"/>
      <c r="AD28" s="1670">
        <f>IF(ISERROR((AD26*AD27)),0,(AD26*AD27))</f>
        <v>0</v>
      </c>
      <c r="AE28" s="1671"/>
      <c r="AF28" s="1671"/>
      <c r="AG28" s="1671"/>
      <c r="AH28" s="1671"/>
      <c r="AI28" s="1670">
        <f>IF(ISERROR((AI26*AI27)),0,(AI26*AI27))</f>
        <v>0</v>
      </c>
      <c r="AJ28" s="1671"/>
      <c r="AK28" s="1671"/>
      <c r="AL28" s="1671"/>
      <c r="AM28" s="1671"/>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56" t="s">
        <v>569</v>
      </c>
      <c r="C29" s="1657"/>
      <c r="D29" s="1657"/>
      <c r="E29" s="1657"/>
      <c r="F29" s="1657"/>
      <c r="G29" s="1657"/>
      <c r="H29" s="1657"/>
      <c r="I29" s="1657"/>
      <c r="J29" s="1657"/>
      <c r="K29" s="1657"/>
      <c r="L29" s="1657"/>
      <c r="M29" s="1657"/>
      <c r="N29" s="1657"/>
      <c r="O29" s="1657"/>
      <c r="P29" s="1657"/>
      <c r="Q29" s="1657"/>
      <c r="R29" s="1657"/>
      <c r="S29" s="1658"/>
      <c r="T29" s="1651">
        <f>T28+Y28+AD28+AI28</f>
        <v>110394118.90000001</v>
      </c>
      <c r="U29" s="1652"/>
      <c r="V29" s="1652"/>
      <c r="W29" s="1652"/>
      <c r="X29" s="1652"/>
      <c r="Y29" s="1652"/>
      <c r="Z29" s="1652"/>
      <c r="AA29" s="1652"/>
      <c r="AB29" s="1652"/>
      <c r="AC29" s="1652"/>
      <c r="AD29" s="1652"/>
      <c r="AE29" s="1652"/>
      <c r="AF29" s="1652"/>
      <c r="AG29" s="1652"/>
      <c r="AH29" s="1652"/>
      <c r="AI29" s="1652"/>
      <c r="AJ29" s="1652"/>
      <c r="AK29" s="1652"/>
      <c r="AL29" s="1652"/>
      <c r="AM29" s="164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2" t="s">
        <v>1555</v>
      </c>
      <c r="C30" s="1662"/>
      <c r="D30" s="1662"/>
      <c r="E30" s="1662"/>
      <c r="F30" s="1662"/>
      <c r="G30" s="1662"/>
      <c r="H30" s="1662"/>
      <c r="I30" s="1662"/>
      <c r="J30" s="1662"/>
      <c r="K30" s="1662"/>
      <c r="L30" s="1662"/>
      <c r="M30" s="1662"/>
      <c r="N30" s="1662"/>
      <c r="O30" s="1662"/>
      <c r="P30" s="1662"/>
      <c r="Q30" s="1662"/>
      <c r="R30" s="1662"/>
      <c r="S30" s="1662"/>
      <c r="T30" s="1662"/>
      <c r="U30" s="1662"/>
      <c r="V30" s="1662"/>
      <c r="W30" s="1662"/>
      <c r="X30" s="1662"/>
      <c r="Y30" s="1662"/>
      <c r="Z30" s="1662"/>
      <c r="AA30" s="1662"/>
      <c r="AB30" s="1662"/>
      <c r="AC30" s="1662"/>
      <c r="AD30" s="1662"/>
      <c r="AE30" s="1662"/>
      <c r="AF30" s="1662"/>
      <c r="AG30" s="1662"/>
      <c r="AH30" s="1662"/>
      <c r="AI30" s="1662"/>
      <c r="AJ30" s="1662"/>
      <c r="AK30" s="1662"/>
      <c r="AL30" s="1662"/>
      <c r="AM30" s="166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2" t="s">
        <v>1552</v>
      </c>
      <c r="C31" s="1662"/>
      <c r="D31" s="1662"/>
      <c r="E31" s="1662"/>
      <c r="F31" s="1662"/>
      <c r="G31" s="1662"/>
      <c r="H31" s="1662"/>
      <c r="I31" s="1662"/>
      <c r="J31" s="1662"/>
      <c r="K31" s="1662"/>
      <c r="L31" s="1662"/>
      <c r="M31" s="1662"/>
      <c r="N31" s="1662"/>
      <c r="O31" s="1662"/>
      <c r="P31" s="1662"/>
      <c r="Q31" s="1662"/>
      <c r="R31" s="1662"/>
      <c r="S31" s="1662"/>
      <c r="T31" s="1662"/>
      <c r="U31" s="1662"/>
      <c r="V31" s="1662"/>
      <c r="W31" s="1662"/>
      <c r="X31" s="1662"/>
      <c r="Y31" s="1662"/>
      <c r="Z31" s="1662"/>
      <c r="AA31" s="1662"/>
      <c r="AB31" s="1662"/>
      <c r="AC31" s="1662"/>
      <c r="AD31" s="1662"/>
      <c r="AE31" s="1662"/>
      <c r="AF31" s="1662"/>
      <c r="AG31" s="1662"/>
      <c r="AH31" s="1662"/>
      <c r="AI31" s="1662"/>
      <c r="AJ31" s="1662"/>
      <c r="AK31" s="1662"/>
      <c r="AL31" s="1662"/>
      <c r="AM31" s="166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87" t="s">
        <v>1385</v>
      </c>
      <c r="Z35" s="1687"/>
      <c r="AA35" s="1687"/>
      <c r="AB35" s="1687"/>
      <c r="AC35" s="1687"/>
      <c r="AD35" s="1719" t="s">
        <v>393</v>
      </c>
      <c r="AE35" s="1719"/>
      <c r="AF35" s="1719"/>
      <c r="AG35" s="1719"/>
      <c r="AH35" s="171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87"/>
      <c r="Z36" s="1687"/>
      <c r="AA36" s="1687"/>
      <c r="AB36" s="1687"/>
      <c r="AC36" s="1687"/>
      <c r="AD36" s="1719"/>
      <c r="AE36" s="1719"/>
      <c r="AF36" s="1719"/>
      <c r="AG36" s="1719"/>
      <c r="AH36" s="171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87"/>
      <c r="Z37" s="1687"/>
      <c r="AA37" s="1687"/>
      <c r="AB37" s="1687"/>
      <c r="AC37" s="1687"/>
      <c r="AD37" s="1719"/>
      <c r="AE37" s="1719"/>
      <c r="AF37" s="1719"/>
      <c r="AG37" s="1719"/>
      <c r="AH37" s="171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6" t="s">
        <v>552</v>
      </c>
      <c r="C38" s="1657"/>
      <c r="D38" s="1657"/>
      <c r="E38" s="1657"/>
      <c r="F38" s="1657"/>
      <c r="G38" s="1657"/>
      <c r="H38" s="1657"/>
      <c r="I38" s="1657"/>
      <c r="J38" s="1657"/>
      <c r="K38" s="1657"/>
      <c r="L38" s="1657"/>
      <c r="M38" s="1657"/>
      <c r="N38" s="1657"/>
      <c r="O38" s="1657"/>
      <c r="P38" s="1657"/>
      <c r="Q38" s="1657"/>
      <c r="R38" s="1657"/>
      <c r="S38" s="1657"/>
      <c r="T38" s="1657"/>
      <c r="U38" s="1657"/>
      <c r="V38" s="1657"/>
      <c r="W38" s="1657"/>
      <c r="X38" s="1658"/>
      <c r="Y38" s="1650">
        <f>IF(T24&gt;=(T23+Y23+AD23+AI23),T28+Y28,0)</f>
        <v>110394118.90000001</v>
      </c>
      <c r="Z38" s="1650"/>
      <c r="AA38" s="1650"/>
      <c r="AB38" s="1650"/>
      <c r="AC38" s="1650"/>
      <c r="AD38" s="1650">
        <f>IF(T24&gt;=(T23+Y23+AD23+AI23),AD28+AI28,0)</f>
        <v>0</v>
      </c>
      <c r="AE38" s="1650"/>
      <c r="AF38" s="1650"/>
      <c r="AG38" s="1650"/>
      <c r="AH38" s="165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56" t="s">
        <v>1553</v>
      </c>
      <c r="C39" s="1657"/>
      <c r="D39" s="1657"/>
      <c r="E39" s="1657"/>
      <c r="F39" s="1657"/>
      <c r="G39" s="1657"/>
      <c r="H39" s="1657"/>
      <c r="I39" s="1657"/>
      <c r="J39" s="1657"/>
      <c r="K39" s="1657"/>
      <c r="L39" s="1657"/>
      <c r="M39" s="1657"/>
      <c r="N39" s="1657"/>
      <c r="O39" s="1657"/>
      <c r="P39" s="1657"/>
      <c r="Q39" s="1657"/>
      <c r="R39" s="1657"/>
      <c r="S39" s="1657"/>
      <c r="T39" s="1657"/>
      <c r="U39" s="1657"/>
      <c r="V39" s="1657"/>
      <c r="W39" s="1657"/>
      <c r="X39" s="1658"/>
      <c r="Y39" s="1720">
        <v>3.2399999999999998E-2</v>
      </c>
      <c r="Z39" s="1720"/>
      <c r="AA39" s="1720"/>
      <c r="AB39" s="1720"/>
      <c r="AC39" s="1720"/>
      <c r="AD39" s="1720">
        <v>3.2399999999999998E-2</v>
      </c>
      <c r="AE39" s="1720"/>
      <c r="AF39" s="1720"/>
      <c r="AG39" s="1720"/>
      <c r="AH39" s="1720"/>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6" t="s">
        <v>692</v>
      </c>
      <c r="C40" s="1657"/>
      <c r="D40" s="1657"/>
      <c r="E40" s="1657"/>
      <c r="F40" s="1657"/>
      <c r="G40" s="1657"/>
      <c r="H40" s="1657"/>
      <c r="I40" s="1657"/>
      <c r="J40" s="1657"/>
      <c r="K40" s="1657"/>
      <c r="L40" s="1657"/>
      <c r="M40" s="1657"/>
      <c r="N40" s="1657"/>
      <c r="O40" s="1657"/>
      <c r="P40" s="1657"/>
      <c r="Q40" s="1657"/>
      <c r="R40" s="1657"/>
      <c r="S40" s="1657"/>
      <c r="T40" s="1657"/>
      <c r="U40" s="1657"/>
      <c r="V40" s="1657"/>
      <c r="W40" s="1657"/>
      <c r="X40" s="1658"/>
      <c r="Y40" s="1650">
        <f>ROUND(Y38*Y39,0)</f>
        <v>3576769</v>
      </c>
      <c r="Z40" s="1650"/>
      <c r="AA40" s="1650"/>
      <c r="AB40" s="1650"/>
      <c r="AC40" s="1650"/>
      <c r="AD40" s="1649">
        <f>ROUND(AD38*AD39,0)</f>
        <v>0</v>
      </c>
      <c r="AE40" s="1650"/>
      <c r="AF40" s="1650"/>
      <c r="AG40" s="1650"/>
      <c r="AH40" s="165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56" t="s">
        <v>693</v>
      </c>
      <c r="C41" s="1657"/>
      <c r="D41" s="1657"/>
      <c r="E41" s="1657"/>
      <c r="F41" s="1657"/>
      <c r="G41" s="1657"/>
      <c r="H41" s="1657"/>
      <c r="I41" s="1657"/>
      <c r="J41" s="1657"/>
      <c r="K41" s="1657"/>
      <c r="L41" s="1657"/>
      <c r="M41" s="1657"/>
      <c r="N41" s="1657"/>
      <c r="O41" s="1657"/>
      <c r="P41" s="1657"/>
      <c r="Q41" s="1657"/>
      <c r="R41" s="1657"/>
      <c r="S41" s="1657"/>
      <c r="T41" s="1657"/>
      <c r="U41" s="1657"/>
      <c r="V41" s="1657"/>
      <c r="W41" s="1657"/>
      <c r="X41" s="1658"/>
      <c r="Y41" s="1672">
        <f>Y40+AD40</f>
        <v>3576769</v>
      </c>
      <c r="Z41" s="1673"/>
      <c r="AA41" s="1673"/>
      <c r="AB41" s="1673"/>
      <c r="AC41" s="1673"/>
      <c r="AD41" s="1673"/>
      <c r="AE41" s="1673"/>
      <c r="AF41" s="1673"/>
      <c r="AG41" s="1673"/>
      <c r="AH41" s="1674"/>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63" t="s">
        <v>1554</v>
      </c>
      <c r="C42" s="1663"/>
      <c r="D42" s="1663"/>
      <c r="E42" s="1663"/>
      <c r="F42" s="1663"/>
      <c r="G42" s="1663"/>
      <c r="H42" s="1663"/>
      <c r="I42" s="1663"/>
      <c r="J42" s="1663"/>
      <c r="K42" s="1663"/>
      <c r="L42" s="1663"/>
      <c r="M42" s="1663"/>
      <c r="N42" s="1663"/>
      <c r="O42" s="1663"/>
      <c r="P42" s="1663"/>
      <c r="Q42" s="1663"/>
      <c r="R42" s="1663"/>
      <c r="S42" s="1663"/>
      <c r="T42" s="1663"/>
      <c r="U42" s="1663"/>
      <c r="V42" s="1663"/>
      <c r="W42" s="1663"/>
      <c r="X42" s="1663"/>
      <c r="Y42" s="1663"/>
      <c r="Z42" s="1663"/>
      <c r="AA42" s="1663"/>
      <c r="AB42" s="1663"/>
      <c r="AC42" s="1663"/>
      <c r="AD42" s="1663"/>
      <c r="AE42" s="1663"/>
      <c r="AF42" s="1663"/>
      <c r="AG42" s="1663"/>
      <c r="AH42" s="166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4" t="s">
        <v>1585</v>
      </c>
      <c r="B44" s="1654"/>
      <c r="C44" s="1654"/>
      <c r="D44" s="1654"/>
      <c r="E44" s="1654"/>
      <c r="F44" s="1654"/>
      <c r="G44" s="1654"/>
      <c r="H44" s="1654"/>
      <c r="I44" s="1654"/>
      <c r="J44" s="1654"/>
      <c r="K44" s="1654"/>
      <c r="L44" s="1654"/>
      <c r="M44" s="1654"/>
      <c r="N44" s="1654"/>
      <c r="O44" s="1654"/>
      <c r="P44" s="1654"/>
      <c r="Q44" s="1654"/>
      <c r="R44" s="1654"/>
      <c r="S44" s="1654"/>
      <c r="T44" s="1654"/>
      <c r="U44" s="1654"/>
      <c r="V44" s="1654"/>
      <c r="W44" s="1654"/>
      <c r="X44" s="1654"/>
      <c r="Y44" s="1654"/>
      <c r="Z44" s="1654"/>
      <c r="AA44" s="1654"/>
      <c r="AB44" s="1654"/>
      <c r="AC44" s="1654"/>
      <c r="AD44" s="1654"/>
      <c r="AE44" s="1654"/>
      <c r="AF44" s="1654"/>
      <c r="AG44" s="1654"/>
      <c r="AH44" s="1654"/>
      <c r="AI44" s="1654"/>
      <c r="AJ44" s="1654"/>
      <c r="AK44" s="1654"/>
      <c r="AL44" s="1654"/>
      <c r="AM44" s="1654"/>
      <c r="AN44" s="1654"/>
      <c r="AO44" s="1654"/>
      <c r="AP44" s="1654"/>
      <c r="AQ44" s="1654"/>
      <c r="AR44" s="1654"/>
      <c r="AS44" s="1654"/>
      <c r="AT44" s="1654"/>
      <c r="AU44" s="1654"/>
      <c r="AV44" s="1654"/>
      <c r="AW44" s="1654"/>
      <c r="AX44" s="1654"/>
      <c r="AY44" s="1654"/>
      <c r="AZ44" s="1654"/>
      <c r="BA44" s="1654"/>
      <c r="BB44" s="1654"/>
      <c r="BC44" s="1654"/>
      <c r="BD44" s="1654"/>
      <c r="BE44" s="1654"/>
      <c r="BF44" s="1654"/>
      <c r="BG44" s="1654"/>
      <c r="BH44" s="1654"/>
      <c r="BI44" s="1654"/>
      <c r="BJ44" s="1654"/>
      <c r="BK44" s="1654"/>
      <c r="BL44" s="1654"/>
      <c r="BM44" s="1654"/>
      <c r="BN44" s="1654"/>
      <c r="BO44" s="1654"/>
      <c r="BP44" s="1654"/>
      <c r="BQ44" s="1654"/>
      <c r="BR44" s="1654"/>
      <c r="BS44" s="1654"/>
      <c r="BT44" s="1654"/>
      <c r="BU44" s="1654"/>
      <c r="BV44" s="1654"/>
      <c r="BW44" s="1654"/>
      <c r="BX44" s="165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75">
        <f>'Sources and Uses Budget'!B105-'Sources and Uses Budget'!B15</f>
        <v>90365187</v>
      </c>
      <c r="AC47" s="1676"/>
      <c r="AD47" s="1676"/>
      <c r="AE47" s="1676"/>
      <c r="AF47" s="167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75">
        <f>Application!AG630-MIN('Sources and Uses Budget'!B15,Application!AG390)</f>
        <v>58407077</v>
      </c>
      <c r="AC48" s="1676"/>
      <c r="AD48" s="1676"/>
      <c r="AE48" s="1676"/>
      <c r="AF48" s="167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75">
        <f>AB47-AB48</f>
        <v>31958110</v>
      </c>
      <c r="AC49" s="1676"/>
      <c r="AD49" s="1676"/>
      <c r="AE49" s="1676"/>
      <c r="AF49" s="167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12">
        <f>AB49/(10*Y41)</f>
        <v>0.89349102500049626</v>
      </c>
      <c r="AC50" s="1713"/>
      <c r="AD50" s="1713"/>
      <c r="AE50" s="1713"/>
      <c r="AF50" s="1714"/>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15" t="s">
        <v>1181</v>
      </c>
      <c r="F51" s="1715"/>
      <c r="G51" s="1715"/>
      <c r="H51" s="1715"/>
      <c r="I51" s="1715"/>
      <c r="J51" s="1715"/>
      <c r="K51" s="1715"/>
      <c r="L51" s="1715"/>
      <c r="M51" s="1715"/>
      <c r="N51" s="1715"/>
      <c r="O51" s="1715"/>
      <c r="P51" s="1715"/>
      <c r="Q51" s="1715"/>
      <c r="R51" s="1715"/>
      <c r="S51" s="1715"/>
      <c r="T51" s="1715"/>
      <c r="U51" s="1715"/>
      <c r="V51" s="1715"/>
      <c r="W51" s="1715"/>
      <c r="X51" s="1715"/>
      <c r="Y51" s="1715"/>
      <c r="Z51" s="1715"/>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15"/>
      <c r="F52" s="1715"/>
      <c r="G52" s="1715"/>
      <c r="H52" s="1715"/>
      <c r="I52" s="1715"/>
      <c r="J52" s="1715"/>
      <c r="K52" s="1715"/>
      <c r="L52" s="1715"/>
      <c r="M52" s="1715"/>
      <c r="N52" s="1715"/>
      <c r="O52" s="1715"/>
      <c r="P52" s="1715"/>
      <c r="Q52" s="1715"/>
      <c r="R52" s="1715"/>
      <c r="S52" s="1715"/>
      <c r="T52" s="1715"/>
      <c r="U52" s="1715"/>
      <c r="V52" s="1715"/>
      <c r="W52" s="1715"/>
      <c r="X52" s="1715"/>
      <c r="Y52" s="1715"/>
      <c r="Z52" s="1715"/>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75">
        <f>ROUND(IF(ISERROR((AB49/AB50)),0,(AB49/AB50)),0)</f>
        <v>35767690</v>
      </c>
      <c r="AC54" s="1676"/>
      <c r="AD54" s="1676"/>
      <c r="AE54" s="1676"/>
      <c r="AF54" s="167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75">
        <f>(AB54/10)</f>
        <v>3576769</v>
      </c>
      <c r="AC55" s="1676"/>
      <c r="AD55" s="1676"/>
      <c r="AE55" s="1676"/>
      <c r="AF55" s="167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16">
        <f>(IF((Y41&lt;AB55),Y41,AB55))</f>
        <v>3576769</v>
      </c>
      <c r="AC56" s="1717"/>
      <c r="AD56" s="1717"/>
      <c r="AE56" s="1717"/>
      <c r="AF56" s="1718"/>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75">
        <f>ROUND((10*AB56*AB50),0)</f>
        <v>31958110</v>
      </c>
      <c r="AC57" s="1676"/>
      <c r="AD57" s="1676"/>
      <c r="AE57" s="1676"/>
      <c r="AF57" s="167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706">
        <f>AB49-AB57</f>
        <v>0</v>
      </c>
      <c r="AC59" s="1706"/>
      <c r="AD59" s="1706"/>
      <c r="AE59" s="1706"/>
      <c r="AF59" s="170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4" t="str">
        <f>IF(Application!AF204="yes","Farmworker State Credit", "$500M State Credit" )</f>
        <v>$500M State Credit</v>
      </c>
      <c r="B61" s="1654"/>
      <c r="C61" s="1654"/>
      <c r="D61" s="1654"/>
      <c r="E61" s="1654"/>
      <c r="F61" s="1654"/>
      <c r="G61" s="1654"/>
      <c r="H61" s="1654"/>
      <c r="I61" s="1654"/>
      <c r="J61" s="1654"/>
      <c r="K61" s="1654"/>
      <c r="L61" s="1654"/>
      <c r="M61" s="1654"/>
      <c r="N61" s="1654"/>
      <c r="O61" s="1654"/>
      <c r="P61" s="1654"/>
      <c r="Q61" s="1654"/>
      <c r="R61" s="1654"/>
      <c r="S61" s="1654"/>
      <c r="T61" s="1654"/>
      <c r="U61" s="1654"/>
      <c r="V61" s="1654"/>
      <c r="W61" s="1654"/>
      <c r="X61" s="1654"/>
      <c r="Y61" s="1654"/>
      <c r="Z61" s="1654"/>
      <c r="AA61" s="1654"/>
      <c r="AB61" s="1654"/>
      <c r="AC61" s="1654"/>
      <c r="AD61" s="1654"/>
      <c r="AE61" s="1654"/>
      <c r="AF61" s="1654"/>
      <c r="AG61" s="1654"/>
      <c r="AH61" s="1654"/>
      <c r="AI61" s="1654"/>
      <c r="AJ61" s="1654"/>
      <c r="AK61" s="1654"/>
      <c r="AL61" s="1654"/>
      <c r="AM61" s="1654"/>
      <c r="AN61" s="1654"/>
      <c r="AO61" s="1654"/>
      <c r="AP61" s="1654"/>
      <c r="AQ61" s="1654"/>
      <c r="AR61" s="1654"/>
      <c r="AS61" s="1654"/>
      <c r="AT61" s="1654"/>
      <c r="AU61" s="1654"/>
      <c r="AV61" s="1654"/>
      <c r="AW61" s="1654"/>
      <c r="AX61" s="1654"/>
      <c r="AY61" s="1654"/>
      <c r="AZ61" s="1654"/>
      <c r="BA61" s="1654"/>
      <c r="BB61" s="1654"/>
      <c r="BC61" s="1654"/>
      <c r="BD61" s="1654"/>
      <c r="BE61" s="1654"/>
      <c r="BF61" s="1654"/>
      <c r="BG61" s="1654"/>
      <c r="BH61" s="1654"/>
      <c r="BI61" s="1654"/>
      <c r="BJ61" s="1654"/>
      <c r="BK61" s="1654"/>
      <c r="BL61" s="1654"/>
      <c r="BM61" s="1654"/>
      <c r="BN61" s="1654"/>
      <c r="BO61" s="1654"/>
      <c r="BP61" s="1654"/>
      <c r="BQ61" s="1654"/>
      <c r="BR61" s="1654"/>
      <c r="BS61" s="1654"/>
      <c r="BT61" s="1654"/>
      <c r="BU61" s="1654"/>
      <c r="BV61" s="1654"/>
      <c r="BW61" s="1654"/>
      <c r="BX61" s="165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707" t="s">
        <v>1100</v>
      </c>
      <c r="Z63" s="1707"/>
      <c r="AA63" s="1707"/>
      <c r="AB63" s="1707"/>
      <c r="AC63" s="1707"/>
      <c r="AD63" s="1707" t="s">
        <v>393</v>
      </c>
      <c r="AE63" s="1707"/>
      <c r="AF63" s="1707"/>
      <c r="AG63" s="1707"/>
      <c r="AH63" s="1707"/>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708">
        <f>IF(OR(Application!M350="yes",Application!AF204="yes"),(T23*T27)+Y28,0)</f>
        <v>84918553</v>
      </c>
      <c r="Z64" s="1709"/>
      <c r="AA64" s="1709"/>
      <c r="AB64" s="1709"/>
      <c r="AC64" s="1710"/>
      <c r="AD64" s="1708">
        <f>IF(AND(Application!AF204="yes",Application!M353="yes"),AD28+AI28,0)</f>
        <v>0</v>
      </c>
      <c r="AE64" s="1709"/>
      <c r="AF64" s="1709"/>
      <c r="AG64" s="1709"/>
      <c r="AH64" s="1710"/>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11" t="s">
        <v>1535</v>
      </c>
      <c r="F65" s="1711"/>
      <c r="G65" s="1711"/>
      <c r="H65" s="1711"/>
      <c r="I65" s="1711"/>
      <c r="J65" s="1711"/>
      <c r="K65" s="1711"/>
      <c r="L65" s="1711"/>
      <c r="M65" s="1711"/>
      <c r="N65" s="1711"/>
      <c r="O65" s="1711"/>
      <c r="P65" s="1711"/>
      <c r="Q65" s="1711"/>
      <c r="R65" s="1711"/>
      <c r="S65" s="1711"/>
      <c r="T65" s="1711"/>
      <c r="U65" s="1711"/>
      <c r="V65" s="1711"/>
      <c r="W65" s="1711"/>
      <c r="X65" s="1711"/>
      <c r="Y65" s="1711"/>
      <c r="Z65" s="1711"/>
      <c r="AA65" s="1711"/>
      <c r="AB65" s="1711"/>
      <c r="AC65" s="1711"/>
      <c r="AD65" s="1711"/>
      <c r="AE65" s="1711"/>
      <c r="AF65" s="1711"/>
      <c r="AG65" s="1711"/>
      <c r="AH65" s="1711"/>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11"/>
      <c r="F66" s="1711"/>
      <c r="G66" s="1711"/>
      <c r="H66" s="1711"/>
      <c r="I66" s="1711"/>
      <c r="J66" s="1711"/>
      <c r="K66" s="1711"/>
      <c r="L66" s="1711"/>
      <c r="M66" s="1711"/>
      <c r="N66" s="1711"/>
      <c r="O66" s="1711"/>
      <c r="P66" s="1711"/>
      <c r="Q66" s="1711"/>
      <c r="R66" s="1711"/>
      <c r="S66" s="1711"/>
      <c r="T66" s="1711"/>
      <c r="U66" s="1711"/>
      <c r="V66" s="1711"/>
      <c r="W66" s="1711"/>
      <c r="X66" s="1711"/>
      <c r="Y66" s="1711"/>
      <c r="Z66" s="1711"/>
      <c r="AA66" s="1711"/>
      <c r="AB66" s="1711"/>
      <c r="AC66" s="1711"/>
      <c r="AD66" s="1711"/>
      <c r="AE66" s="1711"/>
      <c r="AF66" s="1711"/>
      <c r="AG66" s="1711"/>
      <c r="AH66" s="1711"/>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726">
        <f>IF(Application!AF204="yes",0.75,0.3)</f>
        <v>0.3</v>
      </c>
      <c r="Z67" s="1726"/>
      <c r="AA67" s="1726"/>
      <c r="AB67" s="1726"/>
      <c r="AC67" s="1726"/>
      <c r="AD67" s="1726">
        <f>IF(Application!AF204="yes",0.75,0.3)</f>
        <v>0.3</v>
      </c>
      <c r="AE67" s="1726"/>
      <c r="AF67" s="1726"/>
      <c r="AG67" s="1726"/>
      <c r="AH67" s="172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727">
        <f>ROUND(Y64*Y67,0)</f>
        <v>25475566</v>
      </c>
      <c r="Z68" s="1728"/>
      <c r="AA68" s="1728"/>
      <c r="AB68" s="1728"/>
      <c r="AC68" s="1728"/>
      <c r="AD68" s="1727" t="str">
        <f>IF(Application!D210="At-Risk",AD64*AD67,"$0")</f>
        <v>$0</v>
      </c>
      <c r="AE68" s="1728"/>
      <c r="AF68" s="1728"/>
      <c r="AG68" s="1728"/>
      <c r="AH68" s="172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12"/>
      <c r="AC71" s="1713"/>
      <c r="AD71" s="1713"/>
      <c r="AE71" s="1713"/>
      <c r="AF71" s="1714"/>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29" t="s">
        <v>1538</v>
      </c>
      <c r="F72" s="1729"/>
      <c r="G72" s="1729"/>
      <c r="H72" s="1729"/>
      <c r="I72" s="1729"/>
      <c r="J72" s="1729"/>
      <c r="K72" s="1729"/>
      <c r="L72" s="1729"/>
      <c r="M72" s="1729"/>
      <c r="N72" s="1729"/>
      <c r="O72" s="1729"/>
      <c r="P72" s="1729"/>
      <c r="Q72" s="1729"/>
      <c r="R72" s="1729"/>
      <c r="S72" s="1729"/>
      <c r="T72" s="1729"/>
      <c r="U72" s="1729"/>
      <c r="V72" s="1729"/>
      <c r="W72" s="1729"/>
      <c r="X72" s="1729"/>
      <c r="Y72" s="1729"/>
      <c r="Z72" s="1729"/>
      <c r="AA72" s="1729"/>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29"/>
      <c r="F73" s="1729"/>
      <c r="G73" s="1729"/>
      <c r="H73" s="1729"/>
      <c r="I73" s="1729"/>
      <c r="J73" s="1729"/>
      <c r="K73" s="1729"/>
      <c r="L73" s="1729"/>
      <c r="M73" s="1729"/>
      <c r="N73" s="1729"/>
      <c r="O73" s="1729"/>
      <c r="P73" s="1729"/>
      <c r="Q73" s="1729"/>
      <c r="R73" s="1729"/>
      <c r="S73" s="1729"/>
      <c r="T73" s="1729"/>
      <c r="U73" s="1729"/>
      <c r="V73" s="1729"/>
      <c r="W73" s="1729"/>
      <c r="X73" s="1729"/>
      <c r="Y73" s="1729"/>
      <c r="Z73" s="1729"/>
      <c r="AA73" s="1729"/>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29"/>
      <c r="F74" s="1729"/>
      <c r="G74" s="1729"/>
      <c r="H74" s="1729"/>
      <c r="I74" s="1729"/>
      <c r="J74" s="1729"/>
      <c r="K74" s="1729"/>
      <c r="L74" s="1729"/>
      <c r="M74" s="1729"/>
      <c r="N74" s="1729"/>
      <c r="O74" s="1729"/>
      <c r="P74" s="1729"/>
      <c r="Q74" s="1729"/>
      <c r="R74" s="1729"/>
      <c r="S74" s="1729"/>
      <c r="T74" s="1729"/>
      <c r="U74" s="1729"/>
      <c r="V74" s="1729"/>
      <c r="W74" s="1729"/>
      <c r="X74" s="1729"/>
      <c r="Y74" s="1729"/>
      <c r="Z74" s="1729"/>
      <c r="AA74" s="1729"/>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21">
        <f>ROUND(IF(ISERROR((AB59/AB71)),0,(AB59/AB71)),0)</f>
        <v>0</v>
      </c>
      <c r="AC76" s="1721"/>
      <c r="AD76" s="1721"/>
      <c r="AE76" s="1721"/>
      <c r="AF76" s="172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22">
        <f>IF((Y68+AD68&lt;AB76),Y68+AD68,AB76)</f>
        <v>0</v>
      </c>
      <c r="AC77" s="1723"/>
      <c r="AD77" s="1723"/>
      <c r="AE77" s="1723"/>
      <c r="AF77" s="172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25">
        <f>AB77*AB71</f>
        <v>0</v>
      </c>
      <c r="AC78" s="1725"/>
      <c r="AD78" s="1725"/>
      <c r="AE78" s="1725"/>
      <c r="AF78" s="172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706">
        <f>AB49-(AB57+AB78)</f>
        <v>0</v>
      </c>
      <c r="AC80" s="1706"/>
      <c r="AD80" s="1706"/>
      <c r="AE80" s="1706"/>
      <c r="AF80" s="170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4" t="s">
        <v>1586</v>
      </c>
      <c r="B83" s="1654"/>
      <c r="C83" s="1654"/>
      <c r="D83" s="1654"/>
      <c r="E83" s="1654"/>
      <c r="F83" s="1654"/>
      <c r="G83" s="1654"/>
      <c r="H83" s="1654"/>
      <c r="I83" s="1654"/>
      <c r="J83" s="1654"/>
      <c r="K83" s="1654"/>
      <c r="L83" s="1654"/>
      <c r="M83" s="1654"/>
      <c r="N83" s="1654"/>
      <c r="O83" s="1654"/>
      <c r="P83" s="1654"/>
      <c r="Q83" s="1654"/>
      <c r="R83" s="1654"/>
      <c r="S83" s="1654"/>
      <c r="T83" s="1654"/>
      <c r="U83" s="1654"/>
      <c r="V83" s="1654"/>
      <c r="W83" s="1654"/>
      <c r="X83" s="1654"/>
      <c r="Y83" s="1654"/>
      <c r="Z83" s="1654"/>
      <c r="AA83" s="1654"/>
      <c r="AB83" s="1654"/>
      <c r="AC83" s="1654"/>
      <c r="AD83" s="1654"/>
      <c r="AE83" s="1654"/>
      <c r="AF83" s="1654"/>
      <c r="AG83" s="1654"/>
      <c r="AH83" s="1654"/>
      <c r="AI83" s="1654"/>
      <c r="AJ83" s="1654"/>
      <c r="AK83" s="1654"/>
      <c r="AL83" s="1654"/>
      <c r="AM83" s="1654"/>
      <c r="AN83" s="1654"/>
      <c r="AO83" s="1654"/>
      <c r="AP83" s="1654"/>
      <c r="AQ83" s="1654"/>
      <c r="AR83" s="1654"/>
      <c r="AS83" s="1654"/>
      <c r="AT83" s="1654"/>
      <c r="AU83" s="1654"/>
      <c r="AV83" s="1654"/>
      <c r="AW83" s="1654"/>
      <c r="AX83" s="1654"/>
      <c r="AY83" s="1654"/>
      <c r="AZ83" s="1654"/>
      <c r="BA83" s="1654"/>
      <c r="BB83" s="1654"/>
      <c r="BC83" s="1654"/>
      <c r="BD83" s="1654"/>
      <c r="BE83" s="1654"/>
      <c r="BF83" s="1654"/>
      <c r="BG83" s="1654"/>
      <c r="BH83" s="1654"/>
      <c r="BI83" s="1654"/>
      <c r="BJ83" s="1654"/>
      <c r="BK83" s="1654"/>
      <c r="BL83" s="1654"/>
      <c r="BM83" s="1654"/>
      <c r="BN83" s="1654"/>
      <c r="BO83" s="1654"/>
      <c r="BP83" s="1654"/>
      <c r="BQ83" s="1654"/>
      <c r="BR83" s="1654"/>
      <c r="BS83" s="1654"/>
      <c r="BT83" s="1654"/>
      <c r="BU83" s="1654"/>
      <c r="BV83" s="1654"/>
      <c r="BW83" s="1654"/>
      <c r="BX83" s="1654"/>
    </row>
    <row r="84" spans="1:98" ht="13.5" thickTop="1"/>
    <row r="85" spans="1:98" ht="12.75">
      <c r="A85" s="819" t="s">
        <v>642</v>
      </c>
      <c r="C85" s="344" t="s">
        <v>1584</v>
      </c>
    </row>
    <row r="86" spans="1:98" ht="12.75">
      <c r="D86" s="344" t="s">
        <v>1640</v>
      </c>
      <c r="AB86" s="1655">
        <f>IF(A61="$500M State Credit",AB77/(Application!AG424-Application!AG425),"N/A")</f>
        <v>0</v>
      </c>
      <c r="AC86" s="1655"/>
      <c r="AD86" s="1655"/>
      <c r="AE86" s="1655"/>
      <c r="AF86" s="1655"/>
    </row>
    <row r="87" spans="1:98" ht="13.5" thickBot="1">
      <c r="D87" s="344" t="s">
        <v>1641</v>
      </c>
      <c r="AB87" s="1653" t="e">
        <f>IF(A61="$500M State Credit",(Application!AG424-Application!AG425)/AB77,"N/A")</f>
        <v>#DIV/0!</v>
      </c>
      <c r="AC87" s="1653"/>
      <c r="AD87" s="1653"/>
      <c r="AE87" s="1653"/>
      <c r="AF87" s="1653"/>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cellWatches>
    <cellWatch r="M38"/>
    <cellWatch r="M30"/>
    <cellWatch r="L44"/>
    <cellWatch r="L62"/>
    <cellWatch r="L55"/>
    <cellWatch r="M56"/>
    <cellWatch r="M48"/>
    <cellWatch r="L45"/>
    <cellWatch r="L46"/>
    <cellWatch r="M47"/>
    <cellWatch r="M39"/>
    <cellWatch r="L63"/>
    <cellWatch r="M46"/>
    <cellWatch r="L40"/>
    <cellWatch r="M41"/>
    <cellWatch r="M33"/>
    <cellWatch r="M45"/>
    <cellWatch r="M37"/>
    <cellWatch r="L41"/>
    <cellWatch r="L53"/>
    <cellWatch r="M54"/>
    <cellWatch r="K44"/>
    <cellWatch r="K62"/>
    <cellWatch r="L37"/>
    <cellWatch r="L64"/>
    <cellWatch r="L42"/>
    <cellWatch r="L43"/>
    <cellWatch r="M44"/>
    <cellWatch r="M35"/>
    <cellWatch r="L51"/>
    <cellWatch r="L69"/>
    <cellWatch r="M52"/>
    <cellWatch r="L36"/>
    <cellWatch r="L56"/>
    <cellWatch r="M57"/>
    <cellWatch r="M49"/>
    <cellWatch r="L47"/>
    <cellWatch r="M40"/>
    <cellWatch r="K45"/>
    <cellWatch r="K37"/>
    <cellWatch r="K47"/>
    <cellWatch r="K39"/>
    <cellWatch r="M36"/>
    <cellWatch r="M27"/>
    <cellWatch r="M19"/>
    <cellWatch r="L33"/>
    <cellWatch r="L65"/>
    <cellWatch r="M42"/>
    <cellWatch r="M34"/>
    <cellWatch r="L54"/>
    <cellWatch r="M55"/>
    <cellWatch r="M51"/>
    <cellWatch r="M28"/>
    <cellWatch r="N44"/>
    <cellWatch r="O45"/>
    <cellWatch r="O37"/>
    <cellWatch r="L32"/>
    <cellWatch r="L50"/>
    <cellWatch r="M25"/>
    <cellWatch r="M62"/>
    <cellWatch r="N45"/>
    <cellWatch r="N37"/>
    <cellWatch r="N46"/>
    <cellWatch r="M63"/>
    <cellWatch r="M64"/>
    <cellWatch r="N47"/>
    <cellWatch r="N39"/>
    <cellWatch r="M43"/>
    <cellWatch r="N35"/>
    <cellWatch r="N56"/>
    <cellWatch r="N48"/>
    <cellWatch r="N38"/>
    <cellWatch r="N41"/>
    <cellWatch r="N33"/>
    <cellWatch r="M53"/>
    <cellWatch r="N54"/>
    <cellWatch r="M65"/>
    <cellWatch r="N27"/>
    <cellWatch r="N19"/>
    <cellWatch r="N57"/>
    <cellWatch r="N49"/>
    <cellWatch r="N40"/>
    <cellWatch r="N36"/>
    <cellWatch r="N30"/>
    <cellWatch r="M69"/>
    <cellWatch r="N52"/>
    <cellWatch r="L39"/>
    <cellWatch r="P62"/>
    <cellWatch r="P80"/>
    <cellWatch r="Q63"/>
    <cellWatch r="Q55"/>
    <cellWatch r="P63"/>
    <cellWatch r="P81"/>
    <cellWatch r="P58"/>
    <cellWatch r="Q59"/>
    <cellWatch r="Q51"/>
    <cellWatch r="O62"/>
    <cellWatch r="O80"/>
    <cellWatch r="P55"/>
    <cellWatch r="P64"/>
    <cellWatch r="Q65"/>
    <cellWatch r="Q57"/>
    <cellWatch r="P82"/>
    <cellWatch r="L66"/>
    <cellWatch r="L49"/>
    <cellWatch r="L67"/>
    <cellWatch r="K66"/>
    <cellWatch r="L68"/>
    <cellWatch r="L48"/>
    <cellWatch r="K63"/>
    <cellWatch r="K46"/>
    <cellWatch r="K48"/>
    <cellWatch r="K40"/>
    <cellWatch r="L52"/>
    <cellWatch r="L70"/>
    <cellWatch r="L57"/>
    <cellWatch r="M58"/>
    <cellWatch r="M50"/>
    <cellWatch r="O63"/>
    <cellWatch r="O81"/>
    <cellWatch r="P56"/>
    <cellWatch r="O64"/>
    <cellWatch r="O82"/>
    <cellWatch r="O59"/>
    <cellWatch r="P60"/>
    <cellWatch r="P52"/>
    <cellWatch r="N63"/>
    <cellWatch r="N81"/>
    <cellWatch r="O56"/>
    <cellWatch r="O65"/>
    <cellWatch r="P66"/>
    <cellWatch r="O83"/>
    <cellWatch r="O87"/>
    <cellWatch r="N74"/>
    <cellWatch r="N92"/>
    <cellWatch r="O75"/>
    <cellWatch r="O67"/>
    <cellWatch r="N70"/>
    <cellWatch r="O71"/>
    <cellWatch r="N75"/>
    <cellWatch r="N93"/>
    <cellWatch r="N66"/>
    <cellWatch r="N71"/>
    <cellWatch r="N83"/>
    <cellWatch r="O84"/>
    <cellWatch r="O76"/>
    <cellWatch r="N85"/>
    <cellWatch r="O86"/>
    <cellWatch r="O78"/>
    <cellWatch r="O68"/>
    <cellWatch r="O38"/>
    <cellWatch r="N76"/>
    <cellWatch r="O77"/>
    <cellWatch r="O69"/>
    <cellWatch r="N99"/>
    <cellWatch r="O74"/>
    <cellWatch r="N94"/>
    <cellWatch r="Q92"/>
    <cellWatch r="Q111"/>
    <cellWatch r="R93"/>
    <cellWatch r="R85"/>
    <cellWatch r="Q93"/>
    <cellWatch r="Q112"/>
    <cellWatch r="Q88"/>
    <cellWatch r="R89"/>
    <cellWatch r="R81"/>
    <cellWatch r="P92"/>
    <cellWatch r="P111"/>
    <cellWatch r="Q85"/>
    <cellWatch r="Q94"/>
    <cellWatch r="R95"/>
    <cellWatch r="R87"/>
    <cellWatch r="Q114"/>
    <cellWatch r="M74"/>
    <cellWatch r="M92"/>
    <cellWatch r="N67"/>
    <cellWatch r="N72"/>
    <cellWatch r="N73"/>
    <cellWatch r="N95"/>
    <cellWatch r="O33"/>
    <cellWatch r="O23"/>
    <cellWatch r="N86"/>
    <cellWatch r="O79"/>
    <cellWatch r="N77"/>
    <cellWatch r="O70"/>
    <cellWatch r="O66"/>
    <cellWatch r="M75"/>
    <cellWatch r="M67"/>
    <cellWatch r="M77"/>
    <cellWatch r="O92"/>
    <cellWatch r="P75"/>
    <cellWatch r="P67"/>
    <cellWatch r="P76"/>
    <cellWatch r="O93"/>
    <cellWatch r="O94"/>
    <cellWatch r="O72"/>
    <cellWatch r="P77"/>
    <cellWatch r="P69"/>
    <cellWatch r="O73"/>
    <cellWatch r="P74"/>
    <cellWatch r="P65"/>
    <cellWatch r="O85"/>
    <cellWatch r="P86"/>
    <cellWatch r="P78"/>
    <cellWatch r="P68"/>
    <cellWatch r="P71"/>
    <cellWatch r="P84"/>
    <cellWatch r="O95"/>
    <cellWatch r="P33"/>
    <cellWatch r="P23"/>
    <cellWatch r="P87"/>
    <cellWatch r="P79"/>
    <cellWatch r="P70"/>
    <cellWatch r="P38"/>
    <cellWatch r="O99"/>
    <cellWatch r="N69"/>
    <cellWatch r="R92"/>
    <cellWatch r="R111"/>
    <cellWatch r="S93"/>
    <cellWatch r="S85"/>
    <cellWatch r="R112"/>
    <cellWatch r="R88"/>
    <cellWatch r="S89"/>
    <cellWatch r="S81"/>
    <cellWatch r="R94"/>
    <cellWatch r="S95"/>
    <cellWatch r="S87"/>
    <cellWatch r="R114"/>
    <cellWatch r="N91"/>
    <cellWatch r="N65"/>
    <cellWatch r="N82"/>
    <cellWatch r="N84"/>
    <cellWatch r="N80"/>
    <cellWatch r="N98"/>
    <cellWatch r="Q91"/>
    <cellWatch r="Q110"/>
    <cellWatch r="R84"/>
    <cellWatch r="Q87"/>
    <cellWatch r="R80"/>
    <cellWatch r="P91"/>
    <cellWatch r="P110"/>
    <cellWatch r="Q84"/>
    <cellWatch r="R86"/>
    <cellWatch r="M73"/>
    <cellWatch r="M91"/>
    <cellWatch r="M66"/>
    <cellWatch r="M76"/>
    <cellWatch r="M68"/>
    <cellWatch r="O91"/>
    <cellWatch r="P73"/>
    <cellWatch r="P85"/>
    <cellWatch r="P83"/>
    <cellWatch r="O98"/>
    <cellWatch r="N68"/>
    <cellWatch r="R91"/>
    <cellWatch r="R110"/>
    <cellWatch r="S92"/>
    <cellWatch r="S84"/>
    <cellWatch r="S88"/>
    <cellWatch r="S80"/>
    <cellWatch r="S94"/>
    <cellWatch r="S86"/>
    <cellWatch r="N42"/>
    <cellWatch r="N55"/>
    <cellWatch r="N51"/>
    <cellWatch r="O58"/>
    <cellWatch r="P59"/>
    <cellWatch r="P51"/>
    <cellWatch r="N62"/>
    <cellWatch r="O55"/>
    <cellWatch r="P57"/>
    <cellWatch r="L38"/>
    <cellWatch r="L59"/>
    <cellWatch r="M60"/>
    <cellWatch r="M61"/>
    <cellWatch r="O46"/>
    <cellWatch r="L58"/>
    <cellWatch r="M59"/>
    <cellWatch r="L60"/>
    <cellWatch r="O47"/>
    <cellWatch r="K64"/>
    <cellWatch r="K67"/>
    <cellWatch r="N58"/>
    <cellWatch r="N50"/>
    <cellWatch r="M70"/>
    <cellWatch r="N53"/>
    <cellWatch r="Q64"/>
    <cellWatch r="Q56"/>
    <cellWatch r="Q60"/>
    <cellWatch r="Q52"/>
    <cellWatch r="Q66"/>
    <cellWatch r="Q58"/>
    <cellWatch r="N43"/>
    <cellWatch r="K38"/>
    <cellWatch r="K49"/>
    <cellWatch r="K41"/>
    <cellWatch r="M20"/>
    <cellWatch r="L22"/>
    <cellWatch r="M24"/>
    <cellWatch r="L24"/>
    <cellWatch r="M32"/>
    <cellWatch r="M21"/>
    <cellWatch r="M22"/>
    <cellWatch r="L25"/>
    <cellWatch r="L71"/>
    <cellWatch r="K42"/>
    <cellWatch r="L61"/>
    <cellWatch r="O121"/>
    <cellWatch r="N109"/>
    <cellWatch r="N121"/>
    <cellWatch r="O110"/>
    <cellWatch r="N105"/>
    <cellWatch r="O106"/>
    <cellWatch r="O90"/>
    <cellWatch r="N110"/>
    <cellWatch r="N106"/>
    <cellWatch r="N120"/>
    <cellWatch r="O112"/>
    <cellWatch r="O116"/>
    <cellWatch r="O103"/>
    <cellWatch r="O22"/>
    <cellWatch r="N112"/>
    <cellWatch r="O114"/>
    <cellWatch r="O104"/>
    <cellWatch r="N119"/>
    <cellWatch r="O120"/>
    <cellWatch r="O109"/>
    <cellWatch r="R121"/>
    <cellWatch r="R133"/>
    <cellWatch r="S121"/>
    <cellWatch r="S120"/>
    <cellWatch r="R134"/>
    <cellWatch r="S119"/>
    <cellWatch r="Q121"/>
    <cellWatch r="Q133"/>
    <cellWatch r="R120"/>
    <cellWatch r="R135"/>
    <cellWatch r="M109"/>
    <cellWatch r="M121"/>
    <cellWatch r="N107"/>
    <cellWatch r="N108"/>
    <cellWatch r="O40"/>
    <cellWatch r="O30"/>
    <cellWatch r="O117"/>
    <cellWatch r="N114"/>
    <cellWatch r="O105"/>
    <cellWatch r="M110"/>
    <cellWatch r="M114"/>
    <cellWatch r="M104"/>
    <cellWatch r="Q76"/>
    <cellWatch r="O107"/>
    <cellWatch r="Q104"/>
    <cellWatch r="O108"/>
    <cellWatch r="Q109"/>
    <cellWatch r="Q74"/>
    <cellWatch r="Q116"/>
    <cellWatch r="Q103"/>
    <cellWatch r="Q106"/>
    <cellWatch r="Q90"/>
    <cellWatch r="Q40"/>
    <cellWatch r="Q30"/>
    <cellWatch r="Q117"/>
    <cellWatch r="Q105"/>
    <cellWatch r="Q75"/>
    <cellWatch r="Q22"/>
    <cellWatch r="O119"/>
    <cellWatch r="Q120"/>
    <cellWatch r="N104"/>
    <cellWatch r="S133"/>
    <cellWatch r="T121"/>
    <cellWatch r="T120"/>
    <cellWatch r="S134"/>
    <cellWatch r="T119"/>
    <cellWatch r="T92"/>
    <cellWatch r="S135"/>
    <cellWatch r="L77"/>
    <cellWatch r="L19"/>
    <cellWatch r="L78"/>
    <cellWatch r="L20"/>
    <cellWatch r="K25"/>
    <cellWatch r="K60"/>
    <cellWatch r="K52"/>
    <cellWatch r="M29"/>
    <cellWatch r="O49"/>
    <cellWatch r="O25"/>
    <cellWatch r="K54"/>
    <cellWatch r="K77"/>
    <cellWatch r="L23"/>
    <cellWatch r="K78"/>
    <cellWatch r="L84"/>
    <cellWatch r="L76"/>
    <cellWatch r="L85"/>
    <cellWatch r="K76"/>
    <cellWatch r="K58"/>
    <cellWatch r="L79"/>
    <cellWatch r="K80"/>
    <cellWatch r="K72"/>
    <cellWatch r="L86"/>
    <cellWatch r="L74"/>
    <cellWatch r="M80"/>
    <cellWatch r="M72"/>
    <cellWatch r="M79"/>
    <cellWatch r="K20"/>
    <cellWatch r="K84"/>
    <cellWatch r="L73"/>
    <cellWatch r="M23"/>
    <cellWatch r="M71"/>
    <cellWatch r="M87"/>
    <cellWatch r="M81"/>
    <cellWatch r="L75"/>
    <cellWatch r="L80"/>
    <cellWatch r="L87"/>
    <cellWatch r="M84"/>
    <cellWatch r="L81"/>
    <cellWatch r="L21"/>
    <cellWatch r="L82"/>
    <cellWatch r="M82"/>
    <cellWatch r="M83"/>
    <cellWatch r="O158"/>
    <cellWatch r="N132"/>
    <cellWatch r="N163"/>
    <cellWatch r="O133"/>
    <cellWatch r="O88"/>
    <cellWatch r="N128"/>
    <cellWatch r="O129"/>
    <cellWatch r="N133"/>
    <cellWatch r="N165"/>
    <cellWatch r="N88"/>
    <cellWatch r="N129"/>
    <cellWatch r="N154"/>
    <cellWatch r="O155"/>
    <cellWatch r="O134"/>
    <cellWatch r="N156"/>
    <cellWatch r="O157"/>
    <cellWatch r="O149"/>
    <cellWatch r="O126"/>
    <cellWatch r="N134"/>
    <cellWatch r="O135"/>
    <cellWatch r="O127"/>
    <cellWatch r="N152"/>
    <cellWatch r="N172"/>
    <cellWatch r="O153"/>
    <cellWatch r="O132"/>
    <cellWatch r="N167"/>
    <cellWatch r="R163"/>
    <cellWatch r="R178"/>
    <cellWatch r="S165"/>
    <cellWatch r="S156"/>
    <cellWatch r="R165"/>
    <cellWatch r="R179"/>
    <cellWatch r="R159"/>
    <cellWatch r="S160"/>
    <cellWatch r="S152"/>
    <cellWatch r="Q163"/>
    <cellWatch r="Q178"/>
    <cellWatch r="R156"/>
    <cellWatch r="R167"/>
    <cellWatch r="S168"/>
    <cellWatch r="S158"/>
    <cellWatch r="R180"/>
    <cellWatch r="M132"/>
    <cellWatch r="M163"/>
    <cellWatch r="N130"/>
    <cellWatch r="N131"/>
    <cellWatch r="N168"/>
    <cellWatch r="N157"/>
    <cellWatch r="O150"/>
    <cellWatch r="N135"/>
    <cellWatch r="O128"/>
    <cellWatch r="M133"/>
    <cellWatch r="M88"/>
    <cellWatch r="M135"/>
    <cellWatch r="M127"/>
    <cellWatch r="O163"/>
    <cellWatch r="Q134"/>
    <cellWatch r="O165"/>
    <cellWatch r="O167"/>
    <cellWatch r="O130"/>
    <cellWatch r="Q135"/>
    <cellWatch r="Q127"/>
    <cellWatch r="O131"/>
    <cellWatch r="Q132"/>
    <cellWatch r="O156"/>
    <cellWatch r="Q157"/>
    <cellWatch r="Q149"/>
    <cellWatch r="Q126"/>
    <cellWatch r="Q129"/>
    <cellWatch r="O154"/>
    <cellWatch r="Q155"/>
    <cellWatch r="O168"/>
    <cellWatch r="Q68"/>
    <cellWatch r="Q158"/>
    <cellWatch r="Q150"/>
    <cellWatch r="Q128"/>
    <cellWatch r="O152"/>
    <cellWatch r="O172"/>
    <cellWatch r="Q153"/>
    <cellWatch r="N127"/>
    <cellWatch r="S163"/>
    <cellWatch r="S178"/>
    <cellWatch r="T165"/>
    <cellWatch r="T156"/>
    <cellWatch r="S179"/>
    <cellWatch r="S159"/>
    <cellWatch r="T160"/>
    <cellWatch r="T152"/>
    <cellWatch r="S167"/>
    <cellWatch r="T168"/>
    <cellWatch r="T158"/>
    <cellWatch r="S180"/>
    <cellWatch r="O60"/>
    <cellWatch r="P61"/>
    <cellWatch r="P53"/>
    <cellWatch r="N64"/>
    <cellWatch r="O57"/>
    <cellWatch r="N100"/>
    <cellWatch r="Q89"/>
    <cellWatch r="R90"/>
    <cellWatch r="R82"/>
    <cellWatch r="P93"/>
    <cellWatch r="Q86"/>
    <cellWatch r="Q95"/>
    <cellWatch r="R96"/>
    <cellWatch r="M93"/>
    <cellWatch r="N96"/>
    <cellWatch r="N87"/>
    <cellWatch r="N78"/>
    <cellWatch r="M78"/>
    <cellWatch r="P72"/>
    <cellWatch r="O96"/>
    <cellWatch r="P88"/>
    <cellWatch r="O100"/>
    <cellWatch r="S90"/>
    <cellWatch r="S82"/>
    <cellWatch r="S96"/>
    <cellWatch r="L35"/>
    <cellWatch r="O39"/>
    <cellWatch r="L34"/>
    <cellWatch r="K68"/>
    <cellWatch r="O48"/>
    <cellWatch r="K65"/>
    <cellWatch r="N29"/>
    <cellWatch r="N21"/>
    <cellWatch r="N59"/>
    <cellWatch r="N32"/>
    <cellWatch r="Q61"/>
    <cellWatch r="Q53"/>
    <cellWatch r="Q67"/>
    <cellWatch r="Q96"/>
    <cellWatch r="R83"/>
    <cellWatch r="P95"/>
    <cellWatch r="P105"/>
    <cellWatch r="R97"/>
    <cellWatch r="Q107"/>
    <cellWatch r="M95"/>
    <cellWatch r="N97"/>
    <cellWatch r="O35"/>
    <cellWatch r="O97"/>
    <cellWatch r="P35"/>
    <cellWatch r="P25"/>
    <cellWatch r="P90"/>
    <cellWatch r="P40"/>
    <cellWatch r="R105"/>
    <cellWatch r="R106"/>
    <cellWatch r="S83"/>
    <cellWatch r="S97"/>
    <cellWatch r="R107"/>
    <cellWatch r="L72"/>
    <cellWatch r="K50"/>
    <cellWatch r="O61"/>
    <cellWatch r="P54"/>
    <cellWatch r="K69"/>
    <cellWatch r="N60"/>
    <cellWatch r="Q62"/>
    <cellWatch r="Q54"/>
    <cellWatch r="P96"/>
    <cellWatch r="P106"/>
    <cellWatch r="Q97"/>
    <cellWatch r="R98"/>
    <cellWatch r="Q108"/>
    <cellWatch r="M96"/>
    <cellWatch r="N90"/>
    <cellWatch r="S98"/>
    <cellWatch r="S91"/>
    <cellWatch r="R108"/>
    <cellWatch r="K51"/>
    <cellWatch r="K43"/>
    <cellWatch r="M26"/>
    <cellWatch r="L26"/>
    <cellWatch r="L27"/>
    <cellWatch r="N117"/>
    <cellWatch r="N102"/>
    <cellWatch r="N103"/>
    <cellWatch r="N116"/>
    <cellWatch r="O24"/>
    <cellWatch r="O101"/>
    <cellWatch r="R117"/>
    <cellWatch r="S117"/>
    <cellWatch r="S116"/>
    <cellWatch r="S114"/>
    <cellWatch r="Q165"/>
    <cellWatch r="R116"/>
    <cellWatch r="R168"/>
    <cellWatch r="M105"/>
    <cellWatch r="M117"/>
    <cellWatch r="O42"/>
    <cellWatch r="O32"/>
    <cellWatch r="O111"/>
    <cellWatch r="O102"/>
    <cellWatch r="M106"/>
    <cellWatch r="M101"/>
    <cellWatch r="Q78"/>
    <cellWatch r="Q101"/>
    <cellWatch r="Q100"/>
    <cellWatch r="Q42"/>
    <cellWatch r="Q32"/>
    <cellWatch r="Q102"/>
    <cellWatch r="Q77"/>
    <cellWatch r="Q24"/>
    <cellWatch r="N101"/>
    <cellWatch r="T117"/>
    <cellWatch r="T116"/>
    <cellWatch r="T114"/>
    <cellWatch r="T96"/>
    <cellWatch r="K27"/>
    <cellWatch r="M31"/>
    <cellWatch r="O51"/>
    <cellWatch r="O27"/>
    <cellWatch r="K56"/>
    <cellWatch r="K81"/>
    <cellWatch r="L88"/>
    <cellWatch r="K83"/>
    <cellWatch r="K74"/>
    <cellWatch r="L90"/>
    <cellWatch r="K22"/>
    <cellWatch r="K87"/>
    <cellWatch r="L83"/>
    <cellWatch r="L91"/>
    <cellWatch r="M85"/>
    <cellWatch r="M86"/>
    <cellWatch r="O178"/>
    <cellWatch r="N160"/>
    <cellWatch r="N183"/>
    <cellWatch r="N155"/>
    <cellWatch r="N184"/>
    <cellWatch r="N179"/>
    <cellWatch r="O180"/>
    <cellWatch r="N181"/>
    <cellWatch r="O177"/>
    <cellWatch r="O169"/>
    <cellWatch r="N178"/>
    <cellWatch r="N190"/>
    <cellWatch r="O179"/>
    <cellWatch r="O160"/>
    <cellWatch r="N185"/>
    <cellWatch r="R183"/>
    <cellWatch r="R201"/>
    <cellWatch r="S184"/>
    <cellWatch r="S181"/>
    <cellWatch r="R184"/>
    <cellWatch r="R202"/>
    <cellWatch r="Q183"/>
    <cellWatch r="Q201"/>
    <cellWatch r="R181"/>
    <cellWatch r="R185"/>
    <cellWatch r="S186"/>
    <cellWatch r="R203"/>
    <cellWatch r="M160"/>
    <cellWatch r="M183"/>
    <cellWatch r="N159"/>
    <cellWatch r="N186"/>
    <cellWatch r="N177"/>
    <cellWatch r="O171"/>
    <cellWatch r="M165"/>
    <cellWatch r="M168"/>
    <cellWatch r="M154"/>
    <cellWatch r="O183"/>
    <cellWatch r="Q167"/>
    <cellWatch r="O184"/>
    <cellWatch r="O185"/>
    <cellWatch r="Q168"/>
    <cellWatch r="Q154"/>
    <cellWatch r="O159"/>
    <cellWatch r="Q160"/>
    <cellWatch r="O181"/>
    <cellWatch r="Q177"/>
    <cellWatch r="Q169"/>
    <cellWatch r="Q156"/>
    <cellWatch r="Q180"/>
    <cellWatch r="O186"/>
    <cellWatch r="Q70"/>
    <cellWatch r="Q171"/>
    <cellWatch r="O190"/>
    <cellWatch r="Q179"/>
    <cellWatch r="S183"/>
    <cellWatch r="S201"/>
    <cellWatch r="T184"/>
    <cellWatch r="T181"/>
    <cellWatch r="S202"/>
    <cellWatch r="T180"/>
    <cellWatch r="T178"/>
    <cellWatch r="S185"/>
    <cellWatch r="T186"/>
    <cellWatch r="S203"/>
    <cellWatch r="P107"/>
    <cellWatch r="Q98"/>
    <cellWatch r="R99"/>
    <cellWatch r="S99"/>
    <cellWatch r="R109"/>
    <cellWatch r="R160"/>
    <cellWatch r="S112"/>
    <cellWatch r="M116"/>
    <cellWatch r="O41"/>
    <cellWatch r="M108"/>
    <cellWatch r="M100"/>
    <cellWatch r="Q99"/>
    <cellWatch r="Q41"/>
    <cellWatch r="T112"/>
    <cellWatch r="T95"/>
    <cellWatch r="K61"/>
    <cellWatch r="K53"/>
    <cellWatch r="O50"/>
    <cellWatch r="K55"/>
    <cellWatch r="K59"/>
    <cellWatch r="K82"/>
    <cellWatch r="K73"/>
    <cellWatch r="K86"/>
    <cellWatch r="M90"/>
    <cellWatch r="N182"/>
    <cellWatch r="N180"/>
    <cellWatch r="N189"/>
    <cellWatch r="R182"/>
    <cellWatch r="R200"/>
    <cellWatch r="S177"/>
    <cellWatch r="Q182"/>
    <cellWatch r="Q200"/>
    <cellWatch r="M159"/>
    <cellWatch r="M182"/>
    <cellWatch r="M167"/>
    <cellWatch r="M153"/>
    <cellWatch r="O182"/>
    <cellWatch r="Q159"/>
    <cellWatch r="Q181"/>
    <cellWatch r="Q69"/>
    <cellWatch r="O189"/>
    <cellWatch r="N153"/>
    <cellWatch r="S182"/>
    <cellWatch r="S200"/>
    <cellWatch r="T183"/>
    <cellWatch r="T179"/>
    <cellWatch r="T177"/>
    <cellWatch r="T185"/>
    <cellWatch r="N31"/>
    <cellWatch r="P155"/>
    <cellWatch r="O36"/>
    <cellWatch r="P36"/>
    <cellWatch r="P45"/>
    <cellWatch r="R155"/>
    <cellWatch r="L28"/>
    <cellWatch r="R186"/>
    <cellWatch r="Q185"/>
    <cellWatch r="R187"/>
    <cellWatch r="M179"/>
    <cellWatch r="N169"/>
    <cellWatch r="M155"/>
    <cellWatch r="M169"/>
    <cellWatch r="Q46"/>
    <cellWatch r="Q36"/>
    <cellWatch r="S187"/>
    <cellWatch r="K28"/>
    <cellWatch r="O28"/>
    <cellWatch r="O197"/>
    <cellWatch r="N202"/>
    <cellWatch r="N203"/>
    <cellWatch r="N193"/>
    <cellWatch r="O194"/>
    <cellWatch r="N195"/>
    <cellWatch r="O196"/>
    <cellWatch r="O188"/>
    <cellWatch r="O187"/>
    <cellWatch r="N191"/>
    <cellWatch r="N209"/>
    <cellWatch r="O192"/>
    <cellWatch r="N204"/>
    <cellWatch r="R220"/>
    <cellWatch r="S195"/>
    <cellWatch r="R221"/>
    <cellWatch r="R198"/>
    <cellWatch r="S199"/>
    <cellWatch r="S191"/>
    <cellWatch r="Q202"/>
    <cellWatch r="Q220"/>
    <cellWatch r="R195"/>
    <cellWatch r="R204"/>
    <cellWatch r="S205"/>
    <cellWatch r="S197"/>
    <cellWatch r="R222"/>
    <cellWatch r="M184"/>
    <cellWatch r="M202"/>
    <cellWatch r="N205"/>
    <cellWatch r="N196"/>
    <cellWatch r="N187"/>
    <cellWatch r="M185"/>
    <cellWatch r="M187"/>
    <cellWatch r="O202"/>
    <cellWatch r="Q186"/>
    <cellWatch r="O203"/>
    <cellWatch r="O204"/>
    <cellWatch r="Q187"/>
    <cellWatch r="Q184"/>
    <cellWatch r="O195"/>
    <cellWatch r="Q196"/>
    <cellWatch r="Q188"/>
    <cellWatch r="O193"/>
    <cellWatch r="Q194"/>
    <cellWatch r="O205"/>
    <cellWatch r="Q197"/>
    <cellWatch r="Q189"/>
    <cellWatch r="O191"/>
    <cellWatch r="O209"/>
    <cellWatch r="Q192"/>
    <cellWatch r="S220"/>
    <cellWatch r="T203"/>
    <cellWatch r="T195"/>
    <cellWatch r="S221"/>
    <cellWatch r="S198"/>
    <cellWatch r="T199"/>
    <cellWatch r="T191"/>
    <cellWatch r="S204"/>
    <cellWatch r="T205"/>
    <cellWatch r="T197"/>
    <cellWatch r="S222"/>
    <cellWatch r="N122"/>
    <cellWatch r="N123"/>
    <cellWatch r="O113"/>
    <cellWatch r="O115"/>
    <cellWatch r="O21"/>
    <cellWatch r="R122"/>
    <cellWatch r="R141"/>
    <cellWatch r="S123"/>
    <cellWatch r="R123"/>
    <cellWatch r="R142"/>
    <cellWatch r="S118"/>
    <cellWatch r="S110"/>
    <cellWatch r="Q122"/>
    <cellWatch r="Q141"/>
    <cellWatch r="S124"/>
    <cellWatch r="R143"/>
    <cellWatch r="M102"/>
    <cellWatch r="M122"/>
    <cellWatch r="N124"/>
    <cellWatch r="O29"/>
    <cellWatch r="N115"/>
    <cellWatch r="M103"/>
    <cellWatch r="M97"/>
    <cellWatch r="O122"/>
    <cellWatch r="O123"/>
    <cellWatch r="Q73"/>
    <cellWatch r="Q115"/>
    <cellWatch r="Q113"/>
    <cellWatch r="O124"/>
    <cellWatch r="Q38"/>
    <cellWatch r="Q29"/>
    <cellWatch r="Q21"/>
    <cellWatch r="S122"/>
    <cellWatch r="S141"/>
    <cellWatch r="T123"/>
    <cellWatch r="S142"/>
    <cellWatch r="T118"/>
    <cellWatch r="T110"/>
    <cellWatch r="T124"/>
    <cellWatch r="S143"/>
    <cellWatch r="L18"/>
    <cellWatch r="K24"/>
    <cellWatch r="K75"/>
    <cellWatch r="K57"/>
    <cellWatch r="K79"/>
    <cellWatch r="K71"/>
    <cellWatch r="K19"/>
    <cellWatch r="N140"/>
    <cellWatch r="N158"/>
    <cellWatch r="O141"/>
    <cellWatch r="N136"/>
    <cellWatch r="O137"/>
    <cellWatch r="N141"/>
    <cellWatch r="N137"/>
    <cellWatch r="N149"/>
    <cellWatch r="O142"/>
    <cellWatch r="N151"/>
    <cellWatch r="O144"/>
    <cellWatch r="N142"/>
    <cellWatch r="O143"/>
    <cellWatch r="N147"/>
    <cellWatch r="O148"/>
    <cellWatch r="O140"/>
    <cellWatch r="R158"/>
    <cellWatch r="R176"/>
    <cellWatch r="S151"/>
    <cellWatch r="R177"/>
    <cellWatch r="R154"/>
    <cellWatch r="S155"/>
    <cellWatch r="S147"/>
    <cellWatch r="Q176"/>
    <cellWatch r="R151"/>
    <cellWatch r="S161"/>
    <cellWatch r="S153"/>
    <cellWatch r="M140"/>
    <cellWatch r="M158"/>
    <cellWatch r="N138"/>
    <cellWatch r="N139"/>
    <cellWatch r="N161"/>
    <cellWatch r="O145"/>
    <cellWatch r="N143"/>
    <cellWatch r="O136"/>
    <cellWatch r="M141"/>
    <cellWatch r="M143"/>
    <cellWatch r="Q142"/>
    <cellWatch r="O138"/>
    <cellWatch r="Q143"/>
    <cellWatch r="O139"/>
    <cellWatch r="Q140"/>
    <cellWatch r="O151"/>
    <cellWatch r="Q152"/>
    <cellWatch r="Q144"/>
    <cellWatch r="Q137"/>
    <cellWatch r="O161"/>
    <cellWatch r="Q145"/>
    <cellWatch r="Q136"/>
    <cellWatch r="O147"/>
    <cellWatch r="Q148"/>
    <cellWatch r="S176"/>
    <cellWatch r="T159"/>
    <cellWatch r="T151"/>
    <cellWatch r="S154"/>
    <cellWatch r="T155"/>
    <cellWatch r="T147"/>
    <cellWatch r="T161"/>
    <cellWatch r="T153"/>
    <cellWatch r="K35"/>
    <cellWatch r="J45"/>
    <cellWatch r="J36"/>
    <cellWatch r="J47"/>
    <cellWatch r="J38"/>
    <cellWatch r="J44"/>
    <cellWatch r="J62"/>
    <cellWatch r="K36"/>
    <cellWatch r="L29"/>
    <cellWatch r="K32"/>
    <cellWatch r="M119"/>
    <cellWatch r="M120"/>
    <cellWatch r="M98"/>
    <cellWatch r="N111"/>
    <cellWatch r="M112"/>
    <cellWatch r="N113"/>
    <cellWatch r="M126"/>
    <cellWatch r="Q119"/>
    <cellWatch r="Q138"/>
    <cellWatch r="P119"/>
    <cellWatch r="P137"/>
    <cellWatch r="Q139"/>
    <cellWatch r="L101"/>
    <cellWatch r="L119"/>
    <cellWatch r="M99"/>
    <cellWatch r="N34"/>
    <cellWatch r="N24"/>
    <cellWatch r="M113"/>
    <cellWatch r="L102"/>
    <cellWatch r="L104"/>
    <cellWatch r="L96"/>
    <cellWatch r="P102"/>
    <cellWatch r="P103"/>
    <cellWatch r="P104"/>
    <cellWatch r="P101"/>
    <cellWatch r="P113"/>
    <cellWatch r="P98"/>
    <cellWatch r="P34"/>
    <cellWatch r="P24"/>
    <cellWatch r="P114"/>
    <cellWatch r="P97"/>
    <cellWatch r="P39"/>
    <cellWatch r="N126"/>
    <cellWatch r="P109"/>
    <cellWatch r="R119"/>
    <cellWatch r="R137"/>
    <cellWatch r="R138"/>
    <cellWatch r="R115"/>
    <cellWatch r="S108"/>
    <cellWatch r="R139"/>
    <cellWatch r="L31"/>
    <cellWatch r="K16"/>
    <cellWatch r="K17"/>
    <cellWatch r="J41"/>
    <cellWatch r="J58"/>
    <cellWatch r="J50"/>
    <cellWatch r="J52"/>
    <cellWatch r="J75"/>
    <cellWatch r="J76"/>
    <cellWatch r="J74"/>
    <cellWatch r="J56"/>
    <cellWatch r="J78"/>
    <cellWatch r="J70"/>
    <cellWatch r="J17"/>
    <cellWatch r="J82"/>
    <cellWatch r="L17"/>
    <cellWatch r="K85"/>
    <cellWatch r="K18"/>
    <cellWatch r="M136"/>
    <cellWatch r="M137"/>
    <cellWatch r="M145"/>
    <cellWatch r="N146"/>
    <cellWatch r="M147"/>
    <cellWatch r="N148"/>
    <cellWatch r="M138"/>
    <cellWatch r="M161"/>
    <cellWatch r="N144"/>
    <cellWatch r="M156"/>
    <cellWatch r="Q172"/>
    <cellWatch r="R147"/>
    <cellWatch r="Q173"/>
    <cellWatch r="P154"/>
    <cellWatch r="P172"/>
    <cellWatch r="Q147"/>
    <cellWatch r="R157"/>
    <cellWatch r="R149"/>
    <cellWatch r="Q174"/>
    <cellWatch r="L136"/>
    <cellWatch r="L154"/>
    <cellWatch r="M134"/>
    <cellWatch r="M157"/>
    <cellWatch r="M148"/>
    <cellWatch r="M139"/>
    <cellWatch r="L137"/>
    <cellWatch r="L139"/>
    <cellWatch r="L131"/>
    <cellWatch r="P138"/>
    <cellWatch r="P139"/>
    <cellWatch r="P131"/>
    <cellWatch r="P136"/>
    <cellWatch r="P148"/>
    <cellWatch r="P140"/>
    <cellWatch r="P130"/>
    <cellWatch r="P133"/>
    <cellWatch r="N145"/>
    <cellWatch r="P146"/>
    <cellWatch r="P149"/>
    <cellWatch r="P141"/>
    <cellWatch r="P132"/>
    <cellWatch r="P144"/>
    <cellWatch r="M131"/>
    <cellWatch r="R172"/>
    <cellWatch r="R173"/>
    <cellWatch r="R150"/>
    <cellWatch r="S157"/>
    <cellWatch r="S149"/>
    <cellWatch r="R174"/>
    <cellWatch r="J66"/>
    <cellWatch r="Q80"/>
    <cellWatch r="M94"/>
    <cellWatch r="N22"/>
    <cellWatch r="M18"/>
    <cellWatch r="K31"/>
    <cellWatch r="J63"/>
    <cellWatch r="J46"/>
    <cellWatch r="J48"/>
    <cellWatch r="J39"/>
    <cellWatch r="K70"/>
    <cellWatch r="O52"/>
    <cellWatch r="Q81"/>
    <cellWatch r="P94"/>
    <cellWatch r="P112"/>
    <cellWatch r="L92"/>
    <cellWatch r="N79"/>
    <cellWatch r="R113"/>
    <cellWatch r="P108"/>
  </cellWatche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D205"/>
  <sheetViews>
    <sheetView tabSelected="1" zoomScaleNormal="100" zoomScaleSheetLayoutView="100" workbookViewId="0">
      <selection activeCell="E24" sqref="E24"/>
    </sheetView>
  </sheetViews>
  <sheetFormatPr defaultColWidth="0" defaultRowHeight="12.75" zeroHeight="1"/>
  <cols>
    <col min="1" max="1" width="3.7109375" customWidth="1"/>
    <col min="2" max="2" width="27.7109375" customWidth="1"/>
    <col min="3" max="3" width="10.8554687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2387364</v>
      </c>
      <c r="G4" s="366">
        <f>E4*$C$4</f>
        <v>2447048.0999999996</v>
      </c>
      <c r="I4" s="366">
        <f>G4*$C$4</f>
        <v>2508224.3024999993</v>
      </c>
      <c r="K4" s="366">
        <f>I4*$C$4</f>
        <v>2570929.9100624989</v>
      </c>
      <c r="M4" s="366">
        <f>K4*$C$4</f>
        <v>2635203.1578140613</v>
      </c>
      <c r="O4" s="366">
        <f>M4*$C$4</f>
        <v>2701083.2367594126</v>
      </c>
      <c r="Q4" s="366">
        <f>O4*$C$4</f>
        <v>2768610.3176783975</v>
      </c>
      <c r="S4" s="366">
        <f>Q4*$C$4</f>
        <v>2837825.5756203574</v>
      </c>
      <c r="U4" s="366">
        <f>S4*$C$4</f>
        <v>2908771.2150108661</v>
      </c>
      <c r="W4" s="366">
        <f>U4*$C$4</f>
        <v>2981490.4953861376</v>
      </c>
      <c r="Y4" s="366">
        <f>W4*$C$4</f>
        <v>3056027.7577707907</v>
      </c>
      <c r="AA4" s="366">
        <f>Y4*$C$4</f>
        <v>3132428.45171506</v>
      </c>
      <c r="AC4" s="366">
        <f>AA4*$C$4</f>
        <v>3210739.1630079364</v>
      </c>
      <c r="AE4" s="366">
        <f>AC4*$C$4</f>
        <v>3291007.6420831345</v>
      </c>
      <c r="AG4" s="366">
        <f>AE4*$C$4</f>
        <v>3373282.8331352128</v>
      </c>
    </row>
    <row r="5" spans="1:34" s="350" customFormat="1" ht="14.25">
      <c r="B5" s="350" t="s">
        <v>924</v>
      </c>
      <c r="C5" s="391">
        <f>IF(Application!$D$210="Special Needs",0.1,0.05)</f>
        <v>0.05</v>
      </c>
      <c r="E5" s="368">
        <f>-E4*$C$5</f>
        <v>-119368.20000000001</v>
      </c>
      <c r="F5" s="368"/>
      <c r="G5" s="368">
        <f>-G4*$C$5</f>
        <v>-122352.40499999998</v>
      </c>
      <c r="H5" s="368"/>
      <c r="I5" s="368">
        <f>-I4*$C$5</f>
        <v>-125411.21512499997</v>
      </c>
      <c r="J5" s="368"/>
      <c r="K5" s="368">
        <f>-K4*$C$5</f>
        <v>-128546.49550312496</v>
      </c>
      <c r="L5" s="368"/>
      <c r="M5" s="368">
        <f>-M4*$C$5</f>
        <v>-131760.15789070306</v>
      </c>
      <c r="N5" s="368"/>
      <c r="O5" s="368">
        <f>-O4*$C$5</f>
        <v>-135054.16183797063</v>
      </c>
      <c r="P5" s="368"/>
      <c r="Q5" s="368">
        <f>-Q4*$C$5</f>
        <v>-138430.51588391987</v>
      </c>
      <c r="R5" s="368"/>
      <c r="S5" s="368">
        <f>-S4*$C$5</f>
        <v>-141891.27878101787</v>
      </c>
      <c r="T5" s="368"/>
      <c r="U5" s="368">
        <f>-U4*$C$5</f>
        <v>-145438.56075054331</v>
      </c>
      <c r="V5" s="368"/>
      <c r="W5" s="368">
        <f>-W4*$C$5</f>
        <v>-149074.52476930688</v>
      </c>
      <c r="X5" s="368"/>
      <c r="Y5" s="368">
        <f>-Y4*$C$5</f>
        <v>-152801.38788853955</v>
      </c>
      <c r="Z5" s="368"/>
      <c r="AA5" s="368">
        <f>-AA4*$C$5</f>
        <v>-156621.422585753</v>
      </c>
      <c r="AB5" s="368"/>
      <c r="AC5" s="368">
        <f>-AC4*$C$5</f>
        <v>-160536.95815039682</v>
      </c>
      <c r="AD5" s="368"/>
      <c r="AE5" s="368">
        <f>-AE4*$C$5</f>
        <v>-164550.38210415674</v>
      </c>
      <c r="AF5" s="368"/>
      <c r="AG5" s="368">
        <f>-AG4*$C$5</f>
        <v>-168664.14165676065</v>
      </c>
    </row>
    <row r="6" spans="1:34" s="350" customFormat="1" ht="14.25">
      <c r="A6" s="350" t="s">
        <v>922</v>
      </c>
      <c r="C6" s="390">
        <v>1.0249999999999999</v>
      </c>
      <c r="E6" s="369">
        <f>Application!Z789</f>
        <v>929760</v>
      </c>
      <c r="F6" s="369"/>
      <c r="G6" s="369">
        <f>E6*$C$6</f>
        <v>953003.99999999988</v>
      </c>
      <c r="H6" s="369"/>
      <c r="I6" s="369">
        <f>G6*$C$6</f>
        <v>976829.09999999974</v>
      </c>
      <c r="J6" s="369"/>
      <c r="K6" s="369">
        <f>I6*$C$6</f>
        <v>1001249.8274999997</v>
      </c>
      <c r="L6" s="369"/>
      <c r="M6" s="369">
        <f>K6*$C$6</f>
        <v>1026281.0731874995</v>
      </c>
      <c r="N6" s="369"/>
      <c r="O6" s="369">
        <f>M6*$C$6</f>
        <v>1051938.100017187</v>
      </c>
      <c r="P6" s="369"/>
      <c r="Q6" s="369">
        <f>O6*$C$6</f>
        <v>1078236.5525176164</v>
      </c>
      <c r="R6" s="369"/>
      <c r="S6" s="369">
        <f>Q6*$C$6</f>
        <v>1105192.4663305567</v>
      </c>
      <c r="T6" s="369"/>
      <c r="U6" s="369">
        <f>S6*$C$6</f>
        <v>1132822.2779888206</v>
      </c>
      <c r="V6" s="369"/>
      <c r="W6" s="369">
        <f>U6*$C$6</f>
        <v>1161142.8349385411</v>
      </c>
      <c r="X6" s="369"/>
      <c r="Y6" s="369">
        <f>W6*$C$6</f>
        <v>1190171.4058120046</v>
      </c>
      <c r="Z6" s="369"/>
      <c r="AA6" s="369">
        <f>Y6*$C$6</f>
        <v>1219925.6909573046</v>
      </c>
      <c r="AB6" s="369"/>
      <c r="AC6" s="369">
        <f>AA6*$C$6</f>
        <v>1250423.833231237</v>
      </c>
      <c r="AD6" s="369"/>
      <c r="AE6" s="369">
        <f>AC6*$C$6</f>
        <v>1281684.4290620179</v>
      </c>
      <c r="AF6" s="369"/>
      <c r="AG6" s="369">
        <f>AE6*$C$6</f>
        <v>1313726.5397885682</v>
      </c>
    </row>
    <row r="7" spans="1:34" s="350" customFormat="1" ht="14.25">
      <c r="B7" s="350" t="s">
        <v>924</v>
      </c>
      <c r="C7" s="391">
        <f>IF(Application!$D$210="Special Needs",0.1,0.05)</f>
        <v>0.05</v>
      </c>
      <c r="E7" s="368">
        <f>-E6*$C$7</f>
        <v>-46488</v>
      </c>
      <c r="F7" s="368"/>
      <c r="G7" s="368">
        <f>-G6*$C$7</f>
        <v>-47650.2</v>
      </c>
      <c r="H7" s="368"/>
      <c r="I7" s="368">
        <f>-I6*$C$7</f>
        <v>-48841.454999999987</v>
      </c>
      <c r="J7" s="368"/>
      <c r="K7" s="368">
        <f>-K6*$C$7</f>
        <v>-50062.491374999983</v>
      </c>
      <c r="L7" s="368"/>
      <c r="M7" s="368">
        <f>-M6*$C$7</f>
        <v>-51314.053659374978</v>
      </c>
      <c r="N7" s="368"/>
      <c r="O7" s="368">
        <f>-O6*$C$7</f>
        <v>-52596.905000859348</v>
      </c>
      <c r="P7" s="368"/>
      <c r="Q7" s="368">
        <f>-Q6*$C$7</f>
        <v>-53911.827625880826</v>
      </c>
      <c r="R7" s="368"/>
      <c r="S7" s="368">
        <f>-S6*$C$7</f>
        <v>-55259.623316527839</v>
      </c>
      <c r="T7" s="368"/>
      <c r="U7" s="368">
        <f>-U6*$C$7</f>
        <v>-56641.113899441028</v>
      </c>
      <c r="V7" s="368"/>
      <c r="W7" s="368">
        <f>-W6*$C$7</f>
        <v>-58057.141746927053</v>
      </c>
      <c r="X7" s="368"/>
      <c r="Y7" s="368">
        <f>-Y6*$C$7</f>
        <v>-59508.570290600233</v>
      </c>
      <c r="Z7" s="368"/>
      <c r="AA7" s="368">
        <f>-AA6*$C$7</f>
        <v>-60996.284547865231</v>
      </c>
      <c r="AB7" s="368"/>
      <c r="AC7" s="368">
        <f>-AC6*$C$7</f>
        <v>-62521.191661561854</v>
      </c>
      <c r="AD7" s="368"/>
      <c r="AE7" s="368">
        <f>-AE6*$C$7</f>
        <v>-64084.221453100901</v>
      </c>
      <c r="AF7" s="368"/>
      <c r="AG7" s="368">
        <f>-AG6*$C$7</f>
        <v>-65686.326989428417</v>
      </c>
    </row>
    <row r="8" spans="1:34" s="350" customFormat="1" ht="14.25">
      <c r="A8" s="350" t="s">
        <v>306</v>
      </c>
      <c r="C8" s="390">
        <v>1.0249999999999999</v>
      </c>
      <c r="E8" s="369">
        <f>Application!Z797</f>
        <v>15840</v>
      </c>
      <c r="F8" s="369"/>
      <c r="G8" s="369">
        <f>E8*$C$8</f>
        <v>16235.999999999998</v>
      </c>
      <c r="H8" s="369"/>
      <c r="I8" s="369">
        <f>G8*$C$8</f>
        <v>16641.899999999998</v>
      </c>
      <c r="J8" s="369"/>
      <c r="K8" s="369">
        <f>I8*$C$8</f>
        <v>17057.947499999995</v>
      </c>
      <c r="L8" s="369"/>
      <c r="M8" s="369">
        <f>K8*$C$8</f>
        <v>17484.396187499991</v>
      </c>
      <c r="N8" s="369"/>
      <c r="O8" s="369">
        <f>M8*$C$8</f>
        <v>17921.50609218749</v>
      </c>
      <c r="P8" s="369"/>
      <c r="Q8" s="369">
        <f>O8*$C$8</f>
        <v>18369.543744492177</v>
      </c>
      <c r="R8" s="369"/>
      <c r="S8" s="369">
        <f>Q8*$C$8</f>
        <v>18828.78233810448</v>
      </c>
      <c r="T8" s="369"/>
      <c r="U8" s="369">
        <f>S8*$C$8</f>
        <v>19299.501896557089</v>
      </c>
      <c r="V8" s="369"/>
      <c r="W8" s="369">
        <f>U8*$C$8</f>
        <v>19781.989443971015</v>
      </c>
      <c r="X8" s="369"/>
      <c r="Y8" s="369">
        <f>W8*$C$8</f>
        <v>20276.539180070289</v>
      </c>
      <c r="Z8" s="369"/>
      <c r="AA8" s="369">
        <f>Y8*$C$8</f>
        <v>20783.452659572045</v>
      </c>
      <c r="AB8" s="369"/>
      <c r="AC8" s="369">
        <f>AA8*$C$8</f>
        <v>21303.038976061343</v>
      </c>
      <c r="AD8" s="369"/>
      <c r="AE8" s="369">
        <f>AC8*$C$8</f>
        <v>21835.614950462874</v>
      </c>
      <c r="AF8" s="369"/>
      <c r="AG8" s="369">
        <f>AE8*$C$8</f>
        <v>22381.505324224443</v>
      </c>
    </row>
    <row r="9" spans="1:34" s="350" customFormat="1" ht="14.25">
      <c r="B9" s="350" t="s">
        <v>924</v>
      </c>
      <c r="C9" s="391">
        <f>IF(Application!$D$210="Special Needs",0.1,0.05)</f>
        <v>0.05</v>
      </c>
      <c r="E9" s="388">
        <f>-E8*$C$9</f>
        <v>-792</v>
      </c>
      <c r="F9" s="368"/>
      <c r="G9" s="388">
        <f>-G8*$C$9</f>
        <v>-811.8</v>
      </c>
      <c r="H9" s="368"/>
      <c r="I9" s="388">
        <f>-I8*$C$9</f>
        <v>-832.09499999999991</v>
      </c>
      <c r="J9" s="368"/>
      <c r="K9" s="388">
        <f>-K8*$C$9</f>
        <v>-852.89737499999978</v>
      </c>
      <c r="L9" s="368"/>
      <c r="M9" s="388">
        <f>-M8*$C$9</f>
        <v>-874.21980937499961</v>
      </c>
      <c r="N9" s="368"/>
      <c r="O9" s="388">
        <f>-O8*$C$9</f>
        <v>-896.0753046093746</v>
      </c>
      <c r="P9" s="368"/>
      <c r="Q9" s="388">
        <f>-Q8*$C$9</f>
        <v>-918.47718722460888</v>
      </c>
      <c r="R9" s="368"/>
      <c r="S9" s="388">
        <f>-S8*$C$9</f>
        <v>-941.43911690522407</v>
      </c>
      <c r="T9" s="368"/>
      <c r="U9" s="388">
        <f>-U8*$C$9</f>
        <v>-964.97509482785449</v>
      </c>
      <c r="V9" s="368"/>
      <c r="W9" s="388">
        <f>-W8*$C$9</f>
        <v>-989.09947219855076</v>
      </c>
      <c r="X9" s="368"/>
      <c r="Y9" s="388">
        <f>-Y8*$C$9</f>
        <v>-1013.8269590035145</v>
      </c>
      <c r="Z9" s="368"/>
      <c r="AA9" s="388">
        <f>-AA8*$C$9</f>
        <v>-1039.1726329786022</v>
      </c>
      <c r="AB9" s="368"/>
      <c r="AC9" s="388">
        <f>-AC8*$C$9</f>
        <v>-1065.1519488030672</v>
      </c>
      <c r="AD9" s="368"/>
      <c r="AE9" s="388">
        <f>-AE8*$C$9</f>
        <v>-1091.7807475231436</v>
      </c>
      <c r="AF9" s="368"/>
      <c r="AG9" s="388">
        <f>-AG8*$C$9</f>
        <v>-1119.0752662112222</v>
      </c>
    </row>
    <row r="10" spans="1:34" s="370" customFormat="1" ht="15">
      <c r="A10" s="370" t="s">
        <v>946</v>
      </c>
      <c r="C10" s="361"/>
      <c r="E10" s="370">
        <f>SUM(E4:E9)</f>
        <v>3166315.8</v>
      </c>
      <c r="G10" s="370">
        <f>SUM(G4:G9)</f>
        <v>3245473.6949999998</v>
      </c>
      <c r="I10" s="370">
        <f>SUM(I4:I9)</f>
        <v>3326610.5373749984</v>
      </c>
      <c r="K10" s="370">
        <f>SUM(K4:K9)</f>
        <v>3409775.8008093736</v>
      </c>
      <c r="M10" s="370">
        <f>SUM(M4:M9)</f>
        <v>3495020.1958296085</v>
      </c>
      <c r="O10" s="370">
        <f>SUM(O4:O9)</f>
        <v>3582395.7007253473</v>
      </c>
      <c r="Q10" s="370">
        <f>SUM(Q4:Q9)</f>
        <v>3671955.5932434807</v>
      </c>
      <c r="S10" s="370">
        <f>SUM(S4:S9)</f>
        <v>3763754.4830745677</v>
      </c>
      <c r="U10" s="370">
        <f>SUM(U4:U9)</f>
        <v>3857848.3451514319</v>
      </c>
      <c r="W10" s="370">
        <f>SUM(W4:W9)</f>
        <v>3954294.5537802167</v>
      </c>
      <c r="Y10" s="370">
        <f>SUM(Y4:Y9)</f>
        <v>4053151.9176247218</v>
      </c>
      <c r="AA10" s="370">
        <f>SUM(AA4:AA9)</f>
        <v>4154480.7155653397</v>
      </c>
      <c r="AC10" s="370">
        <f>SUM(AC4:AC9)</f>
        <v>4258342.7334544724</v>
      </c>
      <c r="AE10" s="370">
        <f>SUM(AE4:AE9)</f>
        <v>4364801.3017908353</v>
      </c>
      <c r="AG10" s="370">
        <f>SUM(AG4:AG9)</f>
        <v>4473921.3343356047</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73465</v>
      </c>
      <c r="G14" s="366">
        <f>E14*$C$13</f>
        <v>76036.274999999994</v>
      </c>
      <c r="I14" s="366">
        <f>G14*$C$13</f>
        <v>78697.544624999995</v>
      </c>
      <c r="K14" s="366">
        <f>I14*$C$13</f>
        <v>81451.95868687499</v>
      </c>
      <c r="M14" s="366">
        <f>K14*$C$13</f>
        <v>84302.777240915602</v>
      </c>
      <c r="O14" s="366">
        <f>M14*$C$13</f>
        <v>87253.374444347646</v>
      </c>
      <c r="Q14" s="366">
        <f>O14*$C$13</f>
        <v>90307.242549899805</v>
      </c>
      <c r="S14" s="366">
        <f>Q14*$C$13</f>
        <v>93467.996039146296</v>
      </c>
      <c r="U14" s="366">
        <f>S14*$C$13</f>
        <v>96739.375900516403</v>
      </c>
      <c r="W14" s="366">
        <f>U14*$C$13</f>
        <v>100125.25405703447</v>
      </c>
      <c r="Y14" s="366">
        <f>W14*$C$13</f>
        <v>103629.63794903067</v>
      </c>
      <c r="AA14" s="366">
        <f>Y14*$C$13</f>
        <v>107256.67527724673</v>
      </c>
      <c r="AC14" s="366">
        <f>AA14*$C$13</f>
        <v>111010.65891195036</v>
      </c>
      <c r="AE14" s="366">
        <f>AC14*$C$13</f>
        <v>114896.03197386862</v>
      </c>
      <c r="AG14" s="366">
        <f>AE14*$C$13</f>
        <v>118917.39309295402</v>
      </c>
    </row>
    <row r="15" spans="1:34" s="350" customFormat="1" ht="14.25">
      <c r="A15" s="350" t="s">
        <v>367</v>
      </c>
      <c r="C15" s="380"/>
      <c r="E15" s="369">
        <f>Application!W829</f>
        <v>127710</v>
      </c>
      <c r="F15" s="369"/>
      <c r="G15" s="369">
        <f t="shared" ref="G15:AG20" si="0">E15*$C$13</f>
        <v>132179.84999999998</v>
      </c>
      <c r="H15" s="369"/>
      <c r="I15" s="369">
        <f t="shared" si="0"/>
        <v>136806.14474999998</v>
      </c>
      <c r="J15" s="369"/>
      <c r="K15" s="369">
        <f t="shared" si="0"/>
        <v>141594.35981624995</v>
      </c>
      <c r="L15" s="369"/>
      <c r="M15" s="369">
        <f t="shared" si="0"/>
        <v>146550.1624098187</v>
      </c>
      <c r="N15" s="369"/>
      <c r="O15" s="369">
        <f t="shared" si="0"/>
        <v>151679.41809416233</v>
      </c>
      <c r="P15" s="369"/>
      <c r="Q15" s="369">
        <f t="shared" si="0"/>
        <v>156988.197727458</v>
      </c>
      <c r="R15" s="369"/>
      <c r="S15" s="369">
        <f t="shared" si="0"/>
        <v>162482.784647919</v>
      </c>
      <c r="T15" s="369"/>
      <c r="U15" s="369">
        <f t="shared" si="0"/>
        <v>168169.68211059616</v>
      </c>
      <c r="V15" s="369"/>
      <c r="W15" s="369">
        <f t="shared" si="0"/>
        <v>174055.62098446701</v>
      </c>
      <c r="X15" s="369"/>
      <c r="Y15" s="369">
        <f t="shared" si="0"/>
        <v>180147.56771892335</v>
      </c>
      <c r="Z15" s="369"/>
      <c r="AA15" s="369">
        <f t="shared" si="0"/>
        <v>186452.73258908564</v>
      </c>
      <c r="AB15" s="369"/>
      <c r="AC15" s="369">
        <f t="shared" si="0"/>
        <v>192978.57822970362</v>
      </c>
      <c r="AD15" s="369"/>
      <c r="AE15" s="369">
        <f t="shared" si="0"/>
        <v>199732.82846774324</v>
      </c>
      <c r="AF15" s="369"/>
      <c r="AG15" s="369">
        <f t="shared" si="0"/>
        <v>206723.47746411423</v>
      </c>
    </row>
    <row r="16" spans="1:34" s="350" customFormat="1" ht="14.25">
      <c r="A16" s="350" t="s">
        <v>609</v>
      </c>
      <c r="C16" s="380"/>
      <c r="E16" s="369">
        <f>Application!W835</f>
        <v>149000</v>
      </c>
      <c r="F16" s="369"/>
      <c r="G16" s="369">
        <f t="shared" si="0"/>
        <v>154215</v>
      </c>
      <c r="H16" s="369"/>
      <c r="I16" s="369">
        <f t="shared" si="0"/>
        <v>159612.52499999999</v>
      </c>
      <c r="J16" s="369"/>
      <c r="K16" s="369">
        <f t="shared" si="0"/>
        <v>165198.96337499999</v>
      </c>
      <c r="L16" s="369"/>
      <c r="M16" s="369">
        <f t="shared" si="0"/>
        <v>170980.92709312498</v>
      </c>
      <c r="N16" s="369"/>
      <c r="O16" s="369">
        <f t="shared" si="0"/>
        <v>176965.25954138435</v>
      </c>
      <c r="P16" s="369"/>
      <c r="Q16" s="369">
        <f t="shared" si="0"/>
        <v>183159.04362533279</v>
      </c>
      <c r="R16" s="369"/>
      <c r="S16" s="369">
        <f t="shared" si="0"/>
        <v>189569.61015221942</v>
      </c>
      <c r="T16" s="369"/>
      <c r="U16" s="369">
        <f t="shared" si="0"/>
        <v>196204.54650754709</v>
      </c>
      <c r="V16" s="369"/>
      <c r="W16" s="369">
        <f t="shared" si="0"/>
        <v>203071.70563531123</v>
      </c>
      <c r="X16" s="369"/>
      <c r="Y16" s="369">
        <f t="shared" si="0"/>
        <v>210179.21533254712</v>
      </c>
      <c r="Z16" s="369"/>
      <c r="AA16" s="369">
        <f t="shared" si="0"/>
        <v>217535.48786918624</v>
      </c>
      <c r="AB16" s="369"/>
      <c r="AC16" s="369">
        <f t="shared" si="0"/>
        <v>225149.22994460774</v>
      </c>
      <c r="AD16" s="369"/>
      <c r="AE16" s="369">
        <f t="shared" si="0"/>
        <v>233029.45299266899</v>
      </c>
      <c r="AF16" s="369"/>
      <c r="AG16" s="369">
        <f t="shared" si="0"/>
        <v>241185.48384741237</v>
      </c>
    </row>
    <row r="17" spans="1:33" s="350" customFormat="1" ht="14.25">
      <c r="A17" s="350" t="s">
        <v>928</v>
      </c>
      <c r="C17" s="380"/>
      <c r="E17" s="369">
        <f>Application!W840</f>
        <v>209000</v>
      </c>
      <c r="F17" s="369"/>
      <c r="G17" s="369">
        <f t="shared" si="0"/>
        <v>216314.99999999997</v>
      </c>
      <c r="H17" s="369"/>
      <c r="I17" s="369">
        <f t="shared" si="0"/>
        <v>223886.02499999997</v>
      </c>
      <c r="J17" s="369"/>
      <c r="K17" s="369">
        <f t="shared" si="0"/>
        <v>231722.03587499994</v>
      </c>
      <c r="L17" s="369"/>
      <c r="M17" s="369">
        <f t="shared" si="0"/>
        <v>239832.30713062492</v>
      </c>
      <c r="N17" s="369"/>
      <c r="O17" s="369">
        <f t="shared" si="0"/>
        <v>248226.43788019678</v>
      </c>
      <c r="P17" s="369"/>
      <c r="Q17" s="369">
        <f t="shared" si="0"/>
        <v>256914.36320600365</v>
      </c>
      <c r="R17" s="369"/>
      <c r="S17" s="369">
        <f t="shared" si="0"/>
        <v>265906.36591821373</v>
      </c>
      <c r="T17" s="369"/>
      <c r="U17" s="369">
        <f t="shared" si="0"/>
        <v>275213.0887253512</v>
      </c>
      <c r="V17" s="369"/>
      <c r="W17" s="369">
        <f t="shared" si="0"/>
        <v>284845.54683073849</v>
      </c>
      <c r="X17" s="369"/>
      <c r="Y17" s="369">
        <f t="shared" si="0"/>
        <v>294815.14096981433</v>
      </c>
      <c r="Z17" s="369"/>
      <c r="AA17" s="369">
        <f t="shared" si="0"/>
        <v>305133.6709037578</v>
      </c>
      <c r="AB17" s="369"/>
      <c r="AC17" s="369">
        <f t="shared" si="0"/>
        <v>315813.3493853893</v>
      </c>
      <c r="AD17" s="369"/>
      <c r="AE17" s="369">
        <f t="shared" si="0"/>
        <v>326866.81661387789</v>
      </c>
      <c r="AF17" s="369"/>
      <c r="AG17" s="369">
        <f t="shared" si="0"/>
        <v>338307.15519536356</v>
      </c>
    </row>
    <row r="18" spans="1:33" s="350" customFormat="1" ht="14.25">
      <c r="A18" s="350" t="s">
        <v>162</v>
      </c>
      <c r="C18" s="380"/>
      <c r="E18" s="369">
        <f>Application!W841</f>
        <v>117800</v>
      </c>
      <c r="F18" s="369"/>
      <c r="G18" s="369">
        <f t="shared" si="0"/>
        <v>121922.99999999999</v>
      </c>
      <c r="H18" s="369"/>
      <c r="I18" s="369">
        <f t="shared" si="0"/>
        <v>126190.30499999998</v>
      </c>
      <c r="J18" s="369"/>
      <c r="K18" s="369">
        <f t="shared" si="0"/>
        <v>130606.96567499997</v>
      </c>
      <c r="L18" s="369"/>
      <c r="M18" s="369">
        <f t="shared" si="0"/>
        <v>135178.20947362497</v>
      </c>
      <c r="N18" s="369"/>
      <c r="O18" s="369">
        <f t="shared" si="0"/>
        <v>139909.44680520182</v>
      </c>
      <c r="P18" s="369"/>
      <c r="Q18" s="369">
        <f t="shared" si="0"/>
        <v>144806.27744338388</v>
      </c>
      <c r="R18" s="369"/>
      <c r="S18" s="369">
        <f t="shared" si="0"/>
        <v>149874.49715390231</v>
      </c>
      <c r="T18" s="369"/>
      <c r="U18" s="369">
        <f t="shared" si="0"/>
        <v>155120.10455428888</v>
      </c>
      <c r="V18" s="369"/>
      <c r="W18" s="369">
        <f t="shared" si="0"/>
        <v>160549.30821368899</v>
      </c>
      <c r="X18" s="369"/>
      <c r="Y18" s="369">
        <f t="shared" si="0"/>
        <v>166168.5340011681</v>
      </c>
      <c r="Z18" s="369"/>
      <c r="AA18" s="369">
        <f t="shared" si="0"/>
        <v>171984.43269120896</v>
      </c>
      <c r="AB18" s="369"/>
      <c r="AC18" s="369">
        <f t="shared" si="0"/>
        <v>178003.88783540126</v>
      </c>
      <c r="AD18" s="369"/>
      <c r="AE18" s="369">
        <f t="shared" si="0"/>
        <v>184234.02390964029</v>
      </c>
      <c r="AF18" s="369"/>
      <c r="AG18" s="369">
        <f t="shared" si="0"/>
        <v>190682.21474647769</v>
      </c>
    </row>
    <row r="19" spans="1:33" s="350" customFormat="1" ht="14.25">
      <c r="A19" s="350" t="s">
        <v>422</v>
      </c>
      <c r="C19" s="380"/>
      <c r="E19" s="369">
        <f>Application!W850</f>
        <v>256800</v>
      </c>
      <c r="F19" s="369"/>
      <c r="G19" s="369">
        <f t="shared" si="0"/>
        <v>265788</v>
      </c>
      <c r="H19" s="369"/>
      <c r="I19" s="369">
        <f t="shared" si="0"/>
        <v>275090.57999999996</v>
      </c>
      <c r="J19" s="369"/>
      <c r="K19" s="369">
        <f t="shared" si="0"/>
        <v>284718.75029999996</v>
      </c>
      <c r="L19" s="369"/>
      <c r="M19" s="369">
        <f t="shared" si="0"/>
        <v>294683.90656049992</v>
      </c>
      <c r="N19" s="369"/>
      <c r="O19" s="369">
        <f t="shared" si="0"/>
        <v>304997.84329011739</v>
      </c>
      <c r="P19" s="369"/>
      <c r="Q19" s="369">
        <f t="shared" si="0"/>
        <v>315672.76780527149</v>
      </c>
      <c r="R19" s="369"/>
      <c r="S19" s="369">
        <f t="shared" si="0"/>
        <v>326721.31467845599</v>
      </c>
      <c r="T19" s="369"/>
      <c r="U19" s="369">
        <f t="shared" si="0"/>
        <v>338156.56069220195</v>
      </c>
      <c r="V19" s="369"/>
      <c r="W19" s="369">
        <f t="shared" si="0"/>
        <v>349992.04031642899</v>
      </c>
      <c r="X19" s="369"/>
      <c r="Y19" s="369">
        <f t="shared" si="0"/>
        <v>362241.76172750397</v>
      </c>
      <c r="Z19" s="369"/>
      <c r="AA19" s="369">
        <f t="shared" si="0"/>
        <v>374920.22338796657</v>
      </c>
      <c r="AB19" s="369"/>
      <c r="AC19" s="369">
        <f t="shared" si="0"/>
        <v>388042.43120654539</v>
      </c>
      <c r="AD19" s="369"/>
      <c r="AE19" s="369">
        <f t="shared" si="0"/>
        <v>401623.91629877442</v>
      </c>
      <c r="AF19" s="369"/>
      <c r="AG19" s="369">
        <f t="shared" si="0"/>
        <v>415680.75336923148</v>
      </c>
    </row>
    <row r="20" spans="1:33" s="350" customFormat="1" ht="14.25">
      <c r="A20" s="373" t="s">
        <v>1070</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933775</v>
      </c>
      <c r="G21" s="370">
        <f>SUM(G14:G20)</f>
        <v>966457.125</v>
      </c>
      <c r="I21" s="370">
        <f>SUM(I14:I20)</f>
        <v>1000283.1243749998</v>
      </c>
      <c r="K21" s="370">
        <f>SUM(K14:K20)</f>
        <v>1035293.0337281248</v>
      </c>
      <c r="M21" s="370">
        <f>SUM(M14:M20)</f>
        <v>1071528.2899086089</v>
      </c>
      <c r="O21" s="370">
        <f>SUM(O14:O20)</f>
        <v>1109031.7800554105</v>
      </c>
      <c r="Q21" s="370">
        <f>SUM(Q14:Q20)</f>
        <v>1147847.8923573496</v>
      </c>
      <c r="S21" s="370">
        <f>SUM(S14:S20)</f>
        <v>1188022.5685898568</v>
      </c>
      <c r="U21" s="370">
        <f>SUM(U14:U20)</f>
        <v>1229603.3584905018</v>
      </c>
      <c r="W21" s="370">
        <f>SUM(W14:W20)</f>
        <v>1272639.476037669</v>
      </c>
      <c r="Y21" s="370">
        <f>SUM(Y14:Y20)</f>
        <v>1317181.8576989875</v>
      </c>
      <c r="AA21" s="370">
        <f>SUM(AA14:AA20)</f>
        <v>1363283.2227184521</v>
      </c>
      <c r="AC21" s="370">
        <f>SUM(AC14:AC20)</f>
        <v>1410998.1355135976</v>
      </c>
      <c r="AE21" s="370">
        <f>SUM(AE14:AE20)</f>
        <v>1460383.0702565736</v>
      </c>
      <c r="AG21" s="370">
        <f>SUM(AG14:AG20)</f>
        <v>1511496.4777155535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69750</v>
      </c>
      <c r="F24" s="369"/>
      <c r="G24" s="369">
        <f>E24*$C$24</f>
        <v>72191.25</v>
      </c>
      <c r="H24" s="369"/>
      <c r="I24" s="369">
        <f>G24*$C$24</f>
        <v>74717.943749999991</v>
      </c>
      <c r="J24" s="369"/>
      <c r="K24" s="369">
        <f>I24*$C$24</f>
        <v>77333.071781249979</v>
      </c>
      <c r="L24" s="369"/>
      <c r="M24" s="369">
        <f>K24*$C$24</f>
        <v>80039.729293593715</v>
      </c>
      <c r="N24" s="369"/>
      <c r="O24" s="369">
        <f>M24*$C$24</f>
        <v>82841.119818869483</v>
      </c>
      <c r="P24" s="369"/>
      <c r="Q24" s="369">
        <f>O24*$C$24</f>
        <v>85740.559012529906</v>
      </c>
      <c r="R24" s="369"/>
      <c r="S24" s="369">
        <f>Q24*$C$24</f>
        <v>88741.478577968446</v>
      </c>
      <c r="T24" s="369"/>
      <c r="U24" s="369">
        <f>S24*$C$24</f>
        <v>91847.430328197341</v>
      </c>
      <c r="V24" s="369"/>
      <c r="W24" s="369">
        <f>U24*$C$24</f>
        <v>95062.090389684236</v>
      </c>
      <c r="X24" s="369"/>
      <c r="Y24" s="369">
        <f>W24*$C$24</f>
        <v>98389.263553323181</v>
      </c>
      <c r="Z24" s="369"/>
      <c r="AA24" s="369">
        <f>Y24*$C$24</f>
        <v>101832.88777768948</v>
      </c>
      <c r="AB24" s="369"/>
      <c r="AC24" s="369">
        <f>AA24*$C$24</f>
        <v>105397.03884990861</v>
      </c>
      <c r="AD24" s="369"/>
      <c r="AE24" s="369">
        <f>AC24*$C$24</f>
        <v>109085.93520965541</v>
      </c>
      <c r="AF24" s="369"/>
      <c r="AG24" s="369">
        <f>AE24*$C$24</f>
        <v>112903.94294199334</v>
      </c>
    </row>
    <row r="25" spans="1:33" s="350" customFormat="1" ht="14.25">
      <c r="A25" s="350" t="s">
        <v>932</v>
      </c>
      <c r="C25" s="390">
        <v>1.03</v>
      </c>
      <c r="E25" s="369">
        <f>Application!AC867</f>
        <v>57750</v>
      </c>
      <c r="F25" s="369"/>
      <c r="G25" s="369">
        <f>E25*$C$25</f>
        <v>59482.5</v>
      </c>
      <c r="H25" s="369"/>
      <c r="I25" s="369">
        <f>G25*$C$25</f>
        <v>61266.974999999999</v>
      </c>
      <c r="J25" s="369"/>
      <c r="K25" s="369">
        <f>I25*$C$25</f>
        <v>63104.984250000001</v>
      </c>
      <c r="L25" s="369"/>
      <c r="M25" s="369">
        <f>K25*$C$25</f>
        <v>64998.133777500007</v>
      </c>
      <c r="N25" s="369"/>
      <c r="O25" s="369">
        <f>M25*$C$25</f>
        <v>66948.077790825002</v>
      </c>
      <c r="P25" s="369"/>
      <c r="Q25" s="369">
        <f>O25*$C$25</f>
        <v>68956.520124549759</v>
      </c>
      <c r="R25" s="369"/>
      <c r="S25" s="369">
        <f>Q25*$C$25</f>
        <v>71025.215728286261</v>
      </c>
      <c r="T25" s="369"/>
      <c r="U25" s="369">
        <f>S25*$C$25</f>
        <v>73155.972200134856</v>
      </c>
      <c r="V25" s="369"/>
      <c r="W25" s="369">
        <f>U25*$C$25</f>
        <v>75350.651366138904</v>
      </c>
      <c r="X25" s="369"/>
      <c r="Y25" s="369">
        <f>W25*$C$25</f>
        <v>77611.170907123073</v>
      </c>
      <c r="Z25" s="369"/>
      <c r="AA25" s="369">
        <f>Y25*$C$25</f>
        <v>79939.506034336766</v>
      </c>
      <c r="AB25" s="369"/>
      <c r="AC25" s="369">
        <f>AA25*$C$25</f>
        <v>82337.691215366867</v>
      </c>
      <c r="AD25" s="369"/>
      <c r="AE25" s="369">
        <f>AC25*$C$25</f>
        <v>84807.821951827878</v>
      </c>
      <c r="AF25" s="369"/>
      <c r="AG25" s="369">
        <f>AE25*$C$25</f>
        <v>87352.056610382715</v>
      </c>
    </row>
    <row r="26" spans="1:33" s="350" customFormat="1" ht="14.25">
      <c r="A26" s="350" t="s">
        <v>930</v>
      </c>
      <c r="C26" s="390">
        <v>1.02</v>
      </c>
      <c r="E26" s="369">
        <f>Application!AC868</f>
        <v>4000</v>
      </c>
      <c r="F26" s="369"/>
      <c r="G26" s="369">
        <f>E26*$C$26</f>
        <v>4080</v>
      </c>
      <c r="H26" s="369"/>
      <c r="I26" s="369">
        <f>G26*$C$26</f>
        <v>4161.6000000000004</v>
      </c>
      <c r="J26" s="369"/>
      <c r="K26" s="369">
        <f>I26*$C$26</f>
        <v>4244.8320000000003</v>
      </c>
      <c r="L26" s="369"/>
      <c r="M26" s="369">
        <f>K26*$C$26</f>
        <v>4329.7286400000003</v>
      </c>
      <c r="N26" s="369"/>
      <c r="O26" s="369">
        <f>M26*$C$26</f>
        <v>4416.3232128</v>
      </c>
      <c r="P26" s="369"/>
      <c r="Q26" s="369">
        <f>O26*$C$26</f>
        <v>4504.6496770559997</v>
      </c>
      <c r="R26" s="369"/>
      <c r="S26" s="369">
        <f>Q26*$C$26</f>
        <v>4594.7426705971202</v>
      </c>
      <c r="T26" s="369"/>
      <c r="U26" s="369">
        <f>S26*$C$26</f>
        <v>4686.6375240090629</v>
      </c>
      <c r="V26" s="369"/>
      <c r="W26" s="369">
        <f>U26*$C$26</f>
        <v>4780.3702744892444</v>
      </c>
      <c r="X26" s="369"/>
      <c r="Y26" s="369">
        <f>W26*$C$26</f>
        <v>4875.9776799790297</v>
      </c>
      <c r="Z26" s="369"/>
      <c r="AA26" s="369">
        <f>Y26*$C$26</f>
        <v>4973.4972335786106</v>
      </c>
      <c r="AB26" s="369"/>
      <c r="AC26" s="369">
        <f>AA26*$C$26</f>
        <v>5072.9671782501828</v>
      </c>
      <c r="AD26" s="369"/>
      <c r="AE26" s="369">
        <f>AC26*$C$26</f>
        <v>5174.4265218151868</v>
      </c>
      <c r="AF26" s="369"/>
      <c r="AG26" s="369">
        <f>AE26*$C$26</f>
        <v>5277.915052251491</v>
      </c>
    </row>
    <row r="27" spans="1:33" s="350" customFormat="1" ht="14.25">
      <c r="A27" s="373" t="str">
        <f>Application!E869</f>
        <v>Common Area Maintenance Charge</v>
      </c>
      <c r="B27" s="373"/>
      <c r="C27" s="509">
        <v>1.0349999999999999</v>
      </c>
      <c r="E27" s="369">
        <f>Application!AC869</f>
        <v>140000</v>
      </c>
      <c r="F27" s="369"/>
      <c r="G27" s="369">
        <f>E27*$C$27</f>
        <v>144900</v>
      </c>
      <c r="H27" s="369"/>
      <c r="I27" s="369">
        <f>G27*$C$27</f>
        <v>149971.5</v>
      </c>
      <c r="J27" s="369"/>
      <c r="K27" s="369">
        <f>I27*$C$27</f>
        <v>155220.5025</v>
      </c>
      <c r="L27" s="369"/>
      <c r="M27" s="369">
        <f>K27*$C$27</f>
        <v>160653.2200875</v>
      </c>
      <c r="N27" s="369"/>
      <c r="O27" s="369">
        <f>M27*$C$27</f>
        <v>166276.08279056248</v>
      </c>
      <c r="P27" s="369"/>
      <c r="Q27" s="369">
        <f>O27*$C$27</f>
        <v>172095.74568823216</v>
      </c>
      <c r="R27" s="369"/>
      <c r="S27" s="369">
        <f>Q27*$C$27</f>
        <v>178119.09678732028</v>
      </c>
      <c r="T27" s="369"/>
      <c r="U27" s="369">
        <f>S27*$C$27</f>
        <v>184353.26517487646</v>
      </c>
      <c r="V27" s="369"/>
      <c r="W27" s="369">
        <f>U27*$C$27</f>
        <v>190805.62945599711</v>
      </c>
      <c r="X27" s="369"/>
      <c r="Y27" s="369">
        <f>W27*$C$27</f>
        <v>197483.826486957</v>
      </c>
      <c r="Z27" s="369"/>
      <c r="AA27" s="369">
        <f>Y27*$C$27</f>
        <v>204395.76041400048</v>
      </c>
      <c r="AB27" s="369"/>
      <c r="AC27" s="369">
        <f>AA27*$C$27</f>
        <v>211549.61202849049</v>
      </c>
      <c r="AD27" s="369"/>
      <c r="AE27" s="369">
        <f>AC27*$C$27</f>
        <v>218953.84844948765</v>
      </c>
      <c r="AF27" s="369"/>
      <c r="AG27" s="369">
        <f>AE27*$C$27</f>
        <v>226617.23314521971</v>
      </c>
    </row>
    <row r="28" spans="1:33" s="350" customFormat="1" ht="14.25">
      <c r="A28" s="373" t="str">
        <f>Application!E870</f>
        <v>County &amp; Bond Issuer Monitoring</v>
      </c>
      <c r="B28" s="373"/>
      <c r="C28" s="509">
        <v>1</v>
      </c>
      <c r="E28" s="369">
        <f>Application!AC870</f>
        <v>29940</v>
      </c>
      <c r="F28" s="369"/>
      <c r="G28" s="369">
        <f>E28*$C$28</f>
        <v>29940</v>
      </c>
      <c r="H28" s="369"/>
      <c r="I28" s="369">
        <f>G28*$C$28</f>
        <v>29940</v>
      </c>
      <c r="J28" s="369"/>
      <c r="K28" s="369">
        <f>I28*$C$28</f>
        <v>29940</v>
      </c>
      <c r="L28" s="369"/>
      <c r="M28" s="369">
        <f>K28*$C$28</f>
        <v>29940</v>
      </c>
      <c r="N28" s="369"/>
      <c r="O28" s="369">
        <f>M28*$C$28</f>
        <v>29940</v>
      </c>
      <c r="P28" s="369"/>
      <c r="Q28" s="369">
        <f>O28*$C$28</f>
        <v>29940</v>
      </c>
      <c r="R28" s="369"/>
      <c r="S28" s="369">
        <f>Q28*$C$28</f>
        <v>29940</v>
      </c>
      <c r="T28" s="369"/>
      <c r="U28" s="369">
        <f>S28*$C$28</f>
        <v>29940</v>
      </c>
      <c r="V28" s="369"/>
      <c r="W28" s="369">
        <f>U28*$C$28</f>
        <v>29940</v>
      </c>
      <c r="X28" s="369"/>
      <c r="Y28" s="369">
        <f>W28*$C$28</f>
        <v>29940</v>
      </c>
      <c r="Z28" s="369"/>
      <c r="AA28" s="369">
        <f>Y28*$C$28</f>
        <v>29940</v>
      </c>
      <c r="AB28" s="369"/>
      <c r="AC28" s="369">
        <f>AA28*$C$28</f>
        <v>29940</v>
      </c>
      <c r="AD28" s="369"/>
      <c r="AE28" s="369">
        <f>AC28*$C$28</f>
        <v>29940</v>
      </c>
      <c r="AF28" s="369"/>
      <c r="AG28" s="369">
        <f>AE28*$C$28</f>
        <v>29940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1235215</v>
      </c>
      <c r="G30" s="370">
        <f>SUM(G21:G28)</f>
        <v>1277050.875</v>
      </c>
      <c r="I30" s="370">
        <f>SUM(I21:I28)</f>
        <v>1320341.1431249999</v>
      </c>
      <c r="K30" s="370">
        <f>SUM(K21:K28)</f>
        <v>1365136.4242593746</v>
      </c>
      <c r="M30" s="370">
        <f>SUM(M21:M28)</f>
        <v>1411489.1017072026</v>
      </c>
      <c r="O30" s="370">
        <f>SUM(O21:O28)</f>
        <v>1459453.3836684674</v>
      </c>
      <c r="Q30" s="370">
        <f>SUM(Q21:Q28)</f>
        <v>1509085.3668597173</v>
      </c>
      <c r="S30" s="370">
        <f>SUM(S21:S28)</f>
        <v>1560443.1023540287</v>
      </c>
      <c r="U30" s="370">
        <f>SUM(U21:U28)</f>
        <v>1613586.6637177193</v>
      </c>
      <c r="W30" s="370">
        <f>SUM(W21:W28)</f>
        <v>1668578.2175239786</v>
      </c>
      <c r="Y30" s="370">
        <f>SUM(Y21:Y28)</f>
        <v>1725482.0963263698</v>
      </c>
      <c r="AA30" s="370">
        <f>SUM(AA21:AA28)</f>
        <v>1784364.8741780575</v>
      </c>
      <c r="AC30" s="370">
        <f>SUM(AC21:AC28)</f>
        <v>1845295.4447856138</v>
      </c>
      <c r="AE30" s="370">
        <f>SUM(AE21:AE28)</f>
        <v>1908345.1023893598</v>
      </c>
      <c r="AG30" s="370">
        <f>SUM(AG21:AG28)</f>
        <v>1973587.6254654005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1931100.7999999998</v>
      </c>
      <c r="G32" s="370">
        <f>G10-G30</f>
        <v>1968422.8199999998</v>
      </c>
      <c r="I32" s="370">
        <f>I10-I30</f>
        <v>2006269.3942499985</v>
      </c>
      <c r="K32" s="370">
        <f>K10-K30</f>
        <v>2044639.376549999</v>
      </c>
      <c r="M32" s="370">
        <f>M10-M30</f>
        <v>2083531.0941224059</v>
      </c>
      <c r="O32" s="370">
        <f>O10-O30</f>
        <v>2122942.3170568799</v>
      </c>
      <c r="Q32" s="370">
        <f>Q10-Q30</f>
        <v>2162870.2263837634</v>
      </c>
      <c r="S32" s="370">
        <f>S10-S30</f>
        <v>2203311.380720539</v>
      </c>
      <c r="U32" s="370">
        <f>U10-U30</f>
        <v>2244261.6814337126</v>
      </c>
      <c r="W32" s="370">
        <f>W10-W30</f>
        <v>2285716.3362562382</v>
      </c>
      <c r="Y32" s="370">
        <f>Y10-Y30</f>
        <v>2327669.821298352</v>
      </c>
      <c r="AA32" s="370">
        <f>AA10-AA30</f>
        <v>2370115.8413872821</v>
      </c>
      <c r="AC32" s="370">
        <f>AC10-AC30</f>
        <v>2413047.2886688588</v>
      </c>
      <c r="AE32" s="370">
        <f>AE10-AE30</f>
        <v>2456456.1994014755</v>
      </c>
      <c r="AG32" s="370">
        <f>AG10-AG30</f>
        <v>2500333.7088702042</v>
      </c>
    </row>
    <row r="33" spans="1:16384"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16384"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16384" s="350" customFormat="1" ht="14.25">
      <c r="A35" s="372" t="str">
        <f>Application!C618</f>
        <v>JPMorgan Chase</v>
      </c>
      <c r="B35" s="373"/>
      <c r="C35" s="367"/>
      <c r="E35" s="369">
        <f>Application!AB618</f>
        <v>1678192.6037715676</v>
      </c>
      <c r="F35" s="369"/>
      <c r="G35" s="369">
        <f>$E$35</f>
        <v>1678192.6037715676</v>
      </c>
      <c r="H35" s="369"/>
      <c r="I35" s="369">
        <f>$E$35</f>
        <v>1678192.6037715676</v>
      </c>
      <c r="J35" s="369"/>
      <c r="K35" s="369">
        <f>$E$35</f>
        <v>1678192.6037715676</v>
      </c>
      <c r="L35" s="369"/>
      <c r="M35" s="369">
        <f>$E$35</f>
        <v>1678192.6037715676</v>
      </c>
      <c r="N35" s="369"/>
      <c r="O35" s="369">
        <f>$E$35</f>
        <v>1678192.6037715676</v>
      </c>
      <c r="P35" s="369"/>
      <c r="Q35" s="369">
        <f>$E$35</f>
        <v>1678192.6037715676</v>
      </c>
      <c r="R35" s="369"/>
      <c r="S35" s="369">
        <f>$E$35</f>
        <v>1678192.6037715676</v>
      </c>
      <c r="T35" s="369"/>
      <c r="U35" s="369">
        <f>$E$35</f>
        <v>1678192.6037715676</v>
      </c>
      <c r="V35" s="369"/>
      <c r="W35" s="369">
        <f>$E$35</f>
        <v>1678192.6037715676</v>
      </c>
      <c r="X35" s="369"/>
      <c r="Y35" s="369">
        <f>$E$35</f>
        <v>1678192.6037715676</v>
      </c>
      <c r="Z35" s="369"/>
      <c r="AA35" s="369">
        <f>$E$35</f>
        <v>1678192.6037715676</v>
      </c>
      <c r="AB35" s="369"/>
      <c r="AC35" s="369">
        <f>$E$35</f>
        <v>1678192.6037715676</v>
      </c>
      <c r="AD35" s="369"/>
      <c r="AE35" s="369">
        <f>$E$35</f>
        <v>1678192.6037715676</v>
      </c>
      <c r="AF35" s="369"/>
      <c r="AG35" s="369">
        <f>$E$35</f>
        <v>1678192.6037715676</v>
      </c>
    </row>
    <row r="36" spans="1:16384"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16384"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16384" s="370" customFormat="1" ht="15">
      <c r="A38" s="370" t="s">
        <v>934</v>
      </c>
      <c r="C38" s="371"/>
      <c r="E38" s="370">
        <f>SUM(E35:E37)</f>
        <v>1678192.6037715676</v>
      </c>
      <c r="G38" s="370">
        <f>SUM(G35:G37)</f>
        <v>1678192.6037715676</v>
      </c>
      <c r="I38" s="370">
        <f>SUM(I35:I37)</f>
        <v>1678192.6037715676</v>
      </c>
      <c r="K38" s="370">
        <f>SUM(K35:K37)</f>
        <v>1678192.6037715676</v>
      </c>
      <c r="M38" s="370">
        <f>SUM(M35:M37)</f>
        <v>1678192.6037715676</v>
      </c>
      <c r="O38" s="370">
        <f>SUM(O35:O37)</f>
        <v>1678192.6037715676</v>
      </c>
      <c r="Q38" s="370">
        <f>SUM(Q35:Q37)</f>
        <v>1678192.6037715676</v>
      </c>
      <c r="S38" s="370">
        <f>SUM(S35:S37)</f>
        <v>1678192.6037715676</v>
      </c>
      <c r="U38" s="370">
        <f>SUM(U35:U37)</f>
        <v>1678192.6037715676</v>
      </c>
      <c r="W38" s="370">
        <f>SUM(W35:W37)</f>
        <v>1678192.6037715676</v>
      </c>
      <c r="Y38" s="370">
        <f>SUM(Y35:Y37)</f>
        <v>1678192.6037715676</v>
      </c>
      <c r="AA38" s="370">
        <f>SUM(AA35:AA37)</f>
        <v>1678192.6037715676</v>
      </c>
      <c r="AC38" s="370">
        <f>SUM(AC35:AC37)</f>
        <v>1678192.6037715676</v>
      </c>
      <c r="AE38" s="370">
        <f>SUM(AE35:AE37)</f>
        <v>1678192.6037715676</v>
      </c>
      <c r="AG38" s="370">
        <f>SUM(AG35:AG37)</f>
        <v>1678192.6037715676</v>
      </c>
    </row>
    <row r="39" spans="1:16384"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16384" s="370" customFormat="1" ht="15">
      <c r="A40" s="370" t="s">
        <v>935</v>
      </c>
      <c r="C40" s="371"/>
      <c r="E40" s="370">
        <f>E32-E38</f>
        <v>252908.19622843224</v>
      </c>
      <c r="G40" s="370">
        <f>G32-G38</f>
        <v>290230.21622843225</v>
      </c>
      <c r="I40" s="370">
        <f>I32-I38</f>
        <v>328076.79047843092</v>
      </c>
      <c r="K40" s="370">
        <f>K32-K38</f>
        <v>366446.77277843142</v>
      </c>
      <c r="M40" s="370">
        <f>M32-M38</f>
        <v>405338.49035083828</v>
      </c>
      <c r="O40" s="370">
        <f>O32-O38</f>
        <v>444749.71328531229</v>
      </c>
      <c r="Q40" s="370">
        <f>Q32-Q38</f>
        <v>484677.62261219579</v>
      </c>
      <c r="S40" s="370">
        <f>S32-S38</f>
        <v>525118.77694897144</v>
      </c>
      <c r="U40" s="370">
        <f>U32-U38</f>
        <v>566069.07766214502</v>
      </c>
      <c r="W40" s="370">
        <f>W32-W38</f>
        <v>607523.73248467059</v>
      </c>
      <c r="Y40" s="370">
        <f>Y32-Y38</f>
        <v>649477.2175267844</v>
      </c>
      <c r="AA40" s="370">
        <f>AA32-AA38</f>
        <v>691923.23761571455</v>
      </c>
      <c r="AC40" s="370">
        <f>AC32-AC38</f>
        <v>734854.68489729124</v>
      </c>
      <c r="AE40" s="370">
        <f>AE32-AE38</f>
        <v>778263.59562990791</v>
      </c>
      <c r="AG40" s="370">
        <f>AG32-AG38</f>
        <v>822141.10509863659</v>
      </c>
    </row>
    <row r="41" spans="1:16384"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16384" s="374" customFormat="1" ht="14.25">
      <c r="A42" s="374" t="s">
        <v>937</v>
      </c>
      <c r="C42" s="367"/>
      <c r="E42" s="374">
        <f>E40/(E4+E6+E8)</f>
        <v>7.5880866468534383E-2</v>
      </c>
      <c r="G42" s="374">
        <f>G40/(G4+G6+G8)</f>
        <v>8.4954842136537687E-2</v>
      </c>
      <c r="I42" s="374">
        <f>I40/(I4+I6+I8)</f>
        <v>9.3690844615807636E-2</v>
      </c>
      <c r="K42" s="374">
        <f>K40/(K4+K6+K8)</f>
        <v>0.10209598943627791</v>
      </c>
      <c r="M42" s="374">
        <f>M40/(M4+M6+M8)</f>
        <v>0.11017720764325727</v>
      </c>
      <c r="O42" s="374">
        <f>O40/(O4+O6+O8)</f>
        <v>0.11794125019061917</v>
      </c>
      <c r="Q42" s="374">
        <f>Q40/(Q4+Q6+Q8)</f>
        <v>0.12539469222580404</v>
      </c>
      <c r="S42" s="374">
        <f>S40/(S4+S6+S8)</f>
        <v>0.13254393726925767</v>
      </c>
      <c r="U42" s="374">
        <f>U40/(U4+U6+U8)</f>
        <v>0.13939522129087967</v>
      </c>
      <c r="W42" s="374">
        <f>W40/(W4+W6+W8)</f>
        <v>0.14595461668597676</v>
      </c>
      <c r="Y42" s="374">
        <f>Y40/(Y4+Y6+Y8)</f>
        <v>0.15222803615316474</v>
      </c>
      <c r="AA42" s="374">
        <f>AA40/(AA4+AA6+AA8)</f>
        <v>0.15822123647659778</v>
      </c>
      <c r="AC42" s="374">
        <f>AC40/(AC4+AC6+AC8)</f>
        <v>0.16393982221485048</v>
      </c>
      <c r="AE42" s="374">
        <f>AE40/(AE4+AE6+AE8)</f>
        <v>0.16938924929871707</v>
      </c>
      <c r="AG42" s="374">
        <f>AG40/(AG4+AG6+AG8)</f>
        <v>0.17457482854013825</v>
      </c>
    </row>
    <row r="43" spans="1:16384" s="374" customFormat="1" ht="14.25">
      <c r="A43" s="374" t="s">
        <v>938</v>
      </c>
      <c r="C43" s="367"/>
      <c r="E43" s="374">
        <f>E40/E38</f>
        <v>0.15070272366833623</v>
      </c>
      <c r="G43" s="374">
        <f>G40/G38</f>
        <v>0.1729421376164865</v>
      </c>
      <c r="I43" s="374">
        <f>I40/I38</f>
        <v>0.1954941225107962</v>
      </c>
      <c r="K43" s="374">
        <f>K40/K38</f>
        <v>0.21835799535457343</v>
      </c>
      <c r="M43" s="374">
        <f>M40/M38</f>
        <v>0.24153275937450872</v>
      </c>
      <c r="O43" s="374">
        <f>O40/O38</f>
        <v>0.26501708581350103</v>
      </c>
      <c r="Q43" s="374">
        <f>Q40/Q38</f>
        <v>0.28880929490627716</v>
      </c>
      <c r="S43" s="374">
        <f>S40/S38</f>
        <v>0.31290733600471143</v>
      </c>
      <c r="U43" s="374">
        <f>U40/U38</f>
        <v>0.33730876681851785</v>
      </c>
      <c r="W43" s="374">
        <f>W40/W38</f>
        <v>0.36201073173563192</v>
      </c>
      <c r="Y43" s="374">
        <f>Y40/Y38</f>
        <v>0.38700993918525817</v>
      </c>
      <c r="AA43" s="374">
        <f>AA40/AA38</f>
        <v>0.41230263800512962</v>
      </c>
      <c r="AC43" s="374">
        <f>AC40/AC38</f>
        <v>0.43788459277307024</v>
      </c>
      <c r="AE43" s="374">
        <f>AE40/AE38</f>
        <v>0.46375105806141648</v>
      </c>
      <c r="AG43" s="374">
        <f>AG40/AG38</f>
        <v>0.48989675157127843</v>
      </c>
    </row>
    <row r="44" spans="1:16384" s="375" customFormat="1" ht="14.25">
      <c r="A44" s="375" t="s">
        <v>936</v>
      </c>
      <c r="C44" s="376"/>
      <c r="E44" s="375">
        <f>E32/E38</f>
        <v>1.1507027236683363</v>
      </c>
      <c r="G44" s="375">
        <f>G32/G38</f>
        <v>1.1729421376164866</v>
      </c>
      <c r="I44" s="375">
        <f>I32/I38</f>
        <v>1.1954941225107962</v>
      </c>
      <c r="K44" s="375">
        <f>K32/K38</f>
        <v>1.2183579953545733</v>
      </c>
      <c r="M44" s="375">
        <f>M32/M38</f>
        <v>1.2415327593745087</v>
      </c>
      <c r="O44" s="375">
        <f>O32/O38</f>
        <v>1.265017085813501</v>
      </c>
      <c r="Q44" s="375">
        <f>Q32/Q38</f>
        <v>1.288809294906277</v>
      </c>
      <c r="S44" s="375">
        <f>S32/S38</f>
        <v>1.3129073360047114</v>
      </c>
      <c r="U44" s="375">
        <f>U32/U38</f>
        <v>1.337308766818518</v>
      </c>
      <c r="W44" s="375">
        <f>W32/W38</f>
        <v>1.362010731735632</v>
      </c>
      <c r="Y44" s="375">
        <f>Y32/Y38</f>
        <v>1.3870099391852582</v>
      </c>
      <c r="AA44" s="375">
        <f>AA32/AA38</f>
        <v>1.4123026380051296</v>
      </c>
      <c r="AC44" s="375">
        <f>AC32/AC38</f>
        <v>1.4378845927730701</v>
      </c>
      <c r="AE44" s="375">
        <f>AE32/AE38</f>
        <v>1.4637510580614164</v>
      </c>
      <c r="AG44" s="375">
        <f>AG32/AG38</f>
        <v>1.4898967515712784</v>
      </c>
    </row>
    <row r="45" spans="1:16384"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16384"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16384" s="255" customFormat="1" ht="14.25">
      <c r="A47" s="255" t="s">
        <v>940</v>
      </c>
      <c r="C47" s="959">
        <v>1.03</v>
      </c>
      <c r="D47" s="960"/>
      <c r="E47" s="961">
        <f>25000-E48</f>
        <v>17500</v>
      </c>
      <c r="F47" s="960"/>
      <c r="G47" s="369">
        <f>E47*$C$47</f>
        <v>18025</v>
      </c>
      <c r="H47" s="960"/>
      <c r="I47" s="369">
        <f>G47*$C$47</f>
        <v>18565.75</v>
      </c>
      <c r="J47" s="960"/>
      <c r="K47" s="369">
        <f>I47*$C$47</f>
        <v>19122.7225</v>
      </c>
      <c r="L47" s="960"/>
      <c r="M47" s="369">
        <f>K47*$C$47</f>
        <v>19696.404175</v>
      </c>
      <c r="N47" s="960"/>
      <c r="O47" s="369">
        <f>M47*$C$47</f>
        <v>20287.29630025</v>
      </c>
      <c r="P47" s="960"/>
      <c r="Q47" s="369">
        <f>O47*$C$47</f>
        <v>20895.915189257499</v>
      </c>
      <c r="R47" s="960"/>
      <c r="S47" s="369">
        <f>Q47*$C$47</f>
        <v>21522.792644935224</v>
      </c>
      <c r="T47" s="960"/>
      <c r="U47" s="369">
        <f>S47*$C$47</f>
        <v>22168.476424283283</v>
      </c>
      <c r="V47" s="960"/>
      <c r="W47" s="369">
        <f>U47*$C$47</f>
        <v>22833.530717011781</v>
      </c>
      <c r="X47" s="960"/>
      <c r="Y47" s="369">
        <f>W47*$C$47</f>
        <v>23518.536638522135</v>
      </c>
      <c r="Z47" s="960"/>
      <c r="AA47" s="369">
        <f>Y47*$C$47</f>
        <v>24224.092737677798</v>
      </c>
      <c r="AB47" s="960"/>
      <c r="AC47" s="369">
        <f>AA47*$C$47</f>
        <v>24950.815519808133</v>
      </c>
      <c r="AD47" s="960"/>
      <c r="AE47" s="369">
        <f>AC47*$C$47</f>
        <v>25699.339985402377</v>
      </c>
      <c r="AF47" s="960"/>
      <c r="AG47" s="369">
        <f>AE47*$C$47</f>
        <v>26470.32018496445</v>
      </c>
      <c r="AH47" s="960"/>
      <c r="AI47" s="960"/>
      <c r="AJ47" s="960"/>
      <c r="AK47" s="960"/>
      <c r="AL47" s="960"/>
      <c r="AM47" s="960"/>
      <c r="AN47" s="960"/>
      <c r="AO47" s="960"/>
      <c r="AP47" s="960"/>
      <c r="AQ47" s="960"/>
      <c r="AR47" s="960"/>
      <c r="AS47" s="960"/>
      <c r="AT47" s="960"/>
      <c r="AU47" s="960"/>
      <c r="AV47" s="960"/>
      <c r="AW47" s="960"/>
      <c r="AX47" s="960"/>
      <c r="AY47" s="960"/>
      <c r="AZ47" s="960"/>
      <c r="BA47" s="960"/>
      <c r="BB47" s="960"/>
      <c r="BC47" s="960"/>
      <c r="BD47" s="960"/>
      <c r="BE47" s="960"/>
      <c r="BF47" s="960"/>
      <c r="BG47" s="960"/>
      <c r="BH47" s="960"/>
      <c r="BI47" s="960"/>
      <c r="BJ47" s="960"/>
      <c r="BK47" s="960"/>
      <c r="BL47" s="960"/>
      <c r="BM47" s="960"/>
      <c r="BN47" s="960"/>
      <c r="BO47" s="960"/>
      <c r="BP47" s="960"/>
      <c r="BQ47" s="960"/>
      <c r="BR47" s="960"/>
      <c r="BS47" s="960"/>
      <c r="BT47" s="960"/>
      <c r="BU47" s="960"/>
      <c r="BV47" s="960"/>
      <c r="BW47" s="960"/>
      <c r="BX47" s="960"/>
      <c r="BY47" s="960"/>
      <c r="BZ47" s="960"/>
      <c r="CA47" s="960"/>
      <c r="CB47" s="960"/>
      <c r="CC47" s="960"/>
      <c r="CD47" s="960"/>
      <c r="CE47" s="960"/>
      <c r="CF47" s="960"/>
      <c r="CG47" s="960"/>
      <c r="CH47" s="960"/>
      <c r="CI47" s="960"/>
      <c r="CJ47" s="960"/>
      <c r="CK47" s="960"/>
      <c r="CL47" s="960"/>
      <c r="CM47" s="960"/>
      <c r="CN47" s="960"/>
      <c r="CO47" s="960"/>
      <c r="CP47" s="960"/>
      <c r="CQ47" s="960"/>
      <c r="CR47" s="960"/>
      <c r="CS47" s="960"/>
      <c r="CT47" s="960"/>
      <c r="CU47" s="960"/>
      <c r="CV47" s="960"/>
      <c r="CW47" s="960"/>
      <c r="CX47" s="960"/>
      <c r="CY47" s="960"/>
      <c r="CZ47" s="960"/>
      <c r="DA47" s="960"/>
      <c r="DB47" s="960"/>
      <c r="DC47" s="960"/>
      <c r="DD47" s="960"/>
      <c r="DE47" s="960"/>
      <c r="DF47" s="960"/>
      <c r="DG47" s="960"/>
      <c r="DH47" s="960"/>
      <c r="DI47" s="960"/>
      <c r="DJ47" s="960"/>
      <c r="DK47" s="960"/>
      <c r="DL47" s="960"/>
      <c r="DM47" s="960"/>
      <c r="DN47" s="960"/>
      <c r="DO47" s="960"/>
      <c r="DP47" s="960"/>
      <c r="DQ47" s="960"/>
      <c r="DR47" s="960"/>
      <c r="DS47" s="960"/>
      <c r="DT47" s="960"/>
      <c r="DU47" s="960"/>
      <c r="DV47" s="960"/>
      <c r="DW47" s="960"/>
      <c r="DX47" s="960"/>
      <c r="DY47" s="960"/>
      <c r="DZ47" s="960"/>
      <c r="EA47" s="960"/>
      <c r="EB47" s="960"/>
      <c r="EC47" s="960"/>
      <c r="ED47" s="960"/>
      <c r="EE47" s="960"/>
      <c r="EF47" s="960"/>
      <c r="EG47" s="960"/>
      <c r="EH47" s="960"/>
      <c r="EI47" s="960"/>
      <c r="EJ47" s="960"/>
      <c r="EK47" s="960"/>
      <c r="EL47" s="960"/>
      <c r="EM47" s="960"/>
      <c r="EN47" s="960"/>
      <c r="EO47" s="960"/>
      <c r="EP47" s="960"/>
      <c r="EQ47" s="960"/>
      <c r="ER47" s="960"/>
      <c r="ES47" s="960"/>
      <c r="ET47" s="960"/>
      <c r="EU47" s="960"/>
      <c r="EV47" s="960"/>
      <c r="EW47" s="960"/>
      <c r="EX47" s="960"/>
      <c r="EY47" s="960"/>
      <c r="EZ47" s="960"/>
      <c r="FA47" s="960"/>
      <c r="FB47" s="960"/>
      <c r="FC47" s="960"/>
      <c r="FD47" s="960"/>
      <c r="FE47" s="960"/>
      <c r="FF47" s="960"/>
      <c r="FG47" s="960"/>
      <c r="FH47" s="960"/>
      <c r="FI47" s="960"/>
      <c r="FJ47" s="960"/>
      <c r="FK47" s="960"/>
      <c r="FL47" s="960"/>
      <c r="FM47" s="960"/>
      <c r="FN47" s="960"/>
      <c r="FO47" s="960"/>
      <c r="FP47" s="960"/>
      <c r="FQ47" s="960"/>
      <c r="FR47" s="960"/>
      <c r="FS47" s="960"/>
      <c r="FT47" s="960"/>
      <c r="FU47" s="960"/>
      <c r="FV47" s="960"/>
      <c r="FW47" s="960"/>
      <c r="FX47" s="960"/>
      <c r="FY47" s="960"/>
      <c r="FZ47" s="960"/>
      <c r="GA47" s="960"/>
      <c r="GB47" s="960"/>
      <c r="GC47" s="960"/>
      <c r="GD47" s="960"/>
      <c r="GE47" s="960"/>
      <c r="GF47" s="960"/>
      <c r="GG47" s="960"/>
      <c r="GH47" s="960"/>
      <c r="GI47" s="960"/>
      <c r="GJ47" s="960"/>
      <c r="GK47" s="960"/>
      <c r="GL47" s="960"/>
      <c r="GM47" s="960"/>
      <c r="GN47" s="960"/>
      <c r="GO47" s="960"/>
      <c r="GP47" s="960"/>
      <c r="GQ47" s="960"/>
      <c r="GR47" s="960"/>
      <c r="GS47" s="960"/>
      <c r="GT47" s="960"/>
      <c r="GU47" s="960"/>
      <c r="GV47" s="960"/>
      <c r="GW47" s="960"/>
      <c r="GX47" s="960"/>
      <c r="GY47" s="960"/>
      <c r="GZ47" s="960"/>
      <c r="HA47" s="960"/>
      <c r="HB47" s="960"/>
      <c r="HC47" s="960"/>
      <c r="HD47" s="960"/>
      <c r="HE47" s="960"/>
      <c r="HF47" s="960"/>
      <c r="HG47" s="960"/>
      <c r="HH47" s="960"/>
      <c r="HI47" s="960"/>
      <c r="HJ47" s="960"/>
      <c r="HK47" s="960"/>
      <c r="HL47" s="960"/>
      <c r="HM47" s="960"/>
      <c r="HN47" s="960"/>
      <c r="HO47" s="960"/>
      <c r="HP47" s="960"/>
      <c r="HQ47" s="960"/>
      <c r="HR47" s="960"/>
      <c r="HS47" s="960"/>
      <c r="HT47" s="960"/>
      <c r="HU47" s="960"/>
      <c r="HV47" s="960"/>
      <c r="HW47" s="960"/>
      <c r="HX47" s="960"/>
      <c r="HY47" s="960"/>
      <c r="HZ47" s="960"/>
      <c r="IA47" s="960"/>
      <c r="IB47" s="960"/>
      <c r="IC47" s="960"/>
      <c r="ID47" s="960"/>
      <c r="IE47" s="960"/>
      <c r="IF47" s="960"/>
      <c r="IG47" s="960"/>
      <c r="IH47" s="960"/>
      <c r="II47" s="960"/>
      <c r="IJ47" s="960"/>
      <c r="IK47" s="960"/>
      <c r="IL47" s="960"/>
      <c r="IM47" s="960"/>
      <c r="IN47" s="960"/>
      <c r="IO47" s="960"/>
      <c r="IP47" s="960"/>
      <c r="IQ47" s="960"/>
      <c r="IR47" s="960"/>
      <c r="IS47" s="960"/>
      <c r="IT47" s="960"/>
      <c r="IU47" s="960"/>
      <c r="IV47" s="960"/>
      <c r="IW47" s="960"/>
      <c r="IX47" s="960"/>
      <c r="IY47" s="960"/>
      <c r="IZ47" s="960"/>
      <c r="JA47" s="960"/>
      <c r="JB47" s="960"/>
      <c r="JC47" s="960"/>
      <c r="JD47" s="960"/>
      <c r="JE47" s="960"/>
      <c r="JF47" s="960"/>
      <c r="JG47" s="960"/>
      <c r="JH47" s="960"/>
      <c r="JI47" s="960"/>
      <c r="JJ47" s="960"/>
      <c r="JK47" s="960"/>
      <c r="JL47" s="960"/>
      <c r="JM47" s="960"/>
      <c r="JN47" s="960"/>
      <c r="JO47" s="960"/>
      <c r="JP47" s="960"/>
      <c r="JQ47" s="960"/>
      <c r="JR47" s="960"/>
      <c r="JS47" s="960"/>
      <c r="JT47" s="960"/>
      <c r="JU47" s="960"/>
      <c r="JV47" s="960"/>
      <c r="JW47" s="960"/>
      <c r="JX47" s="960"/>
      <c r="JY47" s="960"/>
      <c r="JZ47" s="960"/>
      <c r="KA47" s="960"/>
      <c r="KB47" s="960"/>
      <c r="KC47" s="960"/>
      <c r="KD47" s="960"/>
      <c r="KE47" s="960"/>
      <c r="KF47" s="960"/>
      <c r="KG47" s="960"/>
      <c r="KH47" s="960"/>
      <c r="KI47" s="960"/>
      <c r="KJ47" s="960"/>
      <c r="KK47" s="960"/>
      <c r="KL47" s="960"/>
      <c r="KM47" s="960"/>
      <c r="KN47" s="960"/>
      <c r="KO47" s="960"/>
      <c r="KP47" s="960"/>
      <c r="KQ47" s="960"/>
      <c r="KR47" s="960"/>
      <c r="KS47" s="960"/>
      <c r="KT47" s="960"/>
      <c r="KU47" s="960"/>
      <c r="KV47" s="960"/>
      <c r="KW47" s="960"/>
      <c r="KX47" s="960"/>
      <c r="KY47" s="960"/>
      <c r="KZ47" s="960"/>
      <c r="LA47" s="960"/>
      <c r="LB47" s="960"/>
      <c r="LC47" s="960"/>
      <c r="LD47" s="960"/>
      <c r="LE47" s="960"/>
      <c r="LF47" s="960"/>
      <c r="LG47" s="960"/>
      <c r="LH47" s="960"/>
      <c r="LI47" s="960"/>
      <c r="LJ47" s="960"/>
      <c r="LK47" s="960"/>
      <c r="LL47" s="960"/>
      <c r="LM47" s="960"/>
      <c r="LN47" s="960"/>
      <c r="LO47" s="960"/>
      <c r="LP47" s="960"/>
      <c r="LQ47" s="960"/>
      <c r="LR47" s="960"/>
      <c r="LS47" s="960"/>
      <c r="LT47" s="960"/>
      <c r="LU47" s="960"/>
      <c r="LV47" s="960"/>
      <c r="LW47" s="960"/>
      <c r="LX47" s="960"/>
      <c r="LY47" s="960"/>
      <c r="LZ47" s="960"/>
      <c r="MA47" s="960"/>
      <c r="MB47" s="960"/>
      <c r="MC47" s="960"/>
      <c r="MD47" s="960"/>
      <c r="ME47" s="960"/>
      <c r="MF47" s="960"/>
      <c r="MG47" s="960"/>
      <c r="MH47" s="960"/>
      <c r="MI47" s="960"/>
      <c r="MJ47" s="960"/>
      <c r="MK47" s="960"/>
      <c r="ML47" s="960"/>
      <c r="MM47" s="960"/>
      <c r="MN47" s="960"/>
      <c r="MO47" s="960"/>
      <c r="MP47" s="960"/>
      <c r="MQ47" s="960"/>
      <c r="MR47" s="960"/>
      <c r="MS47" s="960"/>
      <c r="MT47" s="960"/>
      <c r="MU47" s="960"/>
      <c r="MV47" s="960"/>
      <c r="MW47" s="960"/>
      <c r="MX47" s="960"/>
      <c r="MY47" s="960"/>
      <c r="MZ47" s="960"/>
      <c r="NA47" s="960"/>
      <c r="NB47" s="960"/>
      <c r="NC47" s="960"/>
      <c r="ND47" s="960"/>
      <c r="NE47" s="960"/>
      <c r="NF47" s="960"/>
      <c r="NG47" s="960"/>
      <c r="NH47" s="960"/>
      <c r="NI47" s="960"/>
      <c r="NJ47" s="960"/>
      <c r="NK47" s="960"/>
      <c r="NL47" s="960"/>
      <c r="NM47" s="960"/>
      <c r="NN47" s="960"/>
      <c r="NO47" s="960"/>
      <c r="NP47" s="960"/>
      <c r="NQ47" s="960"/>
      <c r="NR47" s="960"/>
      <c r="NS47" s="960"/>
      <c r="NT47" s="960"/>
      <c r="NU47" s="960"/>
      <c r="NV47" s="960"/>
      <c r="NW47" s="960"/>
      <c r="NX47" s="960"/>
      <c r="NY47" s="960"/>
      <c r="NZ47" s="960"/>
      <c r="OA47" s="960"/>
      <c r="OB47" s="960"/>
      <c r="OC47" s="960"/>
      <c r="OD47" s="960"/>
      <c r="OE47" s="960"/>
      <c r="OF47" s="960"/>
      <c r="OG47" s="960"/>
      <c r="OH47" s="960"/>
      <c r="OI47" s="960"/>
      <c r="OJ47" s="960"/>
      <c r="OK47" s="960"/>
      <c r="OL47" s="960"/>
      <c r="OM47" s="960"/>
      <c r="ON47" s="960"/>
      <c r="OO47" s="960"/>
      <c r="OP47" s="960"/>
      <c r="OQ47" s="960"/>
      <c r="OR47" s="960"/>
      <c r="OS47" s="960"/>
      <c r="OT47" s="960"/>
      <c r="OU47" s="960"/>
      <c r="OV47" s="960"/>
      <c r="OW47" s="960"/>
      <c r="OX47" s="960"/>
      <c r="OY47" s="960"/>
      <c r="OZ47" s="960"/>
      <c r="PA47" s="960"/>
      <c r="PB47" s="960"/>
      <c r="PC47" s="960"/>
      <c r="PD47" s="960"/>
      <c r="PE47" s="960"/>
      <c r="PF47" s="960"/>
      <c r="PG47" s="960"/>
      <c r="PH47" s="960"/>
      <c r="PI47" s="960"/>
      <c r="PJ47" s="960"/>
      <c r="PK47" s="960"/>
      <c r="PL47" s="960"/>
      <c r="PM47" s="960"/>
      <c r="PN47" s="960"/>
      <c r="PO47" s="960"/>
      <c r="PP47" s="960"/>
      <c r="PQ47" s="960"/>
      <c r="PR47" s="960"/>
      <c r="PS47" s="960"/>
      <c r="PT47" s="960"/>
      <c r="PU47" s="960"/>
      <c r="PV47" s="960"/>
      <c r="PW47" s="960"/>
      <c r="PX47" s="960"/>
      <c r="PY47" s="960"/>
      <c r="PZ47" s="960"/>
      <c r="QA47" s="960"/>
      <c r="QB47" s="960"/>
      <c r="QC47" s="960"/>
      <c r="QD47" s="960"/>
      <c r="QE47" s="960"/>
      <c r="QF47" s="960"/>
      <c r="QG47" s="960"/>
      <c r="QH47" s="960"/>
      <c r="QI47" s="960"/>
      <c r="QJ47" s="960"/>
      <c r="QK47" s="960"/>
      <c r="QL47" s="960"/>
      <c r="QM47" s="960"/>
      <c r="QN47" s="960"/>
      <c r="QO47" s="960"/>
      <c r="QP47" s="960"/>
      <c r="QQ47" s="960"/>
      <c r="QR47" s="960"/>
      <c r="QS47" s="960"/>
      <c r="QT47" s="960"/>
      <c r="QU47" s="960"/>
      <c r="QV47" s="960"/>
      <c r="QW47" s="960"/>
      <c r="QX47" s="960"/>
      <c r="QY47" s="960"/>
      <c r="QZ47" s="960"/>
      <c r="RA47" s="960"/>
      <c r="RB47" s="960"/>
      <c r="RC47" s="960"/>
      <c r="RD47" s="960"/>
      <c r="RE47" s="960"/>
      <c r="RF47" s="960"/>
      <c r="RG47" s="960"/>
      <c r="RH47" s="960"/>
      <c r="RI47" s="960"/>
      <c r="RJ47" s="960"/>
      <c r="RK47" s="960"/>
      <c r="RL47" s="960"/>
      <c r="RM47" s="960"/>
      <c r="RN47" s="960"/>
      <c r="RO47" s="960"/>
      <c r="RP47" s="960"/>
      <c r="RQ47" s="960"/>
      <c r="RR47" s="960"/>
      <c r="RS47" s="960"/>
      <c r="RT47" s="960"/>
      <c r="RU47" s="960"/>
      <c r="RV47" s="960"/>
      <c r="RW47" s="960"/>
      <c r="RX47" s="960"/>
      <c r="RY47" s="960"/>
      <c r="RZ47" s="960"/>
      <c r="SA47" s="960"/>
      <c r="SB47" s="960"/>
      <c r="SC47" s="960"/>
      <c r="SD47" s="960"/>
      <c r="SE47" s="960"/>
      <c r="SF47" s="960"/>
      <c r="SG47" s="960"/>
      <c r="SH47" s="960"/>
      <c r="SI47" s="960"/>
      <c r="SJ47" s="960"/>
      <c r="SK47" s="960"/>
      <c r="SL47" s="960"/>
      <c r="SM47" s="960"/>
      <c r="SN47" s="960"/>
      <c r="SO47" s="960"/>
      <c r="SP47" s="960"/>
      <c r="SQ47" s="960"/>
      <c r="SR47" s="960"/>
      <c r="SS47" s="960"/>
      <c r="ST47" s="960"/>
      <c r="SU47" s="960"/>
      <c r="SV47" s="960"/>
      <c r="SW47" s="960"/>
      <c r="SX47" s="960"/>
      <c r="SY47" s="960"/>
      <c r="SZ47" s="960"/>
      <c r="TA47" s="960"/>
      <c r="TB47" s="960"/>
      <c r="TC47" s="960"/>
      <c r="TD47" s="960"/>
      <c r="TE47" s="960"/>
      <c r="TF47" s="960"/>
      <c r="TG47" s="960"/>
      <c r="TH47" s="960"/>
      <c r="TI47" s="960"/>
      <c r="TJ47" s="960"/>
      <c r="TK47" s="960"/>
      <c r="TL47" s="960"/>
      <c r="TM47" s="960"/>
      <c r="TN47" s="960"/>
      <c r="TO47" s="960"/>
      <c r="TP47" s="960"/>
      <c r="TQ47" s="960"/>
      <c r="TR47" s="960"/>
      <c r="TS47" s="960"/>
      <c r="TT47" s="960"/>
      <c r="TU47" s="960"/>
      <c r="TV47" s="960"/>
      <c r="TW47" s="960"/>
      <c r="TX47" s="960"/>
      <c r="TY47" s="960"/>
      <c r="TZ47" s="960"/>
      <c r="UA47" s="960"/>
      <c r="UB47" s="960"/>
      <c r="UC47" s="960"/>
      <c r="UD47" s="960"/>
      <c r="UE47" s="960"/>
      <c r="UF47" s="960"/>
      <c r="UG47" s="960"/>
      <c r="UH47" s="960"/>
      <c r="UI47" s="960"/>
      <c r="UJ47" s="960"/>
      <c r="UK47" s="960"/>
      <c r="UL47" s="960"/>
      <c r="UM47" s="960"/>
      <c r="UN47" s="960"/>
      <c r="UO47" s="960"/>
      <c r="UP47" s="960"/>
      <c r="UQ47" s="960"/>
      <c r="UR47" s="960"/>
      <c r="US47" s="960"/>
      <c r="UT47" s="960"/>
      <c r="UU47" s="960"/>
      <c r="UV47" s="960"/>
      <c r="UW47" s="960"/>
      <c r="UX47" s="960"/>
      <c r="UY47" s="960"/>
      <c r="UZ47" s="960"/>
      <c r="VA47" s="960"/>
      <c r="VB47" s="960"/>
      <c r="VC47" s="960"/>
      <c r="VD47" s="960"/>
      <c r="VE47" s="960"/>
      <c r="VF47" s="960"/>
      <c r="VG47" s="960"/>
      <c r="VH47" s="960"/>
      <c r="VI47" s="960"/>
      <c r="VJ47" s="960"/>
      <c r="VK47" s="960"/>
      <c r="VL47" s="960"/>
      <c r="VM47" s="960"/>
      <c r="VN47" s="960"/>
      <c r="VO47" s="960"/>
      <c r="VP47" s="960"/>
      <c r="VQ47" s="960"/>
      <c r="VR47" s="960"/>
      <c r="VS47" s="960"/>
      <c r="VT47" s="960"/>
      <c r="VU47" s="960"/>
      <c r="VV47" s="960"/>
      <c r="VW47" s="960"/>
      <c r="VX47" s="960"/>
      <c r="VY47" s="960"/>
      <c r="VZ47" s="960"/>
      <c r="WA47" s="960"/>
      <c r="WB47" s="960"/>
      <c r="WC47" s="960"/>
      <c r="WD47" s="960"/>
      <c r="WE47" s="960"/>
      <c r="WF47" s="960"/>
      <c r="WG47" s="960"/>
      <c r="WH47" s="960"/>
      <c r="WI47" s="960"/>
      <c r="WJ47" s="960"/>
      <c r="WK47" s="960"/>
      <c r="WL47" s="960"/>
      <c r="WM47" s="960"/>
      <c r="WN47" s="960"/>
      <c r="WO47" s="960"/>
      <c r="WP47" s="960"/>
      <c r="WQ47" s="960"/>
      <c r="WR47" s="960"/>
      <c r="WS47" s="960"/>
      <c r="WT47" s="960"/>
      <c r="WU47" s="960"/>
      <c r="WV47" s="960"/>
      <c r="WW47" s="960"/>
      <c r="WX47" s="960"/>
      <c r="WY47" s="960"/>
      <c r="WZ47" s="960"/>
      <c r="XA47" s="960"/>
      <c r="XB47" s="960"/>
      <c r="XC47" s="960"/>
      <c r="XD47" s="960"/>
      <c r="XE47" s="960"/>
      <c r="XF47" s="960"/>
      <c r="XG47" s="960"/>
      <c r="XH47" s="960"/>
      <c r="XI47" s="960"/>
      <c r="XJ47" s="960"/>
      <c r="XK47" s="960"/>
      <c r="XL47" s="960"/>
      <c r="XM47" s="960"/>
      <c r="XN47" s="960"/>
      <c r="XO47" s="960"/>
      <c r="XP47" s="960"/>
      <c r="XQ47" s="960"/>
      <c r="XR47" s="960"/>
      <c r="XS47" s="960"/>
      <c r="XT47" s="960"/>
      <c r="XU47" s="960"/>
      <c r="XV47" s="960"/>
      <c r="XW47" s="960"/>
      <c r="XX47" s="960"/>
      <c r="XY47" s="960"/>
      <c r="XZ47" s="960"/>
      <c r="YA47" s="960"/>
      <c r="YB47" s="960"/>
      <c r="YC47" s="960"/>
      <c r="YD47" s="960"/>
      <c r="YE47" s="960"/>
      <c r="YF47" s="960"/>
      <c r="YG47" s="960"/>
      <c r="YH47" s="960"/>
      <c r="YI47" s="960"/>
      <c r="YJ47" s="960"/>
      <c r="YK47" s="960"/>
      <c r="YL47" s="960"/>
      <c r="YM47" s="960"/>
      <c r="YN47" s="960"/>
      <c r="YO47" s="960"/>
      <c r="YP47" s="960"/>
      <c r="YQ47" s="960"/>
      <c r="YR47" s="960"/>
      <c r="YS47" s="960"/>
      <c r="YT47" s="960"/>
      <c r="YU47" s="960"/>
      <c r="YV47" s="960"/>
      <c r="YW47" s="960"/>
      <c r="YX47" s="960"/>
      <c r="YY47" s="960"/>
      <c r="YZ47" s="960"/>
      <c r="ZA47" s="960"/>
      <c r="ZB47" s="960"/>
      <c r="ZC47" s="960"/>
      <c r="ZD47" s="960"/>
      <c r="ZE47" s="960"/>
      <c r="ZF47" s="960"/>
      <c r="ZG47" s="960"/>
      <c r="ZH47" s="960"/>
      <c r="ZI47" s="960"/>
      <c r="ZJ47" s="960"/>
      <c r="ZK47" s="960"/>
      <c r="ZL47" s="960"/>
      <c r="ZM47" s="960"/>
      <c r="ZN47" s="960"/>
      <c r="ZO47" s="960"/>
      <c r="ZP47" s="960"/>
      <c r="ZQ47" s="960"/>
      <c r="ZR47" s="960"/>
      <c r="ZS47" s="960"/>
      <c r="ZT47" s="960"/>
      <c r="ZU47" s="960"/>
      <c r="ZV47" s="960"/>
      <c r="ZW47" s="960"/>
      <c r="ZX47" s="960"/>
      <c r="ZY47" s="960"/>
      <c r="ZZ47" s="960"/>
      <c r="AAA47" s="960"/>
      <c r="AAB47" s="960"/>
      <c r="AAC47" s="960"/>
      <c r="AAD47" s="960"/>
      <c r="AAE47" s="960"/>
      <c r="AAF47" s="960"/>
      <c r="AAG47" s="960"/>
      <c r="AAH47" s="960"/>
      <c r="AAI47" s="960"/>
      <c r="AAJ47" s="960"/>
      <c r="AAK47" s="960"/>
      <c r="AAL47" s="960"/>
      <c r="AAM47" s="960"/>
      <c r="AAN47" s="960"/>
      <c r="AAO47" s="960"/>
      <c r="AAP47" s="960"/>
      <c r="AAQ47" s="960"/>
      <c r="AAR47" s="960"/>
      <c r="AAS47" s="960"/>
      <c r="AAT47" s="960"/>
      <c r="AAU47" s="960"/>
      <c r="AAV47" s="960"/>
      <c r="AAW47" s="960"/>
      <c r="AAX47" s="960"/>
      <c r="AAY47" s="960"/>
      <c r="AAZ47" s="960"/>
      <c r="ABA47" s="960"/>
      <c r="ABB47" s="960"/>
      <c r="ABC47" s="960"/>
      <c r="ABD47" s="960"/>
      <c r="ABE47" s="960"/>
      <c r="ABF47" s="960"/>
      <c r="ABG47" s="960"/>
      <c r="ABH47" s="960"/>
      <c r="ABI47" s="960"/>
      <c r="ABJ47" s="960"/>
      <c r="ABK47" s="960"/>
      <c r="ABL47" s="960"/>
      <c r="ABM47" s="960"/>
      <c r="ABN47" s="960"/>
      <c r="ABO47" s="960"/>
      <c r="ABP47" s="960"/>
      <c r="ABQ47" s="960"/>
      <c r="ABR47" s="960"/>
      <c r="ABS47" s="960"/>
      <c r="ABT47" s="960"/>
      <c r="ABU47" s="960"/>
      <c r="ABV47" s="960"/>
      <c r="ABW47" s="960"/>
      <c r="ABX47" s="960"/>
      <c r="ABY47" s="960"/>
      <c r="ABZ47" s="960"/>
      <c r="ACA47" s="960"/>
      <c r="ACB47" s="960"/>
      <c r="ACC47" s="960"/>
      <c r="ACD47" s="960"/>
      <c r="ACE47" s="960"/>
      <c r="ACF47" s="960"/>
      <c r="ACG47" s="960"/>
      <c r="ACH47" s="960"/>
      <c r="ACI47" s="960"/>
      <c r="ACJ47" s="960"/>
      <c r="ACK47" s="960"/>
      <c r="ACL47" s="960"/>
      <c r="ACM47" s="960"/>
      <c r="ACN47" s="960"/>
      <c r="ACO47" s="960"/>
      <c r="ACP47" s="960"/>
      <c r="ACQ47" s="960"/>
      <c r="ACR47" s="960"/>
      <c r="ACS47" s="960"/>
      <c r="ACT47" s="960"/>
      <c r="ACU47" s="960"/>
      <c r="ACV47" s="960"/>
      <c r="ACW47" s="960"/>
      <c r="ACX47" s="960"/>
      <c r="ACY47" s="960"/>
      <c r="ACZ47" s="960"/>
      <c r="ADA47" s="960"/>
      <c r="ADB47" s="960"/>
      <c r="ADC47" s="960"/>
      <c r="ADD47" s="960"/>
      <c r="ADE47" s="960"/>
      <c r="ADF47" s="960"/>
      <c r="ADG47" s="960"/>
      <c r="ADH47" s="960"/>
      <c r="ADI47" s="960"/>
      <c r="ADJ47" s="960"/>
      <c r="ADK47" s="960"/>
      <c r="ADL47" s="960"/>
      <c r="ADM47" s="960"/>
      <c r="ADN47" s="960"/>
      <c r="ADO47" s="960"/>
      <c r="ADP47" s="960"/>
      <c r="ADQ47" s="960"/>
      <c r="ADR47" s="960"/>
      <c r="ADS47" s="960"/>
      <c r="ADT47" s="960"/>
      <c r="ADU47" s="960"/>
      <c r="ADV47" s="960"/>
      <c r="ADW47" s="960"/>
      <c r="ADX47" s="960"/>
      <c r="ADY47" s="960"/>
      <c r="ADZ47" s="960"/>
      <c r="AEA47" s="960"/>
      <c r="AEB47" s="960"/>
      <c r="AEC47" s="960"/>
      <c r="AED47" s="960"/>
      <c r="AEE47" s="960"/>
      <c r="AEF47" s="960"/>
      <c r="AEG47" s="960"/>
      <c r="AEH47" s="960"/>
      <c r="AEI47" s="960"/>
      <c r="AEJ47" s="960"/>
      <c r="AEK47" s="960"/>
      <c r="AEL47" s="960"/>
      <c r="AEM47" s="960"/>
      <c r="AEN47" s="960"/>
      <c r="AEO47" s="960"/>
      <c r="AEP47" s="960"/>
      <c r="AEQ47" s="960"/>
      <c r="AER47" s="960"/>
      <c r="AES47" s="960"/>
      <c r="AET47" s="960"/>
      <c r="AEU47" s="960"/>
      <c r="AEV47" s="960"/>
      <c r="AEW47" s="960"/>
      <c r="AEX47" s="960"/>
      <c r="AEY47" s="960"/>
      <c r="AEZ47" s="960"/>
      <c r="AFA47" s="960"/>
      <c r="AFB47" s="960"/>
      <c r="AFC47" s="960"/>
      <c r="AFD47" s="960"/>
      <c r="AFE47" s="960"/>
      <c r="AFF47" s="960"/>
      <c r="AFG47" s="960"/>
      <c r="AFH47" s="960"/>
      <c r="AFI47" s="960"/>
      <c r="AFJ47" s="960"/>
      <c r="AFK47" s="960"/>
      <c r="AFL47" s="960"/>
      <c r="AFM47" s="960"/>
      <c r="AFN47" s="960"/>
      <c r="AFO47" s="960"/>
      <c r="AFP47" s="960"/>
      <c r="AFQ47" s="960"/>
      <c r="AFR47" s="960"/>
      <c r="AFS47" s="960"/>
      <c r="AFT47" s="960"/>
      <c r="AFU47" s="960"/>
      <c r="AFV47" s="960"/>
      <c r="AFW47" s="960"/>
      <c r="AFX47" s="960"/>
      <c r="AFY47" s="960"/>
      <c r="AFZ47" s="960"/>
      <c r="AGA47" s="960"/>
      <c r="AGB47" s="960"/>
      <c r="AGC47" s="960"/>
      <c r="AGD47" s="960"/>
      <c r="AGE47" s="960"/>
      <c r="AGF47" s="960"/>
      <c r="AGG47" s="960"/>
      <c r="AGH47" s="960"/>
      <c r="AGI47" s="960"/>
      <c r="AGJ47" s="960"/>
      <c r="AGK47" s="960"/>
      <c r="AGL47" s="960"/>
      <c r="AGM47" s="960"/>
      <c r="AGN47" s="960"/>
      <c r="AGO47" s="960"/>
      <c r="AGP47" s="960"/>
      <c r="AGQ47" s="960"/>
      <c r="AGR47" s="960"/>
      <c r="AGS47" s="960"/>
      <c r="AGT47" s="960"/>
      <c r="AGU47" s="960"/>
      <c r="AGV47" s="960"/>
      <c r="AGW47" s="960"/>
      <c r="AGX47" s="960"/>
      <c r="AGY47" s="960"/>
      <c r="AGZ47" s="960"/>
      <c r="AHA47" s="960"/>
      <c r="AHB47" s="960"/>
      <c r="AHC47" s="960"/>
      <c r="AHD47" s="960"/>
      <c r="AHE47" s="960"/>
      <c r="AHF47" s="960"/>
      <c r="AHG47" s="960"/>
      <c r="AHH47" s="960"/>
      <c r="AHI47" s="960"/>
      <c r="AHJ47" s="960"/>
      <c r="AHK47" s="960"/>
      <c r="AHL47" s="960"/>
      <c r="AHM47" s="960"/>
      <c r="AHN47" s="960"/>
      <c r="AHO47" s="960"/>
      <c r="AHP47" s="960"/>
      <c r="AHQ47" s="960"/>
      <c r="AHR47" s="960"/>
      <c r="AHS47" s="960"/>
      <c r="AHT47" s="960"/>
      <c r="AHU47" s="960"/>
      <c r="AHV47" s="960"/>
      <c r="AHW47" s="960"/>
      <c r="AHX47" s="960"/>
      <c r="AHY47" s="960"/>
      <c r="AHZ47" s="960"/>
      <c r="AIA47" s="960"/>
      <c r="AIB47" s="960"/>
      <c r="AIC47" s="960"/>
      <c r="AID47" s="960"/>
      <c r="AIE47" s="960"/>
      <c r="AIF47" s="960"/>
      <c r="AIG47" s="960"/>
      <c r="AIH47" s="960"/>
      <c r="AII47" s="960"/>
      <c r="AIJ47" s="960"/>
      <c r="AIK47" s="960"/>
      <c r="AIL47" s="960"/>
      <c r="AIM47" s="960"/>
      <c r="AIN47" s="960"/>
      <c r="AIO47" s="960"/>
      <c r="AIP47" s="960"/>
      <c r="AIQ47" s="960"/>
      <c r="AIR47" s="960"/>
      <c r="AIS47" s="960"/>
      <c r="AIT47" s="960"/>
      <c r="AIU47" s="960"/>
      <c r="AIV47" s="960"/>
      <c r="AIW47" s="960"/>
      <c r="AIX47" s="960"/>
      <c r="AIY47" s="960"/>
      <c r="AIZ47" s="960"/>
      <c r="AJA47" s="960"/>
      <c r="AJB47" s="960"/>
      <c r="AJC47" s="960"/>
      <c r="AJD47" s="960"/>
      <c r="AJE47" s="960"/>
      <c r="AJF47" s="960"/>
      <c r="AJG47" s="960"/>
      <c r="AJH47" s="960"/>
      <c r="AJI47" s="960"/>
      <c r="AJJ47" s="960"/>
      <c r="AJK47" s="960"/>
      <c r="AJL47" s="960"/>
      <c r="AJM47" s="960"/>
      <c r="AJN47" s="960"/>
      <c r="AJO47" s="960"/>
      <c r="AJP47" s="960"/>
      <c r="AJQ47" s="960"/>
      <c r="AJR47" s="960"/>
      <c r="AJS47" s="960"/>
      <c r="AJT47" s="960"/>
      <c r="AJU47" s="960"/>
      <c r="AJV47" s="960"/>
      <c r="AJW47" s="960"/>
      <c r="AJX47" s="960"/>
      <c r="AJY47" s="960"/>
      <c r="AJZ47" s="960"/>
      <c r="AKA47" s="960"/>
      <c r="AKB47" s="960"/>
      <c r="AKC47" s="960"/>
      <c r="AKD47" s="960"/>
      <c r="AKE47" s="960"/>
      <c r="AKF47" s="960"/>
      <c r="AKG47" s="960"/>
      <c r="AKH47" s="960"/>
      <c r="AKI47" s="960"/>
      <c r="AKJ47" s="960"/>
      <c r="AKK47" s="960"/>
      <c r="AKL47" s="960"/>
      <c r="AKM47" s="960"/>
      <c r="AKN47" s="960"/>
      <c r="AKO47" s="960"/>
      <c r="AKP47" s="960"/>
      <c r="AKQ47" s="960"/>
      <c r="AKR47" s="960"/>
      <c r="AKS47" s="960"/>
      <c r="AKT47" s="960"/>
      <c r="AKU47" s="960"/>
      <c r="AKV47" s="960"/>
      <c r="AKW47" s="960"/>
      <c r="AKX47" s="960"/>
      <c r="AKY47" s="960"/>
      <c r="AKZ47" s="960"/>
      <c r="ALA47" s="960"/>
      <c r="ALB47" s="960"/>
      <c r="ALC47" s="960"/>
      <c r="ALD47" s="960"/>
      <c r="ALE47" s="960"/>
      <c r="ALF47" s="960"/>
      <c r="ALG47" s="960"/>
      <c r="ALH47" s="960"/>
      <c r="ALI47" s="960"/>
      <c r="ALJ47" s="960"/>
      <c r="ALK47" s="960"/>
      <c r="ALL47" s="960"/>
      <c r="ALM47" s="960"/>
      <c r="ALN47" s="960"/>
      <c r="ALO47" s="960"/>
      <c r="ALP47" s="960"/>
      <c r="ALQ47" s="960"/>
      <c r="ALR47" s="960"/>
      <c r="ALS47" s="960"/>
      <c r="ALT47" s="960"/>
      <c r="ALU47" s="960"/>
      <c r="ALV47" s="960"/>
      <c r="ALW47" s="960"/>
      <c r="ALX47" s="960"/>
      <c r="ALY47" s="960"/>
      <c r="ALZ47" s="960"/>
      <c r="AMA47" s="960"/>
      <c r="AMB47" s="960"/>
      <c r="AMC47" s="960"/>
      <c r="AMD47" s="960"/>
      <c r="AME47" s="960"/>
      <c r="AMF47" s="960"/>
      <c r="AMG47" s="960"/>
      <c r="AMH47" s="960"/>
      <c r="AMI47" s="960"/>
      <c r="AMJ47" s="960"/>
      <c r="AMK47" s="960"/>
      <c r="AML47" s="960"/>
      <c r="AMM47" s="960"/>
      <c r="AMN47" s="960"/>
      <c r="AMO47" s="960"/>
      <c r="AMP47" s="960"/>
      <c r="AMQ47" s="960"/>
      <c r="AMR47" s="960"/>
      <c r="AMS47" s="960"/>
      <c r="AMT47" s="960"/>
      <c r="AMU47" s="960"/>
      <c r="AMV47" s="960"/>
      <c r="AMW47" s="960"/>
      <c r="AMX47" s="960"/>
      <c r="AMY47" s="960"/>
      <c r="AMZ47" s="960"/>
      <c r="ANA47" s="960"/>
      <c r="ANB47" s="960"/>
      <c r="ANC47" s="960"/>
      <c r="AND47" s="960"/>
      <c r="ANE47" s="960"/>
      <c r="ANF47" s="960"/>
      <c r="ANG47" s="960"/>
      <c r="ANH47" s="960"/>
      <c r="ANI47" s="960"/>
      <c r="ANJ47" s="960"/>
      <c r="ANK47" s="960"/>
      <c r="ANL47" s="960"/>
      <c r="ANM47" s="960"/>
      <c r="ANN47" s="960"/>
      <c r="ANO47" s="960"/>
      <c r="ANP47" s="960"/>
      <c r="ANQ47" s="960"/>
      <c r="ANR47" s="960"/>
      <c r="ANS47" s="960"/>
      <c r="ANT47" s="960"/>
      <c r="ANU47" s="960"/>
      <c r="ANV47" s="960"/>
      <c r="ANW47" s="960"/>
      <c r="ANX47" s="960"/>
      <c r="ANY47" s="960"/>
      <c r="ANZ47" s="960"/>
      <c r="AOA47" s="960"/>
      <c r="AOB47" s="960"/>
      <c r="AOC47" s="960"/>
      <c r="AOD47" s="960"/>
      <c r="AOE47" s="960"/>
      <c r="AOF47" s="960"/>
      <c r="AOG47" s="960"/>
      <c r="AOH47" s="960"/>
      <c r="AOI47" s="960"/>
      <c r="AOJ47" s="960"/>
      <c r="AOK47" s="960"/>
      <c r="AOL47" s="960"/>
      <c r="AOM47" s="960"/>
      <c r="AON47" s="960"/>
      <c r="AOO47" s="960"/>
      <c r="AOP47" s="960"/>
      <c r="AOQ47" s="960"/>
      <c r="AOR47" s="960"/>
      <c r="AOS47" s="960"/>
      <c r="AOT47" s="960"/>
      <c r="AOU47" s="960"/>
      <c r="AOV47" s="960"/>
      <c r="AOW47" s="960"/>
      <c r="AOX47" s="960"/>
      <c r="AOY47" s="960"/>
      <c r="AOZ47" s="960"/>
      <c r="APA47" s="960"/>
      <c r="APB47" s="960"/>
      <c r="APC47" s="960"/>
      <c r="APD47" s="960"/>
      <c r="APE47" s="960"/>
      <c r="APF47" s="960"/>
      <c r="APG47" s="960"/>
      <c r="APH47" s="960"/>
      <c r="API47" s="960"/>
      <c r="APJ47" s="960"/>
      <c r="APK47" s="960"/>
      <c r="APL47" s="960"/>
      <c r="APM47" s="960"/>
      <c r="APN47" s="960"/>
      <c r="APO47" s="960"/>
      <c r="APP47" s="960"/>
      <c r="APQ47" s="960"/>
      <c r="APR47" s="960"/>
      <c r="APS47" s="960"/>
      <c r="APT47" s="960"/>
      <c r="APU47" s="960"/>
      <c r="APV47" s="960"/>
      <c r="APW47" s="960"/>
      <c r="APX47" s="960"/>
      <c r="APY47" s="960"/>
      <c r="APZ47" s="960"/>
      <c r="AQA47" s="960"/>
      <c r="AQB47" s="960"/>
      <c r="AQC47" s="960"/>
      <c r="AQD47" s="960"/>
      <c r="AQE47" s="960"/>
      <c r="AQF47" s="960"/>
      <c r="AQG47" s="960"/>
      <c r="AQH47" s="960"/>
      <c r="AQI47" s="960"/>
      <c r="AQJ47" s="960"/>
      <c r="AQK47" s="960"/>
      <c r="AQL47" s="960"/>
      <c r="AQM47" s="960"/>
      <c r="AQN47" s="960"/>
      <c r="AQO47" s="960"/>
      <c r="AQP47" s="960"/>
      <c r="AQQ47" s="960"/>
      <c r="AQR47" s="960"/>
      <c r="AQS47" s="960"/>
      <c r="AQT47" s="960"/>
      <c r="AQU47" s="960"/>
      <c r="AQV47" s="960"/>
      <c r="AQW47" s="960"/>
      <c r="AQX47" s="960"/>
      <c r="AQY47" s="960"/>
      <c r="AQZ47" s="960"/>
      <c r="ARA47" s="960"/>
      <c r="ARB47" s="960"/>
      <c r="ARC47" s="960"/>
      <c r="ARD47" s="960"/>
      <c r="ARE47" s="960"/>
      <c r="ARF47" s="960"/>
      <c r="ARG47" s="960"/>
      <c r="ARH47" s="960"/>
      <c r="ARI47" s="960"/>
      <c r="ARJ47" s="960"/>
      <c r="ARK47" s="960"/>
      <c r="ARL47" s="960"/>
      <c r="ARM47" s="960"/>
      <c r="ARN47" s="960"/>
      <c r="ARO47" s="960"/>
      <c r="ARP47" s="960"/>
      <c r="ARQ47" s="960"/>
      <c r="ARR47" s="960"/>
      <c r="ARS47" s="960"/>
      <c r="ART47" s="960"/>
      <c r="ARU47" s="960"/>
      <c r="ARV47" s="960"/>
      <c r="ARW47" s="960"/>
      <c r="ARX47" s="960"/>
      <c r="ARY47" s="960"/>
      <c r="ARZ47" s="960"/>
      <c r="ASA47" s="960"/>
      <c r="ASB47" s="960"/>
      <c r="ASC47" s="960"/>
      <c r="ASD47" s="960"/>
      <c r="ASE47" s="960"/>
      <c r="ASF47" s="960"/>
      <c r="ASG47" s="960"/>
      <c r="ASH47" s="960"/>
      <c r="ASI47" s="960"/>
      <c r="ASJ47" s="960"/>
      <c r="ASK47" s="960"/>
      <c r="ASL47" s="960"/>
      <c r="ASM47" s="960"/>
      <c r="ASN47" s="960"/>
      <c r="ASO47" s="960"/>
      <c r="ASP47" s="960"/>
      <c r="ASQ47" s="960"/>
      <c r="ASR47" s="960"/>
      <c r="ASS47" s="960"/>
      <c r="AST47" s="960"/>
      <c r="ASU47" s="960"/>
      <c r="ASV47" s="960"/>
      <c r="ASW47" s="960"/>
      <c r="ASX47" s="960"/>
      <c r="ASY47" s="960"/>
      <c r="ASZ47" s="960"/>
      <c r="ATA47" s="960"/>
      <c r="ATB47" s="960"/>
      <c r="ATC47" s="960"/>
      <c r="ATD47" s="960"/>
      <c r="ATE47" s="960"/>
      <c r="ATF47" s="960"/>
      <c r="ATG47" s="960"/>
      <c r="ATH47" s="960"/>
      <c r="ATI47" s="960"/>
      <c r="ATJ47" s="960"/>
      <c r="ATK47" s="960"/>
      <c r="ATL47" s="960"/>
      <c r="ATM47" s="960"/>
      <c r="ATN47" s="960"/>
      <c r="ATO47" s="960"/>
      <c r="ATP47" s="960"/>
      <c r="ATQ47" s="960"/>
      <c r="ATR47" s="960"/>
      <c r="ATS47" s="960"/>
      <c r="ATT47" s="960"/>
      <c r="ATU47" s="960"/>
      <c r="ATV47" s="960"/>
      <c r="ATW47" s="960"/>
      <c r="ATX47" s="960"/>
      <c r="ATY47" s="960"/>
      <c r="ATZ47" s="960"/>
      <c r="AUA47" s="960"/>
      <c r="AUB47" s="960"/>
      <c r="AUC47" s="960"/>
      <c r="AUD47" s="960"/>
      <c r="AUE47" s="960"/>
      <c r="AUF47" s="960"/>
      <c r="AUG47" s="960"/>
      <c r="AUH47" s="960"/>
      <c r="AUI47" s="960"/>
      <c r="AUJ47" s="960"/>
      <c r="AUK47" s="960"/>
      <c r="AUL47" s="960"/>
      <c r="AUM47" s="960"/>
      <c r="AUN47" s="960"/>
      <c r="AUO47" s="960"/>
      <c r="AUP47" s="960"/>
      <c r="AUQ47" s="960"/>
      <c r="AUR47" s="960"/>
      <c r="AUS47" s="960"/>
      <c r="AUT47" s="960"/>
      <c r="AUU47" s="960"/>
      <c r="AUV47" s="960"/>
      <c r="AUW47" s="960"/>
      <c r="AUX47" s="960"/>
      <c r="AUY47" s="960"/>
      <c r="AUZ47" s="960"/>
      <c r="AVA47" s="960"/>
      <c r="AVB47" s="960"/>
      <c r="AVC47" s="960"/>
      <c r="AVD47" s="960"/>
      <c r="AVE47" s="960"/>
      <c r="AVF47" s="960"/>
      <c r="AVG47" s="960"/>
      <c r="AVH47" s="960"/>
      <c r="AVI47" s="960"/>
      <c r="AVJ47" s="960"/>
      <c r="AVK47" s="960"/>
      <c r="AVL47" s="960"/>
      <c r="AVM47" s="960"/>
      <c r="AVN47" s="960"/>
      <c r="AVO47" s="960"/>
      <c r="AVP47" s="960"/>
      <c r="AVQ47" s="960"/>
      <c r="AVR47" s="960"/>
      <c r="AVS47" s="960"/>
      <c r="AVT47" s="960"/>
      <c r="AVU47" s="960"/>
      <c r="AVV47" s="960"/>
      <c r="AVW47" s="960"/>
      <c r="AVX47" s="960"/>
      <c r="AVY47" s="960"/>
      <c r="AVZ47" s="960"/>
      <c r="AWA47" s="960"/>
      <c r="AWB47" s="960"/>
      <c r="AWC47" s="960"/>
      <c r="AWD47" s="960"/>
      <c r="AWE47" s="960"/>
      <c r="AWF47" s="960"/>
      <c r="AWG47" s="960"/>
      <c r="AWH47" s="960"/>
      <c r="AWI47" s="960"/>
      <c r="AWJ47" s="960"/>
      <c r="AWK47" s="960"/>
      <c r="AWL47" s="960"/>
      <c r="AWM47" s="960"/>
      <c r="AWN47" s="960"/>
      <c r="AWO47" s="960"/>
      <c r="AWP47" s="960"/>
      <c r="AWQ47" s="960"/>
      <c r="AWR47" s="960"/>
      <c r="AWS47" s="960"/>
      <c r="AWT47" s="960"/>
      <c r="AWU47" s="960"/>
      <c r="AWV47" s="960"/>
      <c r="AWW47" s="960"/>
      <c r="AWX47" s="960"/>
      <c r="AWY47" s="960"/>
      <c r="AWZ47" s="960"/>
      <c r="AXA47" s="960"/>
      <c r="AXB47" s="960"/>
      <c r="AXC47" s="960"/>
      <c r="AXD47" s="960"/>
      <c r="AXE47" s="960"/>
      <c r="AXF47" s="960"/>
      <c r="AXG47" s="960"/>
      <c r="AXH47" s="960"/>
      <c r="AXI47" s="960"/>
      <c r="AXJ47" s="960"/>
      <c r="AXK47" s="960"/>
      <c r="AXL47" s="960"/>
      <c r="AXM47" s="960"/>
      <c r="AXN47" s="960"/>
      <c r="AXO47" s="960"/>
      <c r="AXP47" s="960"/>
      <c r="AXQ47" s="960"/>
      <c r="AXR47" s="960"/>
      <c r="AXS47" s="960"/>
      <c r="AXT47" s="960"/>
      <c r="AXU47" s="960"/>
      <c r="AXV47" s="960"/>
      <c r="AXW47" s="960"/>
      <c r="AXX47" s="960"/>
      <c r="AXY47" s="960"/>
      <c r="AXZ47" s="960"/>
      <c r="AYA47" s="960"/>
      <c r="AYB47" s="960"/>
      <c r="AYC47" s="960"/>
      <c r="AYD47" s="960"/>
      <c r="AYE47" s="960"/>
      <c r="AYF47" s="960"/>
      <c r="AYG47" s="960"/>
      <c r="AYH47" s="960"/>
      <c r="AYI47" s="960"/>
      <c r="AYJ47" s="960"/>
      <c r="AYK47" s="960"/>
      <c r="AYL47" s="960"/>
      <c r="AYM47" s="960"/>
      <c r="AYN47" s="960"/>
      <c r="AYO47" s="960"/>
      <c r="AYP47" s="960"/>
      <c r="AYQ47" s="960"/>
      <c r="AYR47" s="960"/>
      <c r="AYS47" s="960"/>
      <c r="AYT47" s="960"/>
      <c r="AYU47" s="960"/>
      <c r="AYV47" s="960"/>
      <c r="AYW47" s="960"/>
      <c r="AYX47" s="960"/>
      <c r="AYY47" s="960"/>
      <c r="AYZ47" s="960"/>
      <c r="AZA47" s="960"/>
      <c r="AZB47" s="960"/>
      <c r="AZC47" s="960"/>
      <c r="AZD47" s="960"/>
      <c r="AZE47" s="960"/>
      <c r="AZF47" s="960"/>
      <c r="AZG47" s="960"/>
      <c r="AZH47" s="960"/>
      <c r="AZI47" s="960"/>
      <c r="AZJ47" s="960"/>
      <c r="AZK47" s="960"/>
      <c r="AZL47" s="960"/>
      <c r="AZM47" s="960"/>
      <c r="AZN47" s="960"/>
      <c r="AZO47" s="960"/>
      <c r="AZP47" s="960"/>
      <c r="AZQ47" s="960"/>
      <c r="AZR47" s="960"/>
      <c r="AZS47" s="960"/>
      <c r="AZT47" s="960"/>
      <c r="AZU47" s="960"/>
      <c r="AZV47" s="960"/>
      <c r="AZW47" s="960"/>
      <c r="AZX47" s="960"/>
      <c r="AZY47" s="960"/>
      <c r="AZZ47" s="960"/>
      <c r="BAA47" s="960"/>
      <c r="BAB47" s="960"/>
      <c r="BAC47" s="960"/>
      <c r="BAD47" s="960"/>
      <c r="BAE47" s="960"/>
      <c r="BAF47" s="960"/>
      <c r="BAG47" s="960"/>
      <c r="BAH47" s="960"/>
      <c r="BAI47" s="960"/>
      <c r="BAJ47" s="960"/>
      <c r="BAK47" s="960"/>
      <c r="BAL47" s="960"/>
      <c r="BAM47" s="960"/>
      <c r="BAN47" s="960"/>
      <c r="BAO47" s="960"/>
      <c r="BAP47" s="960"/>
      <c r="BAQ47" s="960"/>
      <c r="BAR47" s="960"/>
      <c r="BAS47" s="960"/>
      <c r="BAT47" s="960"/>
      <c r="BAU47" s="960"/>
      <c r="BAV47" s="960"/>
      <c r="BAW47" s="960"/>
      <c r="BAX47" s="960"/>
      <c r="BAY47" s="960"/>
      <c r="BAZ47" s="960"/>
      <c r="BBA47" s="960"/>
      <c r="BBB47" s="960"/>
      <c r="BBC47" s="960"/>
      <c r="BBD47" s="960"/>
      <c r="BBE47" s="960"/>
      <c r="BBF47" s="960"/>
      <c r="BBG47" s="960"/>
      <c r="BBH47" s="960"/>
      <c r="BBI47" s="960"/>
      <c r="BBJ47" s="960"/>
      <c r="BBK47" s="960"/>
      <c r="BBL47" s="960"/>
      <c r="BBM47" s="960"/>
      <c r="BBN47" s="960"/>
      <c r="BBO47" s="960"/>
      <c r="BBP47" s="960"/>
      <c r="BBQ47" s="960"/>
      <c r="BBR47" s="960"/>
      <c r="BBS47" s="960"/>
      <c r="BBT47" s="960"/>
      <c r="BBU47" s="960"/>
      <c r="BBV47" s="960"/>
      <c r="BBW47" s="960"/>
      <c r="BBX47" s="960"/>
      <c r="BBY47" s="960"/>
      <c r="BBZ47" s="960"/>
      <c r="BCA47" s="960"/>
      <c r="BCB47" s="960"/>
      <c r="BCC47" s="960"/>
      <c r="BCD47" s="960"/>
      <c r="BCE47" s="960"/>
      <c r="BCF47" s="960"/>
      <c r="BCG47" s="960"/>
      <c r="BCH47" s="960"/>
      <c r="BCI47" s="960"/>
      <c r="BCJ47" s="960"/>
      <c r="BCK47" s="960"/>
      <c r="BCL47" s="960"/>
      <c r="BCM47" s="960"/>
      <c r="BCN47" s="960"/>
      <c r="BCO47" s="960"/>
      <c r="BCP47" s="960"/>
      <c r="BCQ47" s="960"/>
      <c r="BCR47" s="960"/>
      <c r="BCS47" s="960"/>
      <c r="BCT47" s="960"/>
      <c r="BCU47" s="960"/>
      <c r="BCV47" s="960"/>
      <c r="BCW47" s="960"/>
      <c r="BCX47" s="960"/>
      <c r="BCY47" s="960"/>
      <c r="BCZ47" s="960"/>
      <c r="BDA47" s="960"/>
      <c r="BDB47" s="960"/>
      <c r="BDC47" s="960"/>
      <c r="BDD47" s="960"/>
      <c r="BDE47" s="960"/>
      <c r="BDF47" s="960"/>
      <c r="BDG47" s="960"/>
      <c r="BDH47" s="960"/>
      <c r="BDI47" s="960"/>
      <c r="BDJ47" s="960"/>
      <c r="BDK47" s="960"/>
      <c r="BDL47" s="960"/>
      <c r="BDM47" s="960"/>
      <c r="BDN47" s="960"/>
      <c r="BDO47" s="960"/>
      <c r="BDP47" s="960"/>
      <c r="BDQ47" s="960"/>
      <c r="BDR47" s="960"/>
      <c r="BDS47" s="960"/>
      <c r="BDT47" s="960"/>
      <c r="BDU47" s="960"/>
      <c r="BDV47" s="960"/>
      <c r="BDW47" s="960"/>
      <c r="BDX47" s="960"/>
      <c r="BDY47" s="960"/>
      <c r="BDZ47" s="960"/>
      <c r="BEA47" s="960"/>
      <c r="BEB47" s="960"/>
      <c r="BEC47" s="960"/>
      <c r="BED47" s="960"/>
      <c r="BEE47" s="960"/>
      <c r="BEF47" s="960"/>
      <c r="BEG47" s="960"/>
      <c r="BEH47" s="960"/>
      <c r="BEI47" s="960"/>
      <c r="BEJ47" s="960"/>
      <c r="BEK47" s="960"/>
      <c r="BEL47" s="960"/>
      <c r="BEM47" s="960"/>
      <c r="BEN47" s="960"/>
      <c r="BEO47" s="960"/>
      <c r="BEP47" s="960"/>
      <c r="BEQ47" s="960"/>
      <c r="BER47" s="960"/>
      <c r="BES47" s="960"/>
      <c r="BET47" s="960"/>
      <c r="BEU47" s="960"/>
      <c r="BEV47" s="960"/>
      <c r="BEW47" s="960"/>
      <c r="BEX47" s="960"/>
      <c r="BEY47" s="960"/>
      <c r="BEZ47" s="960"/>
      <c r="BFA47" s="960"/>
      <c r="BFB47" s="960"/>
      <c r="BFC47" s="960"/>
      <c r="BFD47" s="960"/>
      <c r="BFE47" s="960"/>
      <c r="BFF47" s="960"/>
      <c r="BFG47" s="960"/>
      <c r="BFH47" s="960"/>
      <c r="BFI47" s="960"/>
      <c r="BFJ47" s="960"/>
      <c r="BFK47" s="960"/>
      <c r="BFL47" s="960"/>
      <c r="BFM47" s="960"/>
      <c r="BFN47" s="960"/>
      <c r="BFO47" s="960"/>
      <c r="BFP47" s="960"/>
      <c r="BFQ47" s="960"/>
      <c r="BFR47" s="960"/>
      <c r="BFS47" s="960"/>
      <c r="BFT47" s="960"/>
      <c r="BFU47" s="960"/>
      <c r="BFV47" s="960"/>
      <c r="BFW47" s="960"/>
      <c r="BFX47" s="960"/>
      <c r="BFY47" s="960"/>
      <c r="BFZ47" s="960"/>
      <c r="BGA47" s="960"/>
      <c r="BGB47" s="960"/>
      <c r="BGC47" s="960"/>
      <c r="BGD47" s="960"/>
      <c r="BGE47" s="960"/>
      <c r="BGF47" s="960"/>
      <c r="BGG47" s="960"/>
      <c r="BGH47" s="960"/>
      <c r="BGI47" s="960"/>
      <c r="BGJ47" s="960"/>
      <c r="BGK47" s="960"/>
      <c r="BGL47" s="960"/>
      <c r="BGM47" s="960"/>
      <c r="BGN47" s="960"/>
      <c r="BGO47" s="960"/>
      <c r="BGP47" s="960"/>
      <c r="BGQ47" s="960"/>
      <c r="BGR47" s="960"/>
      <c r="BGS47" s="960"/>
      <c r="BGT47" s="960"/>
      <c r="BGU47" s="960"/>
      <c r="BGV47" s="960"/>
      <c r="BGW47" s="960"/>
      <c r="BGX47" s="960"/>
      <c r="BGY47" s="960"/>
      <c r="BGZ47" s="960"/>
      <c r="BHA47" s="960"/>
      <c r="BHB47" s="960"/>
      <c r="BHC47" s="960"/>
      <c r="BHD47" s="960"/>
      <c r="BHE47" s="960"/>
      <c r="BHF47" s="960"/>
      <c r="BHG47" s="960"/>
      <c r="BHH47" s="960"/>
      <c r="BHI47" s="960"/>
      <c r="BHJ47" s="960"/>
      <c r="BHK47" s="960"/>
      <c r="BHL47" s="960"/>
      <c r="BHM47" s="960"/>
      <c r="BHN47" s="960"/>
      <c r="BHO47" s="960"/>
      <c r="BHP47" s="960"/>
      <c r="BHQ47" s="960"/>
      <c r="BHR47" s="960"/>
      <c r="BHS47" s="960"/>
      <c r="BHT47" s="960"/>
      <c r="BHU47" s="960"/>
      <c r="BHV47" s="960"/>
      <c r="BHW47" s="960"/>
      <c r="BHX47" s="960"/>
      <c r="BHY47" s="960"/>
      <c r="BHZ47" s="960"/>
      <c r="BIA47" s="960"/>
      <c r="BIB47" s="960"/>
      <c r="BIC47" s="960"/>
      <c r="BID47" s="960"/>
      <c r="BIE47" s="960"/>
      <c r="BIF47" s="960"/>
      <c r="BIG47" s="960"/>
      <c r="BIH47" s="960"/>
      <c r="BII47" s="960"/>
      <c r="BIJ47" s="960"/>
      <c r="BIK47" s="960"/>
      <c r="BIL47" s="960"/>
      <c r="BIM47" s="960"/>
      <c r="BIN47" s="960"/>
      <c r="BIO47" s="960"/>
      <c r="BIP47" s="960"/>
      <c r="BIQ47" s="960"/>
      <c r="BIR47" s="960"/>
      <c r="BIS47" s="960"/>
      <c r="BIT47" s="960"/>
      <c r="BIU47" s="960"/>
      <c r="BIV47" s="960"/>
      <c r="BIW47" s="960"/>
      <c r="BIX47" s="960"/>
      <c r="BIY47" s="960"/>
      <c r="BIZ47" s="960"/>
      <c r="BJA47" s="960"/>
      <c r="BJB47" s="960"/>
      <c r="BJC47" s="960"/>
      <c r="BJD47" s="960"/>
      <c r="BJE47" s="960"/>
      <c r="BJF47" s="960"/>
      <c r="BJG47" s="960"/>
      <c r="BJH47" s="960"/>
      <c r="BJI47" s="960"/>
      <c r="BJJ47" s="960"/>
      <c r="BJK47" s="960"/>
      <c r="BJL47" s="960"/>
      <c r="BJM47" s="960"/>
      <c r="BJN47" s="960"/>
      <c r="BJO47" s="960"/>
      <c r="BJP47" s="960"/>
      <c r="BJQ47" s="960"/>
      <c r="BJR47" s="960"/>
      <c r="BJS47" s="960"/>
      <c r="BJT47" s="960"/>
      <c r="BJU47" s="960"/>
      <c r="BJV47" s="960"/>
      <c r="BJW47" s="960"/>
      <c r="BJX47" s="960"/>
      <c r="BJY47" s="960"/>
      <c r="BJZ47" s="960"/>
      <c r="BKA47" s="960"/>
      <c r="BKB47" s="960"/>
      <c r="BKC47" s="960"/>
      <c r="BKD47" s="960"/>
      <c r="BKE47" s="960"/>
      <c r="BKF47" s="960"/>
      <c r="BKG47" s="960"/>
      <c r="BKH47" s="960"/>
      <c r="BKI47" s="960"/>
      <c r="BKJ47" s="960"/>
      <c r="BKK47" s="960"/>
      <c r="BKL47" s="960"/>
      <c r="BKM47" s="960"/>
      <c r="BKN47" s="960"/>
      <c r="BKO47" s="960"/>
      <c r="BKP47" s="960"/>
      <c r="BKQ47" s="960"/>
      <c r="BKR47" s="960"/>
      <c r="BKS47" s="960"/>
      <c r="BKT47" s="960"/>
      <c r="BKU47" s="960"/>
      <c r="BKV47" s="960"/>
      <c r="BKW47" s="960"/>
      <c r="BKX47" s="960"/>
      <c r="BKY47" s="960"/>
      <c r="BKZ47" s="960"/>
      <c r="BLA47" s="960"/>
      <c r="BLB47" s="960"/>
      <c r="BLC47" s="960"/>
      <c r="BLD47" s="960"/>
      <c r="BLE47" s="960"/>
      <c r="BLF47" s="960"/>
      <c r="BLG47" s="960"/>
      <c r="BLH47" s="960"/>
      <c r="BLI47" s="960"/>
      <c r="BLJ47" s="960"/>
      <c r="BLK47" s="960"/>
      <c r="BLL47" s="960"/>
      <c r="BLM47" s="960"/>
      <c r="BLN47" s="960"/>
      <c r="BLO47" s="960"/>
      <c r="BLP47" s="960"/>
      <c r="BLQ47" s="960"/>
      <c r="BLR47" s="960"/>
      <c r="BLS47" s="960"/>
      <c r="BLT47" s="960"/>
      <c r="BLU47" s="960"/>
      <c r="BLV47" s="960"/>
      <c r="BLW47" s="960"/>
      <c r="BLX47" s="960"/>
      <c r="BLY47" s="960"/>
      <c r="BLZ47" s="960"/>
      <c r="BMA47" s="960"/>
      <c r="BMB47" s="960"/>
      <c r="BMC47" s="960"/>
      <c r="BMD47" s="960"/>
      <c r="BME47" s="960"/>
      <c r="BMF47" s="960"/>
      <c r="BMG47" s="960"/>
      <c r="BMH47" s="960"/>
      <c r="BMI47" s="960"/>
      <c r="BMJ47" s="960"/>
      <c r="BMK47" s="960"/>
      <c r="BML47" s="960"/>
      <c r="BMM47" s="960"/>
      <c r="BMN47" s="960"/>
      <c r="BMO47" s="960"/>
      <c r="BMP47" s="960"/>
      <c r="BMQ47" s="960"/>
      <c r="BMR47" s="960"/>
      <c r="BMS47" s="960"/>
      <c r="BMT47" s="960"/>
      <c r="BMU47" s="960"/>
      <c r="BMV47" s="960"/>
      <c r="BMW47" s="960"/>
      <c r="BMX47" s="960"/>
      <c r="BMY47" s="960"/>
      <c r="BMZ47" s="960"/>
      <c r="BNA47" s="960"/>
      <c r="BNB47" s="960"/>
      <c r="BNC47" s="960"/>
      <c r="BND47" s="960"/>
      <c r="BNE47" s="960"/>
      <c r="BNF47" s="960"/>
      <c r="BNG47" s="960"/>
      <c r="BNH47" s="960"/>
      <c r="BNI47" s="960"/>
      <c r="BNJ47" s="960"/>
      <c r="BNK47" s="960"/>
      <c r="BNL47" s="960"/>
      <c r="BNM47" s="960"/>
      <c r="BNN47" s="960"/>
      <c r="BNO47" s="960"/>
      <c r="BNP47" s="960"/>
      <c r="BNQ47" s="960"/>
      <c r="BNR47" s="960"/>
      <c r="BNS47" s="960"/>
      <c r="BNT47" s="960"/>
      <c r="BNU47" s="960"/>
      <c r="BNV47" s="960"/>
      <c r="BNW47" s="960"/>
      <c r="BNX47" s="960"/>
      <c r="BNY47" s="960"/>
      <c r="BNZ47" s="960"/>
      <c r="BOA47" s="960"/>
      <c r="BOB47" s="960"/>
      <c r="BOC47" s="960"/>
      <c r="BOD47" s="960"/>
      <c r="BOE47" s="960"/>
      <c r="BOF47" s="960"/>
      <c r="BOG47" s="960"/>
      <c r="BOH47" s="960"/>
      <c r="BOI47" s="960"/>
      <c r="BOJ47" s="960"/>
      <c r="BOK47" s="960"/>
      <c r="BOL47" s="960"/>
      <c r="BOM47" s="960"/>
      <c r="BON47" s="960"/>
      <c r="BOO47" s="960"/>
      <c r="BOP47" s="960"/>
      <c r="BOQ47" s="960"/>
      <c r="BOR47" s="960"/>
      <c r="BOS47" s="960"/>
      <c r="BOT47" s="960"/>
      <c r="BOU47" s="960"/>
      <c r="BOV47" s="960"/>
      <c r="BOW47" s="960"/>
      <c r="BOX47" s="960"/>
      <c r="BOY47" s="960"/>
      <c r="BOZ47" s="960"/>
      <c r="BPA47" s="960"/>
      <c r="BPB47" s="960"/>
      <c r="BPC47" s="960"/>
      <c r="BPD47" s="960"/>
      <c r="BPE47" s="960"/>
      <c r="BPF47" s="960"/>
      <c r="BPG47" s="960"/>
      <c r="BPH47" s="960"/>
      <c r="BPI47" s="960"/>
      <c r="BPJ47" s="960"/>
      <c r="BPK47" s="960"/>
      <c r="BPL47" s="960"/>
      <c r="BPM47" s="960"/>
      <c r="BPN47" s="960"/>
      <c r="BPO47" s="960"/>
      <c r="BPP47" s="960"/>
      <c r="BPQ47" s="960"/>
      <c r="BPR47" s="960"/>
      <c r="BPS47" s="960"/>
      <c r="BPT47" s="960"/>
      <c r="BPU47" s="960"/>
      <c r="BPV47" s="960"/>
      <c r="BPW47" s="960"/>
      <c r="BPX47" s="960"/>
      <c r="BPY47" s="960"/>
      <c r="BPZ47" s="960"/>
      <c r="BQA47" s="960"/>
      <c r="BQB47" s="960"/>
      <c r="BQC47" s="960"/>
      <c r="BQD47" s="960"/>
      <c r="BQE47" s="960"/>
      <c r="BQF47" s="960"/>
      <c r="BQG47" s="960"/>
      <c r="BQH47" s="960"/>
      <c r="BQI47" s="960"/>
      <c r="BQJ47" s="960"/>
      <c r="BQK47" s="960"/>
      <c r="BQL47" s="960"/>
      <c r="BQM47" s="960"/>
      <c r="BQN47" s="960"/>
      <c r="BQO47" s="960"/>
      <c r="BQP47" s="960"/>
      <c r="BQQ47" s="960"/>
      <c r="BQR47" s="960"/>
      <c r="BQS47" s="960"/>
      <c r="BQT47" s="960"/>
      <c r="BQU47" s="960"/>
      <c r="BQV47" s="960"/>
      <c r="BQW47" s="960"/>
      <c r="BQX47" s="960"/>
      <c r="BQY47" s="960"/>
      <c r="BQZ47" s="960"/>
      <c r="BRA47" s="960"/>
      <c r="BRB47" s="960"/>
      <c r="BRC47" s="960"/>
      <c r="BRD47" s="960"/>
      <c r="BRE47" s="960"/>
      <c r="BRF47" s="960"/>
      <c r="BRG47" s="960"/>
      <c r="BRH47" s="960"/>
      <c r="BRI47" s="960"/>
      <c r="BRJ47" s="960"/>
      <c r="BRK47" s="960"/>
      <c r="BRL47" s="960"/>
      <c r="BRM47" s="960"/>
      <c r="BRN47" s="960"/>
      <c r="BRO47" s="960"/>
      <c r="BRP47" s="960"/>
      <c r="BRQ47" s="960"/>
      <c r="BRR47" s="960"/>
      <c r="BRS47" s="960"/>
      <c r="BRT47" s="960"/>
      <c r="BRU47" s="960"/>
      <c r="BRV47" s="960"/>
      <c r="BRW47" s="960"/>
      <c r="BRX47" s="960"/>
      <c r="BRY47" s="960"/>
      <c r="BRZ47" s="960"/>
      <c r="BSA47" s="960"/>
      <c r="BSB47" s="960"/>
      <c r="BSC47" s="960"/>
      <c r="BSD47" s="960"/>
      <c r="BSE47" s="960"/>
      <c r="BSF47" s="960"/>
      <c r="BSG47" s="960"/>
      <c r="BSH47" s="960"/>
      <c r="BSI47" s="960"/>
      <c r="BSJ47" s="960"/>
      <c r="BSK47" s="960"/>
      <c r="BSL47" s="960"/>
      <c r="BSM47" s="960"/>
      <c r="BSN47" s="960"/>
      <c r="BSO47" s="960"/>
      <c r="BSP47" s="960"/>
      <c r="BSQ47" s="960"/>
      <c r="BSR47" s="960"/>
      <c r="BSS47" s="960"/>
      <c r="BST47" s="960"/>
      <c r="BSU47" s="960"/>
      <c r="BSV47" s="960"/>
      <c r="BSW47" s="960"/>
      <c r="BSX47" s="960"/>
      <c r="BSY47" s="960"/>
      <c r="BSZ47" s="960"/>
      <c r="BTA47" s="960"/>
      <c r="BTB47" s="960"/>
      <c r="BTC47" s="960"/>
      <c r="BTD47" s="960"/>
      <c r="BTE47" s="960"/>
      <c r="BTF47" s="960"/>
      <c r="BTG47" s="960"/>
      <c r="BTH47" s="960"/>
      <c r="BTI47" s="960"/>
      <c r="BTJ47" s="960"/>
      <c r="BTK47" s="960"/>
      <c r="BTL47" s="960"/>
      <c r="BTM47" s="960"/>
      <c r="BTN47" s="960"/>
      <c r="BTO47" s="960"/>
      <c r="BTP47" s="960"/>
      <c r="BTQ47" s="960"/>
      <c r="BTR47" s="960"/>
      <c r="BTS47" s="960"/>
      <c r="BTT47" s="960"/>
      <c r="BTU47" s="960"/>
      <c r="BTV47" s="960"/>
      <c r="BTW47" s="960"/>
      <c r="BTX47" s="960"/>
      <c r="BTY47" s="960"/>
      <c r="BTZ47" s="960"/>
      <c r="BUA47" s="960"/>
      <c r="BUB47" s="960"/>
      <c r="BUC47" s="960"/>
      <c r="BUD47" s="960"/>
      <c r="BUE47" s="960"/>
      <c r="BUF47" s="960"/>
      <c r="BUG47" s="960"/>
      <c r="BUH47" s="960"/>
      <c r="BUI47" s="960"/>
      <c r="BUJ47" s="960"/>
      <c r="BUK47" s="960"/>
      <c r="BUL47" s="960"/>
      <c r="BUM47" s="960"/>
      <c r="BUN47" s="960"/>
      <c r="BUO47" s="960"/>
      <c r="BUP47" s="960"/>
      <c r="BUQ47" s="960"/>
      <c r="BUR47" s="960"/>
      <c r="BUS47" s="960"/>
      <c r="BUT47" s="960"/>
      <c r="BUU47" s="960"/>
      <c r="BUV47" s="960"/>
      <c r="BUW47" s="960"/>
      <c r="BUX47" s="960"/>
      <c r="BUY47" s="960"/>
      <c r="BUZ47" s="960"/>
      <c r="BVA47" s="960"/>
      <c r="BVB47" s="960"/>
      <c r="BVC47" s="960"/>
      <c r="BVD47" s="960"/>
      <c r="BVE47" s="960"/>
      <c r="BVF47" s="960"/>
      <c r="BVG47" s="960"/>
      <c r="BVH47" s="960"/>
      <c r="BVI47" s="960"/>
      <c r="BVJ47" s="960"/>
      <c r="BVK47" s="960"/>
      <c r="BVL47" s="960"/>
      <c r="BVM47" s="960"/>
      <c r="BVN47" s="960"/>
      <c r="BVO47" s="960"/>
      <c r="BVP47" s="960"/>
      <c r="BVQ47" s="960"/>
      <c r="BVR47" s="960"/>
      <c r="BVS47" s="960"/>
      <c r="BVT47" s="960"/>
      <c r="BVU47" s="960"/>
      <c r="BVV47" s="960"/>
      <c r="BVW47" s="960"/>
      <c r="BVX47" s="960"/>
      <c r="BVY47" s="960"/>
      <c r="BVZ47" s="960"/>
      <c r="BWA47" s="960"/>
      <c r="BWB47" s="960"/>
      <c r="BWC47" s="960"/>
      <c r="BWD47" s="960"/>
      <c r="BWE47" s="960"/>
      <c r="BWF47" s="960"/>
      <c r="BWG47" s="960"/>
      <c r="BWH47" s="960"/>
      <c r="BWI47" s="960"/>
      <c r="BWJ47" s="960"/>
      <c r="BWK47" s="960"/>
      <c r="BWL47" s="960"/>
      <c r="BWM47" s="960"/>
      <c r="BWN47" s="960"/>
      <c r="BWO47" s="960"/>
      <c r="BWP47" s="960"/>
      <c r="BWQ47" s="960"/>
      <c r="BWR47" s="960"/>
      <c r="BWS47" s="960"/>
      <c r="BWT47" s="960"/>
      <c r="BWU47" s="960"/>
      <c r="BWV47" s="960"/>
      <c r="BWW47" s="960"/>
      <c r="BWX47" s="960"/>
      <c r="BWY47" s="960"/>
      <c r="BWZ47" s="960"/>
      <c r="BXA47" s="960"/>
      <c r="BXB47" s="960"/>
      <c r="BXC47" s="960"/>
      <c r="BXD47" s="960"/>
      <c r="BXE47" s="960"/>
      <c r="BXF47" s="960"/>
      <c r="BXG47" s="960"/>
      <c r="BXH47" s="960"/>
      <c r="BXI47" s="960"/>
      <c r="BXJ47" s="960"/>
      <c r="BXK47" s="960"/>
      <c r="BXL47" s="960"/>
      <c r="BXM47" s="960"/>
      <c r="BXN47" s="960"/>
      <c r="BXO47" s="960"/>
      <c r="BXP47" s="960"/>
      <c r="BXQ47" s="960"/>
      <c r="BXR47" s="960"/>
      <c r="BXS47" s="960"/>
      <c r="BXT47" s="960"/>
      <c r="BXU47" s="960"/>
      <c r="BXV47" s="960"/>
      <c r="BXW47" s="960"/>
      <c r="BXX47" s="960"/>
      <c r="BXY47" s="960"/>
      <c r="BXZ47" s="960"/>
      <c r="BYA47" s="960"/>
      <c r="BYB47" s="960"/>
      <c r="BYC47" s="960"/>
      <c r="BYD47" s="960"/>
      <c r="BYE47" s="960"/>
      <c r="BYF47" s="960"/>
      <c r="BYG47" s="960"/>
      <c r="BYH47" s="960"/>
      <c r="BYI47" s="960"/>
      <c r="BYJ47" s="960"/>
      <c r="BYK47" s="960"/>
      <c r="BYL47" s="960"/>
      <c r="BYM47" s="960"/>
      <c r="BYN47" s="960"/>
      <c r="BYO47" s="960"/>
      <c r="BYP47" s="960"/>
      <c r="BYQ47" s="960"/>
      <c r="BYR47" s="960"/>
      <c r="BYS47" s="960"/>
      <c r="BYT47" s="960"/>
      <c r="BYU47" s="960"/>
      <c r="BYV47" s="960"/>
      <c r="BYW47" s="960"/>
      <c r="BYX47" s="960"/>
      <c r="BYY47" s="960"/>
      <c r="BYZ47" s="960"/>
      <c r="BZA47" s="960"/>
      <c r="BZB47" s="960"/>
      <c r="BZC47" s="960"/>
      <c r="BZD47" s="960"/>
      <c r="BZE47" s="960"/>
      <c r="BZF47" s="960"/>
      <c r="BZG47" s="960"/>
      <c r="BZH47" s="960"/>
      <c r="BZI47" s="960"/>
      <c r="BZJ47" s="960"/>
      <c r="BZK47" s="960"/>
      <c r="BZL47" s="960"/>
      <c r="BZM47" s="960"/>
      <c r="BZN47" s="960"/>
      <c r="BZO47" s="960"/>
      <c r="BZP47" s="960"/>
      <c r="BZQ47" s="960"/>
      <c r="BZR47" s="960"/>
      <c r="BZS47" s="960"/>
      <c r="BZT47" s="960"/>
      <c r="BZU47" s="960"/>
      <c r="BZV47" s="960"/>
      <c r="BZW47" s="960"/>
      <c r="BZX47" s="960"/>
      <c r="BZY47" s="960"/>
      <c r="BZZ47" s="960"/>
      <c r="CAA47" s="960"/>
      <c r="CAB47" s="960"/>
      <c r="CAC47" s="960"/>
      <c r="CAD47" s="960"/>
      <c r="CAE47" s="960"/>
      <c r="CAF47" s="960"/>
      <c r="CAG47" s="960"/>
      <c r="CAH47" s="960"/>
      <c r="CAI47" s="960"/>
      <c r="CAJ47" s="960"/>
      <c r="CAK47" s="960"/>
      <c r="CAL47" s="960"/>
      <c r="CAM47" s="960"/>
      <c r="CAN47" s="960"/>
      <c r="CAO47" s="960"/>
      <c r="CAP47" s="960"/>
      <c r="CAQ47" s="960"/>
      <c r="CAR47" s="960"/>
      <c r="CAS47" s="960"/>
      <c r="CAT47" s="960"/>
      <c r="CAU47" s="960"/>
      <c r="CAV47" s="960"/>
      <c r="CAW47" s="960"/>
      <c r="CAX47" s="960"/>
      <c r="CAY47" s="960"/>
      <c r="CAZ47" s="960"/>
      <c r="CBA47" s="960"/>
      <c r="CBB47" s="960"/>
      <c r="CBC47" s="960"/>
      <c r="CBD47" s="960"/>
      <c r="CBE47" s="960"/>
      <c r="CBF47" s="960"/>
      <c r="CBG47" s="960"/>
      <c r="CBH47" s="960"/>
      <c r="CBI47" s="960"/>
      <c r="CBJ47" s="960"/>
      <c r="CBK47" s="960"/>
      <c r="CBL47" s="960"/>
      <c r="CBM47" s="960"/>
      <c r="CBN47" s="960"/>
      <c r="CBO47" s="960"/>
      <c r="CBP47" s="960"/>
      <c r="CBQ47" s="960"/>
      <c r="CBR47" s="960"/>
      <c r="CBS47" s="960"/>
      <c r="CBT47" s="960"/>
      <c r="CBU47" s="960"/>
      <c r="CBV47" s="960"/>
      <c r="CBW47" s="960"/>
      <c r="CBX47" s="960"/>
      <c r="CBY47" s="960"/>
      <c r="CBZ47" s="960"/>
      <c r="CCA47" s="960"/>
      <c r="CCB47" s="960"/>
      <c r="CCC47" s="960"/>
      <c r="CCD47" s="960"/>
      <c r="CCE47" s="960"/>
      <c r="CCF47" s="960"/>
      <c r="CCG47" s="960"/>
      <c r="CCH47" s="960"/>
      <c r="CCI47" s="960"/>
      <c r="CCJ47" s="960"/>
      <c r="CCK47" s="960"/>
      <c r="CCL47" s="960"/>
      <c r="CCM47" s="960"/>
      <c r="CCN47" s="960"/>
      <c r="CCO47" s="960"/>
      <c r="CCP47" s="960"/>
      <c r="CCQ47" s="960"/>
      <c r="CCR47" s="960"/>
      <c r="CCS47" s="960"/>
      <c r="CCT47" s="960"/>
      <c r="CCU47" s="960"/>
      <c r="CCV47" s="960"/>
      <c r="CCW47" s="960"/>
      <c r="CCX47" s="960"/>
      <c r="CCY47" s="960"/>
      <c r="CCZ47" s="960"/>
      <c r="CDA47" s="960"/>
      <c r="CDB47" s="960"/>
      <c r="CDC47" s="960"/>
      <c r="CDD47" s="960"/>
      <c r="CDE47" s="960"/>
      <c r="CDF47" s="960"/>
      <c r="CDG47" s="960"/>
      <c r="CDH47" s="960"/>
      <c r="CDI47" s="960"/>
      <c r="CDJ47" s="960"/>
      <c r="CDK47" s="960"/>
      <c r="CDL47" s="960"/>
      <c r="CDM47" s="960"/>
      <c r="CDN47" s="960"/>
      <c r="CDO47" s="960"/>
      <c r="CDP47" s="960"/>
      <c r="CDQ47" s="960"/>
      <c r="CDR47" s="960"/>
      <c r="CDS47" s="960"/>
      <c r="CDT47" s="960"/>
      <c r="CDU47" s="960"/>
      <c r="CDV47" s="960"/>
      <c r="CDW47" s="960"/>
      <c r="CDX47" s="960"/>
      <c r="CDY47" s="960"/>
      <c r="CDZ47" s="960"/>
      <c r="CEA47" s="960"/>
      <c r="CEB47" s="960"/>
      <c r="CEC47" s="960"/>
      <c r="CED47" s="960"/>
      <c r="CEE47" s="960"/>
      <c r="CEF47" s="960"/>
      <c r="CEG47" s="960"/>
      <c r="CEH47" s="960"/>
      <c r="CEI47" s="960"/>
      <c r="CEJ47" s="960"/>
      <c r="CEK47" s="960"/>
      <c r="CEL47" s="960"/>
      <c r="CEM47" s="960"/>
      <c r="CEN47" s="960"/>
      <c r="CEO47" s="960"/>
      <c r="CEP47" s="960"/>
      <c r="CEQ47" s="960"/>
      <c r="CER47" s="960"/>
      <c r="CES47" s="960"/>
      <c r="CET47" s="960"/>
      <c r="CEU47" s="960"/>
      <c r="CEV47" s="960"/>
      <c r="CEW47" s="960"/>
      <c r="CEX47" s="960"/>
      <c r="CEY47" s="960"/>
      <c r="CEZ47" s="960"/>
      <c r="CFA47" s="960"/>
      <c r="CFB47" s="960"/>
      <c r="CFC47" s="960"/>
      <c r="CFD47" s="960"/>
      <c r="CFE47" s="960"/>
      <c r="CFF47" s="960"/>
      <c r="CFG47" s="960"/>
      <c r="CFH47" s="960"/>
      <c r="CFI47" s="960"/>
      <c r="CFJ47" s="960"/>
      <c r="CFK47" s="960"/>
      <c r="CFL47" s="960"/>
      <c r="CFM47" s="960"/>
      <c r="CFN47" s="960"/>
      <c r="CFO47" s="960"/>
      <c r="CFP47" s="960"/>
      <c r="CFQ47" s="960"/>
      <c r="CFR47" s="960"/>
      <c r="CFS47" s="960"/>
      <c r="CFT47" s="960"/>
      <c r="CFU47" s="960"/>
      <c r="CFV47" s="960"/>
      <c r="CFW47" s="960"/>
      <c r="CFX47" s="960"/>
      <c r="CFY47" s="960"/>
      <c r="CFZ47" s="960"/>
      <c r="CGA47" s="960"/>
      <c r="CGB47" s="960"/>
      <c r="CGC47" s="960"/>
      <c r="CGD47" s="960"/>
      <c r="CGE47" s="960"/>
      <c r="CGF47" s="960"/>
      <c r="CGG47" s="960"/>
      <c r="CGH47" s="960"/>
      <c r="CGI47" s="960"/>
      <c r="CGJ47" s="960"/>
      <c r="CGK47" s="960"/>
      <c r="CGL47" s="960"/>
      <c r="CGM47" s="960"/>
      <c r="CGN47" s="960"/>
      <c r="CGO47" s="960"/>
      <c r="CGP47" s="960"/>
      <c r="CGQ47" s="960"/>
      <c r="CGR47" s="960"/>
      <c r="CGS47" s="960"/>
      <c r="CGT47" s="960"/>
      <c r="CGU47" s="960"/>
      <c r="CGV47" s="960"/>
      <c r="CGW47" s="960"/>
      <c r="CGX47" s="960"/>
      <c r="CGY47" s="960"/>
      <c r="CGZ47" s="960"/>
      <c r="CHA47" s="960"/>
      <c r="CHB47" s="960"/>
      <c r="CHC47" s="960"/>
      <c r="CHD47" s="960"/>
      <c r="CHE47" s="960"/>
      <c r="CHF47" s="960"/>
      <c r="CHG47" s="960"/>
      <c r="CHH47" s="960"/>
      <c r="CHI47" s="960"/>
      <c r="CHJ47" s="960"/>
      <c r="CHK47" s="960"/>
      <c r="CHL47" s="960"/>
      <c r="CHM47" s="960"/>
      <c r="CHN47" s="960"/>
      <c r="CHO47" s="960"/>
      <c r="CHP47" s="960"/>
      <c r="CHQ47" s="960"/>
      <c r="CHR47" s="960"/>
      <c r="CHS47" s="960"/>
      <c r="CHT47" s="960"/>
      <c r="CHU47" s="960"/>
      <c r="CHV47" s="960"/>
      <c r="CHW47" s="960"/>
      <c r="CHX47" s="960"/>
      <c r="CHY47" s="960"/>
      <c r="CHZ47" s="960"/>
      <c r="CIA47" s="960"/>
      <c r="CIB47" s="960"/>
      <c r="CIC47" s="960"/>
      <c r="CID47" s="960"/>
      <c r="CIE47" s="960"/>
      <c r="CIF47" s="960"/>
      <c r="CIG47" s="960"/>
      <c r="CIH47" s="960"/>
      <c r="CII47" s="960"/>
      <c r="CIJ47" s="960"/>
      <c r="CIK47" s="960"/>
      <c r="CIL47" s="960"/>
      <c r="CIM47" s="960"/>
      <c r="CIN47" s="960"/>
      <c r="CIO47" s="960"/>
      <c r="CIP47" s="960"/>
      <c r="CIQ47" s="960"/>
      <c r="CIR47" s="960"/>
      <c r="CIS47" s="960"/>
      <c r="CIT47" s="960"/>
      <c r="CIU47" s="960"/>
      <c r="CIV47" s="960"/>
      <c r="CIW47" s="960"/>
      <c r="CIX47" s="960"/>
      <c r="CIY47" s="960"/>
      <c r="CIZ47" s="960"/>
      <c r="CJA47" s="960"/>
      <c r="CJB47" s="960"/>
      <c r="CJC47" s="960"/>
      <c r="CJD47" s="960"/>
      <c r="CJE47" s="960"/>
      <c r="CJF47" s="960"/>
      <c r="CJG47" s="960"/>
      <c r="CJH47" s="960"/>
      <c r="CJI47" s="960"/>
      <c r="CJJ47" s="960"/>
      <c r="CJK47" s="960"/>
      <c r="CJL47" s="960"/>
      <c r="CJM47" s="960"/>
      <c r="CJN47" s="960"/>
      <c r="CJO47" s="960"/>
      <c r="CJP47" s="960"/>
      <c r="CJQ47" s="960"/>
      <c r="CJR47" s="960"/>
      <c r="CJS47" s="960"/>
      <c r="CJT47" s="960"/>
      <c r="CJU47" s="960"/>
      <c r="CJV47" s="960"/>
      <c r="CJW47" s="960"/>
      <c r="CJX47" s="960"/>
      <c r="CJY47" s="960"/>
      <c r="CJZ47" s="960"/>
      <c r="CKA47" s="960"/>
      <c r="CKB47" s="960"/>
      <c r="CKC47" s="960"/>
      <c r="CKD47" s="960"/>
      <c r="CKE47" s="960"/>
      <c r="CKF47" s="960"/>
      <c r="CKG47" s="960"/>
      <c r="CKH47" s="960"/>
      <c r="CKI47" s="960"/>
      <c r="CKJ47" s="960"/>
      <c r="CKK47" s="960"/>
      <c r="CKL47" s="960"/>
      <c r="CKM47" s="960"/>
      <c r="CKN47" s="960"/>
      <c r="CKO47" s="960"/>
      <c r="CKP47" s="960"/>
      <c r="CKQ47" s="960"/>
      <c r="CKR47" s="960"/>
      <c r="CKS47" s="960"/>
      <c r="CKT47" s="960"/>
      <c r="CKU47" s="960"/>
      <c r="CKV47" s="960"/>
      <c r="CKW47" s="960"/>
      <c r="CKX47" s="960"/>
      <c r="CKY47" s="960"/>
      <c r="CKZ47" s="960"/>
      <c r="CLA47" s="960"/>
      <c r="CLB47" s="960"/>
      <c r="CLC47" s="960"/>
      <c r="CLD47" s="960"/>
      <c r="CLE47" s="960"/>
      <c r="CLF47" s="960"/>
      <c r="CLG47" s="960"/>
      <c r="CLH47" s="960"/>
      <c r="CLI47" s="960"/>
      <c r="CLJ47" s="960"/>
      <c r="CLK47" s="960"/>
      <c r="CLL47" s="960"/>
      <c r="CLM47" s="960"/>
      <c r="CLN47" s="960"/>
      <c r="CLO47" s="960"/>
      <c r="CLP47" s="960"/>
      <c r="CLQ47" s="960"/>
      <c r="CLR47" s="960"/>
      <c r="CLS47" s="960"/>
      <c r="CLT47" s="960"/>
      <c r="CLU47" s="960"/>
      <c r="CLV47" s="960"/>
      <c r="CLW47" s="960"/>
      <c r="CLX47" s="960"/>
      <c r="CLY47" s="960"/>
      <c r="CLZ47" s="960"/>
      <c r="CMA47" s="960"/>
      <c r="CMB47" s="960"/>
      <c r="CMC47" s="960"/>
      <c r="CMD47" s="960"/>
      <c r="CME47" s="960"/>
      <c r="CMF47" s="960"/>
      <c r="CMG47" s="960"/>
      <c r="CMH47" s="960"/>
      <c r="CMI47" s="960"/>
      <c r="CMJ47" s="960"/>
      <c r="CMK47" s="960"/>
      <c r="CML47" s="960"/>
      <c r="CMM47" s="960"/>
      <c r="CMN47" s="960"/>
      <c r="CMO47" s="960"/>
      <c r="CMP47" s="960"/>
      <c r="CMQ47" s="960"/>
      <c r="CMR47" s="960"/>
      <c r="CMS47" s="960"/>
      <c r="CMT47" s="960"/>
      <c r="CMU47" s="960"/>
      <c r="CMV47" s="960"/>
      <c r="CMW47" s="960"/>
      <c r="CMX47" s="960"/>
      <c r="CMY47" s="960"/>
      <c r="CMZ47" s="960"/>
      <c r="CNA47" s="960"/>
      <c r="CNB47" s="960"/>
      <c r="CNC47" s="960"/>
      <c r="CND47" s="960"/>
      <c r="CNE47" s="960"/>
      <c r="CNF47" s="960"/>
      <c r="CNG47" s="960"/>
      <c r="CNH47" s="960"/>
      <c r="CNI47" s="960"/>
      <c r="CNJ47" s="960"/>
      <c r="CNK47" s="960"/>
      <c r="CNL47" s="960"/>
      <c r="CNM47" s="960"/>
      <c r="CNN47" s="960"/>
      <c r="CNO47" s="960"/>
      <c r="CNP47" s="960"/>
      <c r="CNQ47" s="960"/>
      <c r="CNR47" s="960"/>
      <c r="CNS47" s="960"/>
      <c r="CNT47" s="960"/>
      <c r="CNU47" s="960"/>
      <c r="CNV47" s="960"/>
      <c r="CNW47" s="960"/>
      <c r="CNX47" s="960"/>
      <c r="CNY47" s="960"/>
      <c r="CNZ47" s="960"/>
      <c r="COA47" s="960"/>
      <c r="COB47" s="960"/>
      <c r="COC47" s="960"/>
      <c r="COD47" s="960"/>
      <c r="COE47" s="960"/>
      <c r="COF47" s="960"/>
      <c r="COG47" s="960"/>
      <c r="COH47" s="960"/>
      <c r="COI47" s="960"/>
      <c r="COJ47" s="960"/>
      <c r="COK47" s="960"/>
      <c r="COL47" s="960"/>
      <c r="COM47" s="960"/>
      <c r="CON47" s="960"/>
      <c r="COO47" s="960"/>
      <c r="COP47" s="960"/>
      <c r="COQ47" s="960"/>
      <c r="COR47" s="960"/>
      <c r="COS47" s="960"/>
      <c r="COT47" s="960"/>
      <c r="COU47" s="960"/>
      <c r="COV47" s="960"/>
      <c r="COW47" s="960"/>
      <c r="COX47" s="960"/>
      <c r="COY47" s="960"/>
      <c r="COZ47" s="960"/>
      <c r="CPA47" s="960"/>
      <c r="CPB47" s="960"/>
      <c r="CPC47" s="960"/>
      <c r="CPD47" s="960"/>
      <c r="CPE47" s="960"/>
      <c r="CPF47" s="960"/>
      <c r="CPG47" s="960"/>
      <c r="CPH47" s="960"/>
      <c r="CPI47" s="960"/>
      <c r="CPJ47" s="960"/>
      <c r="CPK47" s="960"/>
      <c r="CPL47" s="960"/>
      <c r="CPM47" s="960"/>
      <c r="CPN47" s="960"/>
      <c r="CPO47" s="960"/>
      <c r="CPP47" s="960"/>
      <c r="CPQ47" s="960"/>
      <c r="CPR47" s="960"/>
      <c r="CPS47" s="960"/>
      <c r="CPT47" s="960"/>
      <c r="CPU47" s="960"/>
      <c r="CPV47" s="960"/>
      <c r="CPW47" s="960"/>
      <c r="CPX47" s="960"/>
      <c r="CPY47" s="960"/>
      <c r="CPZ47" s="960"/>
      <c r="CQA47" s="960"/>
      <c r="CQB47" s="960"/>
      <c r="CQC47" s="960"/>
      <c r="CQD47" s="960"/>
      <c r="CQE47" s="960"/>
      <c r="CQF47" s="960"/>
      <c r="CQG47" s="960"/>
      <c r="CQH47" s="960"/>
      <c r="CQI47" s="960"/>
      <c r="CQJ47" s="960"/>
      <c r="CQK47" s="960"/>
      <c r="CQL47" s="960"/>
      <c r="CQM47" s="960"/>
      <c r="CQN47" s="960"/>
      <c r="CQO47" s="960"/>
      <c r="CQP47" s="960"/>
      <c r="CQQ47" s="960"/>
      <c r="CQR47" s="960"/>
      <c r="CQS47" s="960"/>
      <c r="CQT47" s="960"/>
      <c r="CQU47" s="960"/>
      <c r="CQV47" s="960"/>
      <c r="CQW47" s="960"/>
      <c r="CQX47" s="960"/>
      <c r="CQY47" s="960"/>
      <c r="CQZ47" s="960"/>
      <c r="CRA47" s="960"/>
      <c r="CRB47" s="960"/>
      <c r="CRC47" s="960"/>
      <c r="CRD47" s="960"/>
      <c r="CRE47" s="960"/>
      <c r="CRF47" s="960"/>
      <c r="CRG47" s="960"/>
      <c r="CRH47" s="960"/>
      <c r="CRI47" s="960"/>
      <c r="CRJ47" s="960"/>
      <c r="CRK47" s="960"/>
      <c r="CRL47" s="960"/>
      <c r="CRM47" s="960"/>
      <c r="CRN47" s="960"/>
      <c r="CRO47" s="960"/>
      <c r="CRP47" s="960"/>
      <c r="CRQ47" s="960"/>
      <c r="CRR47" s="960"/>
      <c r="CRS47" s="960"/>
      <c r="CRT47" s="960"/>
      <c r="CRU47" s="960"/>
      <c r="CRV47" s="960"/>
      <c r="CRW47" s="960"/>
      <c r="CRX47" s="960"/>
      <c r="CRY47" s="960"/>
      <c r="CRZ47" s="960"/>
      <c r="CSA47" s="960"/>
      <c r="CSB47" s="960"/>
      <c r="CSC47" s="960"/>
      <c r="CSD47" s="960"/>
      <c r="CSE47" s="960"/>
      <c r="CSF47" s="960"/>
      <c r="CSG47" s="960"/>
      <c r="CSH47" s="960"/>
      <c r="CSI47" s="960"/>
      <c r="CSJ47" s="960"/>
      <c r="CSK47" s="960"/>
      <c r="CSL47" s="960"/>
      <c r="CSM47" s="960"/>
      <c r="CSN47" s="960"/>
      <c r="CSO47" s="960"/>
      <c r="CSP47" s="960"/>
      <c r="CSQ47" s="960"/>
      <c r="CSR47" s="960"/>
      <c r="CSS47" s="960"/>
      <c r="CST47" s="960"/>
      <c r="CSU47" s="960"/>
      <c r="CSV47" s="960"/>
      <c r="CSW47" s="960"/>
      <c r="CSX47" s="960"/>
      <c r="CSY47" s="960"/>
      <c r="CSZ47" s="960"/>
      <c r="CTA47" s="960"/>
      <c r="CTB47" s="960"/>
      <c r="CTC47" s="960"/>
      <c r="CTD47" s="960"/>
      <c r="CTE47" s="960"/>
      <c r="CTF47" s="960"/>
      <c r="CTG47" s="960"/>
      <c r="CTH47" s="960"/>
      <c r="CTI47" s="960"/>
      <c r="CTJ47" s="960"/>
      <c r="CTK47" s="960"/>
      <c r="CTL47" s="960"/>
      <c r="CTM47" s="960"/>
      <c r="CTN47" s="960"/>
      <c r="CTO47" s="960"/>
      <c r="CTP47" s="960"/>
      <c r="CTQ47" s="960"/>
      <c r="CTR47" s="960"/>
      <c r="CTS47" s="960"/>
      <c r="CTT47" s="960"/>
      <c r="CTU47" s="960"/>
      <c r="CTV47" s="960"/>
      <c r="CTW47" s="960"/>
      <c r="CTX47" s="960"/>
      <c r="CTY47" s="960"/>
      <c r="CTZ47" s="960"/>
      <c r="CUA47" s="960"/>
      <c r="CUB47" s="960"/>
      <c r="CUC47" s="960"/>
      <c r="CUD47" s="960"/>
      <c r="CUE47" s="960"/>
      <c r="CUF47" s="960"/>
      <c r="CUG47" s="960"/>
      <c r="CUH47" s="960"/>
      <c r="CUI47" s="960"/>
      <c r="CUJ47" s="960"/>
      <c r="CUK47" s="960"/>
      <c r="CUL47" s="960"/>
      <c r="CUM47" s="960"/>
      <c r="CUN47" s="960"/>
      <c r="CUO47" s="960"/>
      <c r="CUP47" s="960"/>
      <c r="CUQ47" s="960"/>
      <c r="CUR47" s="960"/>
      <c r="CUS47" s="960"/>
      <c r="CUT47" s="960"/>
      <c r="CUU47" s="960"/>
      <c r="CUV47" s="960"/>
      <c r="CUW47" s="960"/>
      <c r="CUX47" s="960"/>
      <c r="CUY47" s="960"/>
      <c r="CUZ47" s="960"/>
      <c r="CVA47" s="960"/>
      <c r="CVB47" s="960"/>
      <c r="CVC47" s="960"/>
      <c r="CVD47" s="960"/>
      <c r="CVE47" s="960"/>
      <c r="CVF47" s="960"/>
      <c r="CVG47" s="960"/>
      <c r="CVH47" s="960"/>
      <c r="CVI47" s="960"/>
      <c r="CVJ47" s="960"/>
      <c r="CVK47" s="960"/>
      <c r="CVL47" s="960"/>
      <c r="CVM47" s="960"/>
      <c r="CVN47" s="960"/>
      <c r="CVO47" s="960"/>
      <c r="CVP47" s="960"/>
      <c r="CVQ47" s="960"/>
      <c r="CVR47" s="960"/>
      <c r="CVS47" s="960"/>
      <c r="CVT47" s="960"/>
      <c r="CVU47" s="960"/>
      <c r="CVV47" s="960"/>
      <c r="CVW47" s="960"/>
      <c r="CVX47" s="960"/>
      <c r="CVY47" s="960"/>
      <c r="CVZ47" s="960"/>
      <c r="CWA47" s="960"/>
      <c r="CWB47" s="960"/>
      <c r="CWC47" s="960"/>
      <c r="CWD47" s="960"/>
      <c r="CWE47" s="960"/>
      <c r="CWF47" s="960"/>
      <c r="CWG47" s="960"/>
      <c r="CWH47" s="960"/>
      <c r="CWI47" s="960"/>
      <c r="CWJ47" s="960"/>
      <c r="CWK47" s="960"/>
      <c r="CWL47" s="960"/>
      <c r="CWM47" s="960"/>
      <c r="CWN47" s="960"/>
      <c r="CWO47" s="960"/>
      <c r="CWP47" s="960"/>
      <c r="CWQ47" s="960"/>
      <c r="CWR47" s="960"/>
      <c r="CWS47" s="960"/>
      <c r="CWT47" s="960"/>
      <c r="CWU47" s="960"/>
      <c r="CWV47" s="960"/>
      <c r="CWW47" s="960"/>
      <c r="CWX47" s="960"/>
      <c r="CWY47" s="960"/>
      <c r="CWZ47" s="960"/>
      <c r="CXA47" s="960"/>
      <c r="CXB47" s="960"/>
      <c r="CXC47" s="960"/>
      <c r="CXD47" s="960"/>
      <c r="CXE47" s="960"/>
      <c r="CXF47" s="960"/>
      <c r="CXG47" s="960"/>
      <c r="CXH47" s="960"/>
      <c r="CXI47" s="960"/>
      <c r="CXJ47" s="960"/>
      <c r="CXK47" s="960"/>
      <c r="CXL47" s="960"/>
      <c r="CXM47" s="960"/>
      <c r="CXN47" s="960"/>
      <c r="CXO47" s="960"/>
      <c r="CXP47" s="960"/>
      <c r="CXQ47" s="960"/>
      <c r="CXR47" s="960"/>
      <c r="CXS47" s="960"/>
      <c r="CXT47" s="960"/>
      <c r="CXU47" s="960"/>
      <c r="CXV47" s="960"/>
      <c r="CXW47" s="960"/>
      <c r="CXX47" s="960"/>
      <c r="CXY47" s="960"/>
      <c r="CXZ47" s="960"/>
      <c r="CYA47" s="960"/>
      <c r="CYB47" s="960"/>
      <c r="CYC47" s="960"/>
      <c r="CYD47" s="960"/>
      <c r="CYE47" s="960"/>
      <c r="CYF47" s="960"/>
      <c r="CYG47" s="960"/>
      <c r="CYH47" s="960"/>
      <c r="CYI47" s="960"/>
      <c r="CYJ47" s="960"/>
      <c r="CYK47" s="960"/>
      <c r="CYL47" s="960"/>
      <c r="CYM47" s="960"/>
      <c r="CYN47" s="960"/>
      <c r="CYO47" s="960"/>
      <c r="CYP47" s="960"/>
      <c r="CYQ47" s="960"/>
      <c r="CYR47" s="960"/>
      <c r="CYS47" s="960"/>
      <c r="CYT47" s="960"/>
      <c r="CYU47" s="960"/>
      <c r="CYV47" s="960"/>
      <c r="CYW47" s="960"/>
      <c r="CYX47" s="960"/>
      <c r="CYY47" s="960"/>
      <c r="CYZ47" s="960"/>
      <c r="CZA47" s="960"/>
      <c r="CZB47" s="960"/>
      <c r="CZC47" s="960"/>
      <c r="CZD47" s="960"/>
      <c r="CZE47" s="960"/>
      <c r="CZF47" s="960"/>
      <c r="CZG47" s="960"/>
      <c r="CZH47" s="960"/>
      <c r="CZI47" s="960"/>
      <c r="CZJ47" s="960"/>
      <c r="CZK47" s="960"/>
      <c r="CZL47" s="960"/>
      <c r="CZM47" s="960"/>
      <c r="CZN47" s="960"/>
      <c r="CZO47" s="960"/>
      <c r="CZP47" s="960"/>
      <c r="CZQ47" s="960"/>
      <c r="CZR47" s="960"/>
      <c r="CZS47" s="960"/>
      <c r="CZT47" s="960"/>
      <c r="CZU47" s="960"/>
      <c r="CZV47" s="960"/>
      <c r="CZW47" s="960"/>
      <c r="CZX47" s="960"/>
      <c r="CZY47" s="960"/>
      <c r="CZZ47" s="960"/>
      <c r="DAA47" s="960"/>
      <c r="DAB47" s="960"/>
      <c r="DAC47" s="960"/>
      <c r="DAD47" s="960"/>
      <c r="DAE47" s="960"/>
      <c r="DAF47" s="960"/>
      <c r="DAG47" s="960"/>
      <c r="DAH47" s="960"/>
      <c r="DAI47" s="960"/>
      <c r="DAJ47" s="960"/>
      <c r="DAK47" s="960"/>
      <c r="DAL47" s="960"/>
      <c r="DAM47" s="960"/>
      <c r="DAN47" s="960"/>
      <c r="DAO47" s="960"/>
      <c r="DAP47" s="960"/>
      <c r="DAQ47" s="960"/>
      <c r="DAR47" s="960"/>
      <c r="DAS47" s="960"/>
      <c r="DAT47" s="960"/>
      <c r="DAU47" s="960"/>
      <c r="DAV47" s="960"/>
      <c r="DAW47" s="960"/>
      <c r="DAX47" s="960"/>
      <c r="DAY47" s="960"/>
      <c r="DAZ47" s="960"/>
      <c r="DBA47" s="960"/>
      <c r="DBB47" s="960"/>
      <c r="DBC47" s="960"/>
      <c r="DBD47" s="960"/>
      <c r="DBE47" s="960"/>
      <c r="DBF47" s="960"/>
      <c r="DBG47" s="960"/>
      <c r="DBH47" s="960"/>
      <c r="DBI47" s="960"/>
      <c r="DBJ47" s="960"/>
      <c r="DBK47" s="960"/>
      <c r="DBL47" s="960"/>
      <c r="DBM47" s="960"/>
      <c r="DBN47" s="960"/>
      <c r="DBO47" s="960"/>
      <c r="DBP47" s="960"/>
      <c r="DBQ47" s="960"/>
      <c r="DBR47" s="960"/>
      <c r="DBS47" s="960"/>
      <c r="DBT47" s="960"/>
      <c r="DBU47" s="960"/>
      <c r="DBV47" s="960"/>
      <c r="DBW47" s="960"/>
      <c r="DBX47" s="960"/>
      <c r="DBY47" s="960"/>
      <c r="DBZ47" s="960"/>
      <c r="DCA47" s="960"/>
      <c r="DCB47" s="960"/>
      <c r="DCC47" s="960"/>
      <c r="DCD47" s="960"/>
      <c r="DCE47" s="960"/>
      <c r="DCF47" s="960"/>
      <c r="DCG47" s="960"/>
      <c r="DCH47" s="960"/>
      <c r="DCI47" s="960"/>
      <c r="DCJ47" s="960"/>
      <c r="DCK47" s="960"/>
      <c r="DCL47" s="960"/>
      <c r="DCM47" s="960"/>
      <c r="DCN47" s="960"/>
      <c r="DCO47" s="960"/>
      <c r="DCP47" s="960"/>
      <c r="DCQ47" s="960"/>
      <c r="DCR47" s="960"/>
      <c r="DCS47" s="960"/>
      <c r="DCT47" s="960"/>
      <c r="DCU47" s="960"/>
      <c r="DCV47" s="960"/>
      <c r="DCW47" s="960"/>
      <c r="DCX47" s="960"/>
      <c r="DCY47" s="960"/>
      <c r="DCZ47" s="960"/>
      <c r="DDA47" s="960"/>
      <c r="DDB47" s="960"/>
      <c r="DDC47" s="960"/>
      <c r="DDD47" s="960"/>
      <c r="DDE47" s="960"/>
      <c r="DDF47" s="960"/>
      <c r="DDG47" s="960"/>
      <c r="DDH47" s="960"/>
      <c r="DDI47" s="960"/>
      <c r="DDJ47" s="960"/>
      <c r="DDK47" s="960"/>
      <c r="DDL47" s="960"/>
      <c r="DDM47" s="960"/>
      <c r="DDN47" s="960"/>
      <c r="DDO47" s="960"/>
      <c r="DDP47" s="960"/>
      <c r="DDQ47" s="960"/>
      <c r="DDR47" s="960"/>
      <c r="DDS47" s="960"/>
      <c r="DDT47" s="960"/>
      <c r="DDU47" s="960"/>
      <c r="DDV47" s="960"/>
      <c r="DDW47" s="960"/>
      <c r="DDX47" s="960"/>
      <c r="DDY47" s="960"/>
      <c r="DDZ47" s="960"/>
      <c r="DEA47" s="960"/>
      <c r="DEB47" s="960"/>
      <c r="DEC47" s="960"/>
      <c r="DED47" s="960"/>
      <c r="DEE47" s="960"/>
      <c r="DEF47" s="960"/>
      <c r="DEG47" s="960"/>
      <c r="DEH47" s="960"/>
      <c r="DEI47" s="960"/>
      <c r="DEJ47" s="960"/>
      <c r="DEK47" s="960"/>
      <c r="DEL47" s="960"/>
      <c r="DEM47" s="960"/>
      <c r="DEN47" s="960"/>
      <c r="DEO47" s="960"/>
      <c r="DEP47" s="960"/>
      <c r="DEQ47" s="960"/>
      <c r="DER47" s="960"/>
      <c r="DES47" s="960"/>
      <c r="DET47" s="960"/>
      <c r="DEU47" s="960"/>
      <c r="DEV47" s="960"/>
      <c r="DEW47" s="960"/>
      <c r="DEX47" s="960"/>
      <c r="DEY47" s="960"/>
      <c r="DEZ47" s="960"/>
      <c r="DFA47" s="960"/>
      <c r="DFB47" s="960"/>
      <c r="DFC47" s="960"/>
      <c r="DFD47" s="960"/>
      <c r="DFE47" s="960"/>
      <c r="DFF47" s="960"/>
      <c r="DFG47" s="960"/>
      <c r="DFH47" s="960"/>
      <c r="DFI47" s="960"/>
      <c r="DFJ47" s="960"/>
      <c r="DFK47" s="960"/>
      <c r="DFL47" s="960"/>
      <c r="DFM47" s="960"/>
      <c r="DFN47" s="960"/>
      <c r="DFO47" s="960"/>
      <c r="DFP47" s="960"/>
      <c r="DFQ47" s="960"/>
      <c r="DFR47" s="960"/>
      <c r="DFS47" s="960"/>
      <c r="DFT47" s="960"/>
      <c r="DFU47" s="960"/>
      <c r="DFV47" s="960"/>
      <c r="DFW47" s="960"/>
      <c r="DFX47" s="960"/>
      <c r="DFY47" s="960"/>
      <c r="DFZ47" s="960"/>
      <c r="DGA47" s="960"/>
      <c r="DGB47" s="960"/>
      <c r="DGC47" s="960"/>
      <c r="DGD47" s="960"/>
      <c r="DGE47" s="960"/>
      <c r="DGF47" s="960"/>
      <c r="DGG47" s="960"/>
      <c r="DGH47" s="960"/>
      <c r="DGI47" s="960"/>
      <c r="DGJ47" s="960"/>
      <c r="DGK47" s="960"/>
      <c r="DGL47" s="960"/>
      <c r="DGM47" s="960"/>
      <c r="DGN47" s="960"/>
      <c r="DGO47" s="960"/>
      <c r="DGP47" s="960"/>
      <c r="DGQ47" s="960"/>
      <c r="DGR47" s="960"/>
      <c r="DGS47" s="960"/>
      <c r="DGT47" s="960"/>
      <c r="DGU47" s="960"/>
      <c r="DGV47" s="960"/>
      <c r="DGW47" s="960"/>
      <c r="DGX47" s="960"/>
      <c r="DGY47" s="960"/>
      <c r="DGZ47" s="960"/>
      <c r="DHA47" s="960"/>
      <c r="DHB47" s="960"/>
      <c r="DHC47" s="960"/>
      <c r="DHD47" s="960"/>
      <c r="DHE47" s="960"/>
      <c r="DHF47" s="960"/>
      <c r="DHG47" s="960"/>
      <c r="DHH47" s="960"/>
      <c r="DHI47" s="960"/>
      <c r="DHJ47" s="960"/>
      <c r="DHK47" s="960"/>
      <c r="DHL47" s="960"/>
      <c r="DHM47" s="960"/>
      <c r="DHN47" s="960"/>
      <c r="DHO47" s="960"/>
      <c r="DHP47" s="960"/>
      <c r="DHQ47" s="960"/>
      <c r="DHR47" s="960"/>
      <c r="DHS47" s="960"/>
      <c r="DHT47" s="960"/>
      <c r="DHU47" s="960"/>
      <c r="DHV47" s="960"/>
      <c r="DHW47" s="960"/>
      <c r="DHX47" s="960"/>
      <c r="DHY47" s="960"/>
      <c r="DHZ47" s="960"/>
      <c r="DIA47" s="960"/>
      <c r="DIB47" s="960"/>
      <c r="DIC47" s="960"/>
      <c r="DID47" s="960"/>
      <c r="DIE47" s="960"/>
      <c r="DIF47" s="960"/>
      <c r="DIG47" s="960"/>
      <c r="DIH47" s="960"/>
      <c r="DII47" s="960"/>
      <c r="DIJ47" s="960"/>
      <c r="DIK47" s="960"/>
      <c r="DIL47" s="960"/>
      <c r="DIM47" s="960"/>
      <c r="DIN47" s="960"/>
      <c r="DIO47" s="960"/>
      <c r="DIP47" s="960"/>
      <c r="DIQ47" s="960"/>
      <c r="DIR47" s="960"/>
      <c r="DIS47" s="960"/>
      <c r="DIT47" s="960"/>
      <c r="DIU47" s="960"/>
      <c r="DIV47" s="960"/>
      <c r="DIW47" s="960"/>
      <c r="DIX47" s="960"/>
      <c r="DIY47" s="960"/>
      <c r="DIZ47" s="960"/>
      <c r="DJA47" s="960"/>
      <c r="DJB47" s="960"/>
      <c r="DJC47" s="960"/>
      <c r="DJD47" s="960"/>
      <c r="DJE47" s="960"/>
      <c r="DJF47" s="960"/>
      <c r="DJG47" s="960"/>
      <c r="DJH47" s="960"/>
      <c r="DJI47" s="960"/>
      <c r="DJJ47" s="960"/>
      <c r="DJK47" s="960"/>
      <c r="DJL47" s="960"/>
      <c r="DJM47" s="960"/>
      <c r="DJN47" s="960"/>
      <c r="DJO47" s="960"/>
      <c r="DJP47" s="960"/>
      <c r="DJQ47" s="960"/>
      <c r="DJR47" s="960"/>
      <c r="DJS47" s="960"/>
      <c r="DJT47" s="960"/>
      <c r="DJU47" s="960"/>
      <c r="DJV47" s="960"/>
      <c r="DJW47" s="960"/>
      <c r="DJX47" s="960"/>
      <c r="DJY47" s="960"/>
      <c r="DJZ47" s="960"/>
      <c r="DKA47" s="960"/>
      <c r="DKB47" s="960"/>
      <c r="DKC47" s="960"/>
      <c r="DKD47" s="960"/>
      <c r="DKE47" s="960"/>
      <c r="DKF47" s="960"/>
      <c r="DKG47" s="960"/>
      <c r="DKH47" s="960"/>
      <c r="DKI47" s="960"/>
      <c r="DKJ47" s="960"/>
      <c r="DKK47" s="960"/>
      <c r="DKL47" s="960"/>
      <c r="DKM47" s="960"/>
      <c r="DKN47" s="960"/>
      <c r="DKO47" s="960"/>
      <c r="DKP47" s="960"/>
      <c r="DKQ47" s="960"/>
      <c r="DKR47" s="960"/>
      <c r="DKS47" s="960"/>
      <c r="DKT47" s="960"/>
      <c r="DKU47" s="960"/>
      <c r="DKV47" s="960"/>
      <c r="DKW47" s="960"/>
      <c r="DKX47" s="960"/>
      <c r="DKY47" s="960"/>
      <c r="DKZ47" s="960"/>
      <c r="DLA47" s="960"/>
      <c r="DLB47" s="960"/>
      <c r="DLC47" s="960"/>
      <c r="DLD47" s="960"/>
      <c r="DLE47" s="960"/>
      <c r="DLF47" s="960"/>
      <c r="DLG47" s="960"/>
      <c r="DLH47" s="960"/>
      <c r="DLI47" s="960"/>
      <c r="DLJ47" s="960"/>
      <c r="DLK47" s="960"/>
      <c r="DLL47" s="960"/>
      <c r="DLM47" s="960"/>
      <c r="DLN47" s="960"/>
      <c r="DLO47" s="960"/>
      <c r="DLP47" s="960"/>
      <c r="DLQ47" s="960"/>
      <c r="DLR47" s="960"/>
      <c r="DLS47" s="960"/>
      <c r="DLT47" s="960"/>
      <c r="DLU47" s="960"/>
      <c r="DLV47" s="960"/>
      <c r="DLW47" s="960"/>
      <c r="DLX47" s="960"/>
      <c r="DLY47" s="960"/>
      <c r="DLZ47" s="960"/>
      <c r="DMA47" s="960"/>
      <c r="DMB47" s="960"/>
      <c r="DMC47" s="960"/>
      <c r="DMD47" s="960"/>
      <c r="DME47" s="960"/>
      <c r="DMF47" s="960"/>
      <c r="DMG47" s="960"/>
      <c r="DMH47" s="960"/>
      <c r="DMI47" s="960"/>
      <c r="DMJ47" s="960"/>
      <c r="DMK47" s="960"/>
      <c r="DML47" s="960"/>
      <c r="DMM47" s="960"/>
      <c r="DMN47" s="960"/>
      <c r="DMO47" s="960"/>
      <c r="DMP47" s="960"/>
      <c r="DMQ47" s="960"/>
      <c r="DMR47" s="960"/>
      <c r="DMS47" s="960"/>
      <c r="DMT47" s="960"/>
      <c r="DMU47" s="960"/>
      <c r="DMV47" s="960"/>
      <c r="DMW47" s="960"/>
      <c r="DMX47" s="960"/>
      <c r="DMY47" s="960"/>
      <c r="DMZ47" s="960"/>
      <c r="DNA47" s="960"/>
      <c r="DNB47" s="960"/>
      <c r="DNC47" s="960"/>
      <c r="DND47" s="960"/>
      <c r="DNE47" s="960"/>
      <c r="DNF47" s="960"/>
      <c r="DNG47" s="960"/>
      <c r="DNH47" s="960"/>
      <c r="DNI47" s="960"/>
      <c r="DNJ47" s="960"/>
      <c r="DNK47" s="960"/>
      <c r="DNL47" s="960"/>
      <c r="DNM47" s="960"/>
      <c r="DNN47" s="960"/>
      <c r="DNO47" s="960"/>
      <c r="DNP47" s="960"/>
      <c r="DNQ47" s="960"/>
      <c r="DNR47" s="960"/>
      <c r="DNS47" s="960"/>
      <c r="DNT47" s="960"/>
      <c r="DNU47" s="960"/>
      <c r="DNV47" s="960"/>
      <c r="DNW47" s="960"/>
      <c r="DNX47" s="960"/>
      <c r="DNY47" s="960"/>
      <c r="DNZ47" s="960"/>
      <c r="DOA47" s="960"/>
      <c r="DOB47" s="960"/>
      <c r="DOC47" s="960"/>
      <c r="DOD47" s="960"/>
      <c r="DOE47" s="960"/>
      <c r="DOF47" s="960"/>
      <c r="DOG47" s="960"/>
      <c r="DOH47" s="960"/>
      <c r="DOI47" s="960"/>
      <c r="DOJ47" s="960"/>
      <c r="DOK47" s="960"/>
      <c r="DOL47" s="960"/>
      <c r="DOM47" s="960"/>
      <c r="DON47" s="960"/>
      <c r="DOO47" s="960"/>
      <c r="DOP47" s="960"/>
      <c r="DOQ47" s="960"/>
      <c r="DOR47" s="960"/>
      <c r="DOS47" s="960"/>
      <c r="DOT47" s="960"/>
      <c r="DOU47" s="960"/>
      <c r="DOV47" s="960"/>
      <c r="DOW47" s="960"/>
      <c r="DOX47" s="960"/>
      <c r="DOY47" s="960"/>
      <c r="DOZ47" s="960"/>
      <c r="DPA47" s="960"/>
      <c r="DPB47" s="960"/>
      <c r="DPC47" s="960"/>
      <c r="DPD47" s="960"/>
      <c r="DPE47" s="960"/>
      <c r="DPF47" s="960"/>
      <c r="DPG47" s="960"/>
      <c r="DPH47" s="960"/>
      <c r="DPI47" s="960"/>
      <c r="DPJ47" s="960"/>
      <c r="DPK47" s="960"/>
      <c r="DPL47" s="960"/>
      <c r="DPM47" s="960"/>
      <c r="DPN47" s="960"/>
      <c r="DPO47" s="960"/>
      <c r="DPP47" s="960"/>
      <c r="DPQ47" s="960"/>
      <c r="DPR47" s="960"/>
      <c r="DPS47" s="960"/>
      <c r="DPT47" s="960"/>
      <c r="DPU47" s="960"/>
      <c r="DPV47" s="960"/>
      <c r="DPW47" s="960"/>
      <c r="DPX47" s="960"/>
      <c r="DPY47" s="960"/>
      <c r="DPZ47" s="960"/>
      <c r="DQA47" s="960"/>
      <c r="DQB47" s="960"/>
      <c r="DQC47" s="960"/>
      <c r="DQD47" s="960"/>
      <c r="DQE47" s="960"/>
      <c r="DQF47" s="960"/>
      <c r="DQG47" s="960"/>
      <c r="DQH47" s="960"/>
      <c r="DQI47" s="960"/>
      <c r="DQJ47" s="960"/>
      <c r="DQK47" s="960"/>
      <c r="DQL47" s="960"/>
      <c r="DQM47" s="960"/>
      <c r="DQN47" s="960"/>
      <c r="DQO47" s="960"/>
      <c r="DQP47" s="960"/>
      <c r="DQQ47" s="960"/>
      <c r="DQR47" s="960"/>
      <c r="DQS47" s="960"/>
      <c r="DQT47" s="960"/>
      <c r="DQU47" s="960"/>
      <c r="DQV47" s="960"/>
      <c r="DQW47" s="960"/>
      <c r="DQX47" s="960"/>
      <c r="DQY47" s="960"/>
      <c r="DQZ47" s="960"/>
      <c r="DRA47" s="960"/>
      <c r="DRB47" s="960"/>
      <c r="DRC47" s="960"/>
      <c r="DRD47" s="960"/>
      <c r="DRE47" s="960"/>
      <c r="DRF47" s="960"/>
      <c r="DRG47" s="960"/>
      <c r="DRH47" s="960"/>
      <c r="DRI47" s="960"/>
      <c r="DRJ47" s="960"/>
      <c r="DRK47" s="960"/>
      <c r="DRL47" s="960"/>
      <c r="DRM47" s="960"/>
      <c r="DRN47" s="960"/>
      <c r="DRO47" s="960"/>
      <c r="DRP47" s="960"/>
      <c r="DRQ47" s="960"/>
      <c r="DRR47" s="960"/>
      <c r="DRS47" s="960"/>
      <c r="DRT47" s="960"/>
      <c r="DRU47" s="960"/>
      <c r="DRV47" s="960"/>
      <c r="DRW47" s="960"/>
      <c r="DRX47" s="960"/>
      <c r="DRY47" s="960"/>
      <c r="DRZ47" s="960"/>
      <c r="DSA47" s="960"/>
      <c r="DSB47" s="960"/>
      <c r="DSC47" s="960"/>
      <c r="DSD47" s="960"/>
      <c r="DSE47" s="960"/>
      <c r="DSF47" s="960"/>
      <c r="DSG47" s="960"/>
      <c r="DSH47" s="960"/>
      <c r="DSI47" s="960"/>
      <c r="DSJ47" s="960"/>
      <c r="DSK47" s="960"/>
      <c r="DSL47" s="960"/>
      <c r="DSM47" s="960"/>
      <c r="DSN47" s="960"/>
      <c r="DSO47" s="960"/>
      <c r="DSP47" s="960"/>
      <c r="DSQ47" s="960"/>
      <c r="DSR47" s="960"/>
      <c r="DSS47" s="960"/>
      <c r="DST47" s="960"/>
      <c r="DSU47" s="960"/>
      <c r="DSV47" s="960"/>
      <c r="DSW47" s="960"/>
      <c r="DSX47" s="960"/>
      <c r="DSY47" s="960"/>
      <c r="DSZ47" s="960"/>
      <c r="DTA47" s="960"/>
      <c r="DTB47" s="960"/>
      <c r="DTC47" s="960"/>
      <c r="DTD47" s="960"/>
      <c r="DTE47" s="960"/>
      <c r="DTF47" s="960"/>
      <c r="DTG47" s="960"/>
      <c r="DTH47" s="960"/>
      <c r="DTI47" s="960"/>
      <c r="DTJ47" s="960"/>
      <c r="DTK47" s="960"/>
      <c r="DTL47" s="960"/>
      <c r="DTM47" s="960"/>
      <c r="DTN47" s="960"/>
      <c r="DTO47" s="960"/>
      <c r="DTP47" s="960"/>
      <c r="DTQ47" s="960"/>
      <c r="DTR47" s="960"/>
      <c r="DTS47" s="960"/>
      <c r="DTT47" s="960"/>
      <c r="DTU47" s="960"/>
      <c r="DTV47" s="960"/>
      <c r="DTW47" s="960"/>
      <c r="DTX47" s="960"/>
      <c r="DTY47" s="960"/>
      <c r="DTZ47" s="960"/>
      <c r="DUA47" s="960"/>
      <c r="DUB47" s="960"/>
      <c r="DUC47" s="960"/>
      <c r="DUD47" s="960"/>
      <c r="DUE47" s="960"/>
      <c r="DUF47" s="960"/>
      <c r="DUG47" s="960"/>
      <c r="DUH47" s="960"/>
      <c r="DUI47" s="960"/>
      <c r="DUJ47" s="960"/>
      <c r="DUK47" s="960"/>
      <c r="DUL47" s="960"/>
      <c r="DUM47" s="960"/>
      <c r="DUN47" s="960"/>
      <c r="DUO47" s="960"/>
      <c r="DUP47" s="960"/>
      <c r="DUQ47" s="960"/>
      <c r="DUR47" s="960"/>
      <c r="DUS47" s="960"/>
      <c r="DUT47" s="960"/>
      <c r="DUU47" s="960"/>
      <c r="DUV47" s="960"/>
      <c r="DUW47" s="960"/>
      <c r="DUX47" s="960"/>
      <c r="DUY47" s="960"/>
      <c r="DUZ47" s="960"/>
      <c r="DVA47" s="960"/>
      <c r="DVB47" s="960"/>
      <c r="DVC47" s="960"/>
      <c r="DVD47" s="960"/>
      <c r="DVE47" s="960"/>
      <c r="DVF47" s="960"/>
      <c r="DVG47" s="960"/>
      <c r="DVH47" s="960"/>
      <c r="DVI47" s="960"/>
      <c r="DVJ47" s="960"/>
      <c r="DVK47" s="960"/>
      <c r="DVL47" s="960"/>
      <c r="DVM47" s="960"/>
      <c r="DVN47" s="960"/>
      <c r="DVO47" s="960"/>
      <c r="DVP47" s="960"/>
      <c r="DVQ47" s="960"/>
      <c r="DVR47" s="960"/>
      <c r="DVS47" s="960"/>
      <c r="DVT47" s="960"/>
      <c r="DVU47" s="960"/>
      <c r="DVV47" s="960"/>
      <c r="DVW47" s="960"/>
      <c r="DVX47" s="960"/>
      <c r="DVY47" s="960"/>
      <c r="DVZ47" s="960"/>
      <c r="DWA47" s="960"/>
      <c r="DWB47" s="960"/>
      <c r="DWC47" s="960"/>
      <c r="DWD47" s="960"/>
      <c r="DWE47" s="960"/>
      <c r="DWF47" s="960"/>
      <c r="DWG47" s="960"/>
      <c r="DWH47" s="960"/>
      <c r="DWI47" s="960"/>
      <c r="DWJ47" s="960"/>
      <c r="DWK47" s="960"/>
      <c r="DWL47" s="960"/>
      <c r="DWM47" s="960"/>
      <c r="DWN47" s="960"/>
      <c r="DWO47" s="960"/>
      <c r="DWP47" s="960"/>
      <c r="DWQ47" s="960"/>
      <c r="DWR47" s="960"/>
      <c r="DWS47" s="960"/>
      <c r="DWT47" s="960"/>
      <c r="DWU47" s="960"/>
      <c r="DWV47" s="960"/>
      <c r="DWW47" s="960"/>
      <c r="DWX47" s="960"/>
      <c r="DWY47" s="960"/>
      <c r="DWZ47" s="960"/>
      <c r="DXA47" s="960"/>
      <c r="DXB47" s="960"/>
      <c r="DXC47" s="960"/>
      <c r="DXD47" s="960"/>
      <c r="DXE47" s="960"/>
      <c r="DXF47" s="960"/>
      <c r="DXG47" s="960"/>
      <c r="DXH47" s="960"/>
      <c r="DXI47" s="960"/>
      <c r="DXJ47" s="960"/>
      <c r="DXK47" s="960"/>
      <c r="DXL47" s="960"/>
      <c r="DXM47" s="960"/>
      <c r="DXN47" s="960"/>
      <c r="DXO47" s="960"/>
      <c r="DXP47" s="960"/>
      <c r="DXQ47" s="960"/>
      <c r="DXR47" s="960"/>
      <c r="DXS47" s="960"/>
      <c r="DXT47" s="960"/>
      <c r="DXU47" s="960"/>
      <c r="DXV47" s="960"/>
      <c r="DXW47" s="960"/>
      <c r="DXX47" s="960"/>
      <c r="DXY47" s="960"/>
      <c r="DXZ47" s="960"/>
      <c r="DYA47" s="960"/>
      <c r="DYB47" s="960"/>
      <c r="DYC47" s="960"/>
      <c r="DYD47" s="960"/>
      <c r="DYE47" s="960"/>
      <c r="DYF47" s="960"/>
      <c r="DYG47" s="960"/>
      <c r="DYH47" s="960"/>
      <c r="DYI47" s="960"/>
      <c r="DYJ47" s="960"/>
      <c r="DYK47" s="960"/>
      <c r="DYL47" s="960"/>
      <c r="DYM47" s="960"/>
      <c r="DYN47" s="960"/>
      <c r="DYO47" s="960"/>
      <c r="DYP47" s="960"/>
      <c r="DYQ47" s="960"/>
      <c r="DYR47" s="960"/>
      <c r="DYS47" s="960"/>
      <c r="DYT47" s="960"/>
      <c r="DYU47" s="960"/>
      <c r="DYV47" s="960"/>
      <c r="DYW47" s="960"/>
      <c r="DYX47" s="960"/>
      <c r="DYY47" s="960"/>
      <c r="DYZ47" s="960"/>
      <c r="DZA47" s="960"/>
      <c r="DZB47" s="960"/>
      <c r="DZC47" s="960"/>
      <c r="DZD47" s="960"/>
      <c r="DZE47" s="960"/>
      <c r="DZF47" s="960"/>
      <c r="DZG47" s="960"/>
      <c r="DZH47" s="960"/>
      <c r="DZI47" s="960"/>
      <c r="DZJ47" s="960"/>
      <c r="DZK47" s="960"/>
      <c r="DZL47" s="960"/>
      <c r="DZM47" s="960"/>
      <c r="DZN47" s="960"/>
      <c r="DZO47" s="960"/>
      <c r="DZP47" s="960"/>
      <c r="DZQ47" s="960"/>
      <c r="DZR47" s="960"/>
      <c r="DZS47" s="960"/>
      <c r="DZT47" s="960"/>
      <c r="DZU47" s="960"/>
      <c r="DZV47" s="960"/>
      <c r="DZW47" s="960"/>
      <c r="DZX47" s="960"/>
      <c r="DZY47" s="960"/>
      <c r="DZZ47" s="960"/>
      <c r="EAA47" s="960"/>
      <c r="EAB47" s="960"/>
      <c r="EAC47" s="960"/>
      <c r="EAD47" s="960"/>
      <c r="EAE47" s="960"/>
      <c r="EAF47" s="960"/>
      <c r="EAG47" s="960"/>
      <c r="EAH47" s="960"/>
      <c r="EAI47" s="960"/>
      <c r="EAJ47" s="960"/>
      <c r="EAK47" s="960"/>
      <c r="EAL47" s="960"/>
      <c r="EAM47" s="960"/>
      <c r="EAN47" s="960"/>
      <c r="EAO47" s="960"/>
      <c r="EAP47" s="960"/>
      <c r="EAQ47" s="960"/>
      <c r="EAR47" s="960"/>
      <c r="EAS47" s="960"/>
      <c r="EAT47" s="960"/>
      <c r="EAU47" s="960"/>
      <c r="EAV47" s="960"/>
      <c r="EAW47" s="960"/>
      <c r="EAX47" s="960"/>
      <c r="EAY47" s="960"/>
      <c r="EAZ47" s="960"/>
      <c r="EBA47" s="960"/>
      <c r="EBB47" s="960"/>
      <c r="EBC47" s="960"/>
      <c r="EBD47" s="960"/>
      <c r="EBE47" s="960"/>
      <c r="EBF47" s="960"/>
      <c r="EBG47" s="960"/>
      <c r="EBH47" s="960"/>
      <c r="EBI47" s="960"/>
      <c r="EBJ47" s="960"/>
      <c r="EBK47" s="960"/>
      <c r="EBL47" s="960"/>
      <c r="EBM47" s="960"/>
      <c r="EBN47" s="960"/>
      <c r="EBO47" s="960"/>
      <c r="EBP47" s="960"/>
      <c r="EBQ47" s="960"/>
      <c r="EBR47" s="960"/>
      <c r="EBS47" s="960"/>
      <c r="EBT47" s="960"/>
      <c r="EBU47" s="960"/>
      <c r="EBV47" s="960"/>
      <c r="EBW47" s="960"/>
      <c r="EBX47" s="960"/>
      <c r="EBY47" s="960"/>
      <c r="EBZ47" s="960"/>
      <c r="ECA47" s="960"/>
      <c r="ECB47" s="960"/>
      <c r="ECC47" s="960"/>
      <c r="ECD47" s="960"/>
      <c r="ECE47" s="960"/>
      <c r="ECF47" s="960"/>
      <c r="ECG47" s="960"/>
      <c r="ECH47" s="960"/>
      <c r="ECI47" s="960"/>
      <c r="ECJ47" s="960"/>
      <c r="ECK47" s="960"/>
      <c r="ECL47" s="960"/>
      <c r="ECM47" s="960"/>
      <c r="ECN47" s="960"/>
      <c r="ECO47" s="960"/>
      <c r="ECP47" s="960"/>
      <c r="ECQ47" s="960"/>
      <c r="ECR47" s="960"/>
      <c r="ECS47" s="960"/>
      <c r="ECT47" s="960"/>
      <c r="ECU47" s="960"/>
      <c r="ECV47" s="960"/>
      <c r="ECW47" s="960"/>
      <c r="ECX47" s="960"/>
      <c r="ECY47" s="960"/>
      <c r="ECZ47" s="960"/>
      <c r="EDA47" s="960"/>
      <c r="EDB47" s="960"/>
      <c r="EDC47" s="960"/>
      <c r="EDD47" s="960"/>
      <c r="EDE47" s="960"/>
      <c r="EDF47" s="960"/>
      <c r="EDG47" s="960"/>
      <c r="EDH47" s="960"/>
      <c r="EDI47" s="960"/>
      <c r="EDJ47" s="960"/>
      <c r="EDK47" s="960"/>
      <c r="EDL47" s="960"/>
      <c r="EDM47" s="960"/>
      <c r="EDN47" s="960"/>
      <c r="EDO47" s="960"/>
      <c r="EDP47" s="960"/>
      <c r="EDQ47" s="960"/>
      <c r="EDR47" s="960"/>
      <c r="EDS47" s="960"/>
      <c r="EDT47" s="960"/>
      <c r="EDU47" s="960"/>
      <c r="EDV47" s="960"/>
      <c r="EDW47" s="960"/>
      <c r="EDX47" s="960"/>
      <c r="EDY47" s="960"/>
      <c r="EDZ47" s="960"/>
      <c r="EEA47" s="960"/>
      <c r="EEB47" s="960"/>
      <c r="EEC47" s="960"/>
      <c r="EED47" s="960"/>
      <c r="EEE47" s="960"/>
      <c r="EEF47" s="960"/>
      <c r="EEG47" s="960"/>
      <c r="EEH47" s="960"/>
      <c r="EEI47" s="960"/>
      <c r="EEJ47" s="960"/>
      <c r="EEK47" s="960"/>
      <c r="EEL47" s="960"/>
      <c r="EEM47" s="960"/>
      <c r="EEN47" s="960"/>
      <c r="EEO47" s="960"/>
      <c r="EEP47" s="960"/>
      <c r="EEQ47" s="960"/>
      <c r="EER47" s="960"/>
      <c r="EES47" s="960"/>
      <c r="EET47" s="960"/>
      <c r="EEU47" s="960"/>
      <c r="EEV47" s="960"/>
      <c r="EEW47" s="960"/>
      <c r="EEX47" s="960"/>
      <c r="EEY47" s="960"/>
      <c r="EEZ47" s="960"/>
      <c r="EFA47" s="960"/>
      <c r="EFB47" s="960"/>
      <c r="EFC47" s="960"/>
      <c r="EFD47" s="960"/>
      <c r="EFE47" s="960"/>
      <c r="EFF47" s="960"/>
      <c r="EFG47" s="960"/>
      <c r="EFH47" s="960"/>
      <c r="EFI47" s="960"/>
      <c r="EFJ47" s="960"/>
      <c r="EFK47" s="960"/>
      <c r="EFL47" s="960"/>
      <c r="EFM47" s="960"/>
      <c r="EFN47" s="960"/>
      <c r="EFO47" s="960"/>
      <c r="EFP47" s="960"/>
      <c r="EFQ47" s="960"/>
      <c r="EFR47" s="960"/>
      <c r="EFS47" s="960"/>
      <c r="EFT47" s="960"/>
      <c r="EFU47" s="960"/>
      <c r="EFV47" s="960"/>
      <c r="EFW47" s="960"/>
      <c r="EFX47" s="960"/>
      <c r="EFY47" s="960"/>
      <c r="EFZ47" s="960"/>
      <c r="EGA47" s="960"/>
      <c r="EGB47" s="960"/>
      <c r="EGC47" s="960"/>
      <c r="EGD47" s="960"/>
      <c r="EGE47" s="960"/>
      <c r="EGF47" s="960"/>
      <c r="EGG47" s="960"/>
      <c r="EGH47" s="960"/>
      <c r="EGI47" s="960"/>
      <c r="EGJ47" s="960"/>
      <c r="EGK47" s="960"/>
      <c r="EGL47" s="960"/>
      <c r="EGM47" s="960"/>
      <c r="EGN47" s="960"/>
      <c r="EGO47" s="960"/>
      <c r="EGP47" s="960"/>
      <c r="EGQ47" s="960"/>
      <c r="EGR47" s="960"/>
      <c r="EGS47" s="960"/>
      <c r="EGT47" s="960"/>
      <c r="EGU47" s="960"/>
      <c r="EGV47" s="960"/>
      <c r="EGW47" s="960"/>
      <c r="EGX47" s="960"/>
      <c r="EGY47" s="960"/>
      <c r="EGZ47" s="960"/>
      <c r="EHA47" s="960"/>
      <c r="EHB47" s="960"/>
      <c r="EHC47" s="960"/>
      <c r="EHD47" s="960"/>
      <c r="EHE47" s="960"/>
      <c r="EHF47" s="960"/>
      <c r="EHG47" s="960"/>
      <c r="EHH47" s="960"/>
      <c r="EHI47" s="960"/>
      <c r="EHJ47" s="960"/>
      <c r="EHK47" s="960"/>
      <c r="EHL47" s="960"/>
      <c r="EHM47" s="960"/>
      <c r="EHN47" s="960"/>
      <c r="EHO47" s="960"/>
      <c r="EHP47" s="960"/>
      <c r="EHQ47" s="960"/>
      <c r="EHR47" s="960"/>
      <c r="EHS47" s="960"/>
      <c r="EHT47" s="960"/>
      <c r="EHU47" s="960"/>
      <c r="EHV47" s="960"/>
      <c r="EHW47" s="960"/>
      <c r="EHX47" s="960"/>
      <c r="EHY47" s="960"/>
      <c r="EHZ47" s="960"/>
      <c r="EIA47" s="960"/>
      <c r="EIB47" s="960"/>
      <c r="EIC47" s="960"/>
      <c r="EID47" s="960"/>
      <c r="EIE47" s="960"/>
      <c r="EIF47" s="960"/>
      <c r="EIG47" s="960"/>
      <c r="EIH47" s="960"/>
      <c r="EII47" s="960"/>
      <c r="EIJ47" s="960"/>
      <c r="EIK47" s="960"/>
      <c r="EIL47" s="960"/>
      <c r="EIM47" s="960"/>
      <c r="EIN47" s="960"/>
      <c r="EIO47" s="960"/>
      <c r="EIP47" s="960"/>
      <c r="EIQ47" s="960"/>
      <c r="EIR47" s="960"/>
      <c r="EIS47" s="960"/>
      <c r="EIT47" s="960"/>
      <c r="EIU47" s="960"/>
      <c r="EIV47" s="960"/>
      <c r="EIW47" s="960"/>
      <c r="EIX47" s="960"/>
      <c r="EIY47" s="960"/>
      <c r="EIZ47" s="960"/>
      <c r="EJA47" s="960"/>
      <c r="EJB47" s="960"/>
      <c r="EJC47" s="960"/>
      <c r="EJD47" s="960"/>
      <c r="EJE47" s="960"/>
      <c r="EJF47" s="960"/>
      <c r="EJG47" s="960"/>
      <c r="EJH47" s="960"/>
      <c r="EJI47" s="960"/>
      <c r="EJJ47" s="960"/>
      <c r="EJK47" s="960"/>
      <c r="EJL47" s="960"/>
      <c r="EJM47" s="960"/>
      <c r="EJN47" s="960"/>
      <c r="EJO47" s="960"/>
      <c r="EJP47" s="960"/>
      <c r="EJQ47" s="960"/>
      <c r="EJR47" s="960"/>
      <c r="EJS47" s="960"/>
      <c r="EJT47" s="960"/>
      <c r="EJU47" s="960"/>
      <c r="EJV47" s="960"/>
      <c r="EJW47" s="960"/>
      <c r="EJX47" s="960"/>
      <c r="EJY47" s="960"/>
      <c r="EJZ47" s="960"/>
      <c r="EKA47" s="960"/>
      <c r="EKB47" s="960"/>
      <c r="EKC47" s="960"/>
      <c r="EKD47" s="960"/>
      <c r="EKE47" s="960"/>
      <c r="EKF47" s="960"/>
      <c r="EKG47" s="960"/>
      <c r="EKH47" s="960"/>
      <c r="EKI47" s="960"/>
      <c r="EKJ47" s="960"/>
      <c r="EKK47" s="960"/>
      <c r="EKL47" s="960"/>
      <c r="EKM47" s="960"/>
      <c r="EKN47" s="960"/>
      <c r="EKO47" s="960"/>
      <c r="EKP47" s="960"/>
      <c r="EKQ47" s="960"/>
      <c r="EKR47" s="960"/>
      <c r="EKS47" s="960"/>
      <c r="EKT47" s="960"/>
      <c r="EKU47" s="960"/>
      <c r="EKV47" s="960"/>
      <c r="EKW47" s="960"/>
      <c r="EKX47" s="960"/>
      <c r="EKY47" s="960"/>
      <c r="EKZ47" s="960"/>
      <c r="ELA47" s="960"/>
      <c r="ELB47" s="960"/>
      <c r="ELC47" s="960"/>
      <c r="ELD47" s="960"/>
      <c r="ELE47" s="960"/>
      <c r="ELF47" s="960"/>
      <c r="ELG47" s="960"/>
      <c r="ELH47" s="960"/>
      <c r="ELI47" s="960"/>
      <c r="ELJ47" s="960"/>
      <c r="ELK47" s="960"/>
      <c r="ELL47" s="960"/>
      <c r="ELM47" s="960"/>
      <c r="ELN47" s="960"/>
      <c r="ELO47" s="960"/>
      <c r="ELP47" s="960"/>
      <c r="ELQ47" s="960"/>
      <c r="ELR47" s="960"/>
      <c r="ELS47" s="960"/>
      <c r="ELT47" s="960"/>
      <c r="ELU47" s="960"/>
      <c r="ELV47" s="960"/>
      <c r="ELW47" s="960"/>
      <c r="ELX47" s="960"/>
      <c r="ELY47" s="960"/>
      <c r="ELZ47" s="960"/>
      <c r="EMA47" s="960"/>
      <c r="EMB47" s="960"/>
      <c r="EMC47" s="960"/>
      <c r="EMD47" s="960"/>
      <c r="EME47" s="960"/>
      <c r="EMF47" s="960"/>
      <c r="EMG47" s="960"/>
      <c r="EMH47" s="960"/>
      <c r="EMI47" s="960"/>
      <c r="EMJ47" s="960"/>
      <c r="EMK47" s="960"/>
      <c r="EML47" s="960"/>
      <c r="EMM47" s="960"/>
      <c r="EMN47" s="960"/>
      <c r="EMO47" s="960"/>
      <c r="EMP47" s="960"/>
      <c r="EMQ47" s="960"/>
      <c r="EMR47" s="960"/>
      <c r="EMS47" s="960"/>
      <c r="EMT47" s="960"/>
      <c r="EMU47" s="960"/>
      <c r="EMV47" s="960"/>
      <c r="EMW47" s="960"/>
      <c r="EMX47" s="960"/>
      <c r="EMY47" s="960"/>
      <c r="EMZ47" s="960"/>
      <c r="ENA47" s="960"/>
      <c r="ENB47" s="960"/>
      <c r="ENC47" s="960"/>
      <c r="END47" s="960"/>
      <c r="ENE47" s="960"/>
      <c r="ENF47" s="960"/>
      <c r="ENG47" s="960"/>
      <c r="ENH47" s="960"/>
      <c r="ENI47" s="960"/>
      <c r="ENJ47" s="960"/>
      <c r="ENK47" s="960"/>
      <c r="ENL47" s="960"/>
      <c r="ENM47" s="960"/>
      <c r="ENN47" s="960"/>
      <c r="ENO47" s="960"/>
      <c r="ENP47" s="960"/>
      <c r="ENQ47" s="960"/>
      <c r="ENR47" s="960"/>
      <c r="ENS47" s="960"/>
      <c r="ENT47" s="960"/>
      <c r="ENU47" s="960"/>
      <c r="ENV47" s="960"/>
      <c r="ENW47" s="960"/>
      <c r="ENX47" s="960"/>
      <c r="ENY47" s="960"/>
      <c r="ENZ47" s="960"/>
      <c r="EOA47" s="960"/>
      <c r="EOB47" s="960"/>
      <c r="EOC47" s="960"/>
      <c r="EOD47" s="960"/>
      <c r="EOE47" s="960"/>
      <c r="EOF47" s="960"/>
      <c r="EOG47" s="960"/>
      <c r="EOH47" s="960"/>
      <c r="EOI47" s="960"/>
      <c r="EOJ47" s="960"/>
      <c r="EOK47" s="960"/>
      <c r="EOL47" s="960"/>
      <c r="EOM47" s="960"/>
      <c r="EON47" s="960"/>
      <c r="EOO47" s="960"/>
      <c r="EOP47" s="960"/>
      <c r="EOQ47" s="960"/>
      <c r="EOR47" s="960"/>
      <c r="EOS47" s="960"/>
      <c r="EOT47" s="960"/>
      <c r="EOU47" s="960"/>
      <c r="EOV47" s="960"/>
      <c r="EOW47" s="960"/>
      <c r="EOX47" s="960"/>
      <c r="EOY47" s="960"/>
      <c r="EOZ47" s="960"/>
      <c r="EPA47" s="960"/>
      <c r="EPB47" s="960"/>
      <c r="EPC47" s="960"/>
      <c r="EPD47" s="960"/>
      <c r="EPE47" s="960"/>
      <c r="EPF47" s="960"/>
      <c r="EPG47" s="960"/>
      <c r="EPH47" s="960"/>
      <c r="EPI47" s="960"/>
      <c r="EPJ47" s="960"/>
      <c r="EPK47" s="960"/>
      <c r="EPL47" s="960"/>
      <c r="EPM47" s="960"/>
      <c r="EPN47" s="960"/>
      <c r="EPO47" s="960"/>
      <c r="EPP47" s="960"/>
      <c r="EPQ47" s="960"/>
      <c r="EPR47" s="960"/>
      <c r="EPS47" s="960"/>
      <c r="EPT47" s="960"/>
      <c r="EPU47" s="960"/>
      <c r="EPV47" s="960"/>
      <c r="EPW47" s="960"/>
      <c r="EPX47" s="960"/>
      <c r="EPY47" s="960"/>
      <c r="EPZ47" s="960"/>
      <c r="EQA47" s="960"/>
      <c r="EQB47" s="960"/>
      <c r="EQC47" s="960"/>
      <c r="EQD47" s="960"/>
      <c r="EQE47" s="960"/>
      <c r="EQF47" s="960"/>
      <c r="EQG47" s="960"/>
      <c r="EQH47" s="960"/>
      <c r="EQI47" s="960"/>
      <c r="EQJ47" s="960"/>
      <c r="EQK47" s="960"/>
      <c r="EQL47" s="960"/>
      <c r="EQM47" s="960"/>
      <c r="EQN47" s="960"/>
      <c r="EQO47" s="960"/>
      <c r="EQP47" s="960"/>
      <c r="EQQ47" s="960"/>
      <c r="EQR47" s="960"/>
      <c r="EQS47" s="960"/>
      <c r="EQT47" s="960"/>
      <c r="EQU47" s="960"/>
      <c r="EQV47" s="960"/>
      <c r="EQW47" s="960"/>
      <c r="EQX47" s="960"/>
      <c r="EQY47" s="960"/>
      <c r="EQZ47" s="960"/>
      <c r="ERA47" s="960"/>
      <c r="ERB47" s="960"/>
      <c r="ERC47" s="960"/>
      <c r="ERD47" s="960"/>
      <c r="ERE47" s="960"/>
      <c r="ERF47" s="960"/>
      <c r="ERG47" s="960"/>
      <c r="ERH47" s="960"/>
      <c r="ERI47" s="960"/>
      <c r="ERJ47" s="960"/>
      <c r="ERK47" s="960"/>
      <c r="ERL47" s="960"/>
      <c r="ERM47" s="960"/>
      <c r="ERN47" s="960"/>
      <c r="ERO47" s="960"/>
      <c r="ERP47" s="960"/>
      <c r="ERQ47" s="960"/>
      <c r="ERR47" s="960"/>
      <c r="ERS47" s="960"/>
      <c r="ERT47" s="960"/>
      <c r="ERU47" s="960"/>
      <c r="ERV47" s="960"/>
      <c r="ERW47" s="960"/>
      <c r="ERX47" s="960"/>
      <c r="ERY47" s="960"/>
      <c r="ERZ47" s="960"/>
      <c r="ESA47" s="960"/>
      <c r="ESB47" s="960"/>
      <c r="ESC47" s="960"/>
      <c r="ESD47" s="960"/>
      <c r="ESE47" s="960"/>
      <c r="ESF47" s="960"/>
      <c r="ESG47" s="960"/>
      <c r="ESH47" s="960"/>
      <c r="ESI47" s="960"/>
      <c r="ESJ47" s="960"/>
      <c r="ESK47" s="960"/>
      <c r="ESL47" s="960"/>
      <c r="ESM47" s="960"/>
      <c r="ESN47" s="960"/>
      <c r="ESO47" s="960"/>
      <c r="ESP47" s="960"/>
      <c r="ESQ47" s="960"/>
      <c r="ESR47" s="960"/>
      <c r="ESS47" s="960"/>
      <c r="EST47" s="960"/>
      <c r="ESU47" s="960"/>
      <c r="ESV47" s="960"/>
      <c r="ESW47" s="960"/>
      <c r="ESX47" s="960"/>
      <c r="ESY47" s="960"/>
      <c r="ESZ47" s="960"/>
      <c r="ETA47" s="960"/>
      <c r="ETB47" s="960"/>
      <c r="ETC47" s="960"/>
      <c r="ETD47" s="960"/>
      <c r="ETE47" s="960"/>
      <c r="ETF47" s="960"/>
      <c r="ETG47" s="960"/>
      <c r="ETH47" s="960"/>
      <c r="ETI47" s="960"/>
      <c r="ETJ47" s="960"/>
      <c r="ETK47" s="960"/>
      <c r="ETL47" s="960"/>
      <c r="ETM47" s="960"/>
      <c r="ETN47" s="960"/>
      <c r="ETO47" s="960"/>
      <c r="ETP47" s="960"/>
      <c r="ETQ47" s="960"/>
      <c r="ETR47" s="960"/>
      <c r="ETS47" s="960"/>
      <c r="ETT47" s="960"/>
      <c r="ETU47" s="960"/>
      <c r="ETV47" s="960"/>
      <c r="ETW47" s="960"/>
      <c r="ETX47" s="960"/>
      <c r="ETY47" s="960"/>
      <c r="ETZ47" s="960"/>
      <c r="EUA47" s="960"/>
      <c r="EUB47" s="960"/>
      <c r="EUC47" s="960"/>
      <c r="EUD47" s="960"/>
      <c r="EUE47" s="960"/>
      <c r="EUF47" s="960"/>
      <c r="EUG47" s="960"/>
      <c r="EUH47" s="960"/>
      <c r="EUI47" s="960"/>
      <c r="EUJ47" s="960"/>
      <c r="EUK47" s="960"/>
      <c r="EUL47" s="960"/>
      <c r="EUM47" s="960"/>
      <c r="EUN47" s="960"/>
      <c r="EUO47" s="960"/>
      <c r="EUP47" s="960"/>
      <c r="EUQ47" s="960"/>
      <c r="EUR47" s="960"/>
      <c r="EUS47" s="960"/>
      <c r="EUT47" s="960"/>
      <c r="EUU47" s="960"/>
      <c r="EUV47" s="960"/>
      <c r="EUW47" s="960"/>
      <c r="EUX47" s="960"/>
      <c r="EUY47" s="960"/>
      <c r="EUZ47" s="960"/>
      <c r="EVA47" s="960"/>
      <c r="EVB47" s="960"/>
      <c r="EVC47" s="960"/>
      <c r="EVD47" s="960"/>
      <c r="EVE47" s="960"/>
      <c r="EVF47" s="960"/>
      <c r="EVG47" s="960"/>
      <c r="EVH47" s="960"/>
      <c r="EVI47" s="960"/>
      <c r="EVJ47" s="960"/>
      <c r="EVK47" s="960"/>
      <c r="EVL47" s="960"/>
      <c r="EVM47" s="960"/>
      <c r="EVN47" s="960"/>
      <c r="EVO47" s="960"/>
      <c r="EVP47" s="960"/>
      <c r="EVQ47" s="960"/>
      <c r="EVR47" s="960"/>
      <c r="EVS47" s="960"/>
      <c r="EVT47" s="960"/>
      <c r="EVU47" s="960"/>
      <c r="EVV47" s="960"/>
      <c r="EVW47" s="960"/>
      <c r="EVX47" s="960"/>
      <c r="EVY47" s="960"/>
      <c r="EVZ47" s="960"/>
      <c r="EWA47" s="960"/>
      <c r="EWB47" s="960"/>
      <c r="EWC47" s="960"/>
      <c r="EWD47" s="960"/>
      <c r="EWE47" s="960"/>
      <c r="EWF47" s="960"/>
      <c r="EWG47" s="960"/>
      <c r="EWH47" s="960"/>
      <c r="EWI47" s="960"/>
      <c r="EWJ47" s="960"/>
      <c r="EWK47" s="960"/>
      <c r="EWL47" s="960"/>
      <c r="EWM47" s="960"/>
      <c r="EWN47" s="960"/>
      <c r="EWO47" s="960"/>
      <c r="EWP47" s="960"/>
      <c r="EWQ47" s="960"/>
      <c r="EWR47" s="960"/>
      <c r="EWS47" s="960"/>
      <c r="EWT47" s="960"/>
      <c r="EWU47" s="960"/>
      <c r="EWV47" s="960"/>
      <c r="EWW47" s="960"/>
      <c r="EWX47" s="960"/>
      <c r="EWY47" s="960"/>
      <c r="EWZ47" s="960"/>
      <c r="EXA47" s="960"/>
      <c r="EXB47" s="960"/>
      <c r="EXC47" s="960"/>
      <c r="EXD47" s="960"/>
      <c r="EXE47" s="960"/>
      <c r="EXF47" s="960"/>
      <c r="EXG47" s="960"/>
      <c r="EXH47" s="960"/>
      <c r="EXI47" s="960"/>
      <c r="EXJ47" s="960"/>
      <c r="EXK47" s="960"/>
      <c r="EXL47" s="960"/>
      <c r="EXM47" s="960"/>
      <c r="EXN47" s="960"/>
      <c r="EXO47" s="960"/>
      <c r="EXP47" s="960"/>
      <c r="EXQ47" s="960"/>
      <c r="EXR47" s="960"/>
      <c r="EXS47" s="960"/>
      <c r="EXT47" s="960"/>
      <c r="EXU47" s="960"/>
      <c r="EXV47" s="960"/>
      <c r="EXW47" s="960"/>
      <c r="EXX47" s="960"/>
      <c r="EXY47" s="960"/>
      <c r="EXZ47" s="960"/>
      <c r="EYA47" s="960"/>
      <c r="EYB47" s="960"/>
      <c r="EYC47" s="960"/>
      <c r="EYD47" s="960"/>
      <c r="EYE47" s="960"/>
      <c r="EYF47" s="960"/>
      <c r="EYG47" s="960"/>
      <c r="EYH47" s="960"/>
      <c r="EYI47" s="960"/>
      <c r="EYJ47" s="960"/>
      <c r="EYK47" s="960"/>
      <c r="EYL47" s="960"/>
      <c r="EYM47" s="960"/>
      <c r="EYN47" s="960"/>
      <c r="EYO47" s="960"/>
      <c r="EYP47" s="960"/>
      <c r="EYQ47" s="960"/>
      <c r="EYR47" s="960"/>
      <c r="EYS47" s="960"/>
      <c r="EYT47" s="960"/>
      <c r="EYU47" s="960"/>
      <c r="EYV47" s="960"/>
      <c r="EYW47" s="960"/>
      <c r="EYX47" s="960"/>
      <c r="EYY47" s="960"/>
      <c r="EYZ47" s="960"/>
      <c r="EZA47" s="960"/>
      <c r="EZB47" s="960"/>
      <c r="EZC47" s="960"/>
      <c r="EZD47" s="960"/>
      <c r="EZE47" s="960"/>
      <c r="EZF47" s="960"/>
      <c r="EZG47" s="960"/>
      <c r="EZH47" s="960"/>
      <c r="EZI47" s="960"/>
      <c r="EZJ47" s="960"/>
      <c r="EZK47" s="960"/>
      <c r="EZL47" s="960"/>
      <c r="EZM47" s="960"/>
      <c r="EZN47" s="960"/>
      <c r="EZO47" s="960"/>
      <c r="EZP47" s="960"/>
      <c r="EZQ47" s="960"/>
      <c r="EZR47" s="960"/>
      <c r="EZS47" s="960"/>
      <c r="EZT47" s="960"/>
      <c r="EZU47" s="960"/>
      <c r="EZV47" s="960"/>
      <c r="EZW47" s="960"/>
      <c r="EZX47" s="960"/>
      <c r="EZY47" s="960"/>
      <c r="EZZ47" s="960"/>
      <c r="FAA47" s="960"/>
      <c r="FAB47" s="960"/>
      <c r="FAC47" s="960"/>
      <c r="FAD47" s="960"/>
      <c r="FAE47" s="960"/>
      <c r="FAF47" s="960"/>
      <c r="FAG47" s="960"/>
      <c r="FAH47" s="960"/>
      <c r="FAI47" s="960"/>
      <c r="FAJ47" s="960"/>
      <c r="FAK47" s="960"/>
      <c r="FAL47" s="960"/>
      <c r="FAM47" s="960"/>
      <c r="FAN47" s="960"/>
      <c r="FAO47" s="960"/>
      <c r="FAP47" s="960"/>
      <c r="FAQ47" s="960"/>
      <c r="FAR47" s="960"/>
      <c r="FAS47" s="960"/>
      <c r="FAT47" s="960"/>
      <c r="FAU47" s="960"/>
      <c r="FAV47" s="960"/>
      <c r="FAW47" s="960"/>
      <c r="FAX47" s="960"/>
      <c r="FAY47" s="960"/>
      <c r="FAZ47" s="960"/>
      <c r="FBA47" s="960"/>
      <c r="FBB47" s="960"/>
      <c r="FBC47" s="960"/>
      <c r="FBD47" s="960"/>
      <c r="FBE47" s="960"/>
      <c r="FBF47" s="960"/>
      <c r="FBG47" s="960"/>
      <c r="FBH47" s="960"/>
      <c r="FBI47" s="960"/>
      <c r="FBJ47" s="960"/>
      <c r="FBK47" s="960"/>
      <c r="FBL47" s="960"/>
      <c r="FBM47" s="960"/>
      <c r="FBN47" s="960"/>
      <c r="FBO47" s="960"/>
      <c r="FBP47" s="960"/>
      <c r="FBQ47" s="960"/>
      <c r="FBR47" s="960"/>
      <c r="FBS47" s="960"/>
      <c r="FBT47" s="960"/>
      <c r="FBU47" s="960"/>
      <c r="FBV47" s="960"/>
      <c r="FBW47" s="960"/>
      <c r="FBX47" s="960"/>
      <c r="FBY47" s="960"/>
      <c r="FBZ47" s="960"/>
      <c r="FCA47" s="960"/>
      <c r="FCB47" s="960"/>
      <c r="FCC47" s="960"/>
      <c r="FCD47" s="960"/>
      <c r="FCE47" s="960"/>
      <c r="FCF47" s="960"/>
      <c r="FCG47" s="960"/>
      <c r="FCH47" s="960"/>
      <c r="FCI47" s="960"/>
      <c r="FCJ47" s="960"/>
      <c r="FCK47" s="960"/>
      <c r="FCL47" s="960"/>
      <c r="FCM47" s="960"/>
      <c r="FCN47" s="960"/>
      <c r="FCO47" s="960"/>
      <c r="FCP47" s="960"/>
      <c r="FCQ47" s="960"/>
      <c r="FCR47" s="960"/>
      <c r="FCS47" s="960"/>
      <c r="FCT47" s="960"/>
      <c r="FCU47" s="960"/>
      <c r="FCV47" s="960"/>
      <c r="FCW47" s="960"/>
      <c r="FCX47" s="960"/>
      <c r="FCY47" s="960"/>
      <c r="FCZ47" s="960"/>
      <c r="FDA47" s="960"/>
      <c r="FDB47" s="960"/>
      <c r="FDC47" s="960"/>
      <c r="FDD47" s="960"/>
      <c r="FDE47" s="960"/>
      <c r="FDF47" s="960"/>
      <c r="FDG47" s="960"/>
      <c r="FDH47" s="960"/>
      <c r="FDI47" s="960"/>
      <c r="FDJ47" s="960"/>
      <c r="FDK47" s="960"/>
      <c r="FDL47" s="960"/>
      <c r="FDM47" s="960"/>
      <c r="FDN47" s="960"/>
      <c r="FDO47" s="960"/>
      <c r="FDP47" s="960"/>
      <c r="FDQ47" s="960"/>
      <c r="FDR47" s="960"/>
      <c r="FDS47" s="960"/>
      <c r="FDT47" s="960"/>
      <c r="FDU47" s="960"/>
      <c r="FDV47" s="960"/>
      <c r="FDW47" s="960"/>
      <c r="FDX47" s="960"/>
      <c r="FDY47" s="960"/>
      <c r="FDZ47" s="960"/>
      <c r="FEA47" s="960"/>
      <c r="FEB47" s="960"/>
      <c r="FEC47" s="960"/>
      <c r="FED47" s="960"/>
      <c r="FEE47" s="960"/>
      <c r="FEF47" s="960"/>
      <c r="FEG47" s="960"/>
      <c r="FEH47" s="960"/>
      <c r="FEI47" s="960"/>
      <c r="FEJ47" s="960"/>
      <c r="FEK47" s="960"/>
      <c r="FEL47" s="960"/>
      <c r="FEM47" s="960"/>
      <c r="FEN47" s="960"/>
      <c r="FEO47" s="960"/>
      <c r="FEP47" s="960"/>
      <c r="FEQ47" s="960"/>
      <c r="FER47" s="960"/>
      <c r="FES47" s="960"/>
      <c r="FET47" s="960"/>
      <c r="FEU47" s="960"/>
      <c r="FEV47" s="960"/>
      <c r="FEW47" s="960"/>
      <c r="FEX47" s="960"/>
      <c r="FEY47" s="960"/>
      <c r="FEZ47" s="960"/>
      <c r="FFA47" s="960"/>
      <c r="FFB47" s="960"/>
      <c r="FFC47" s="960"/>
      <c r="FFD47" s="960"/>
      <c r="FFE47" s="960"/>
      <c r="FFF47" s="960"/>
      <c r="FFG47" s="960"/>
      <c r="FFH47" s="960"/>
      <c r="FFI47" s="960"/>
      <c r="FFJ47" s="960"/>
      <c r="FFK47" s="960"/>
      <c r="FFL47" s="960"/>
      <c r="FFM47" s="960"/>
      <c r="FFN47" s="960"/>
      <c r="FFO47" s="960"/>
      <c r="FFP47" s="960"/>
      <c r="FFQ47" s="960"/>
      <c r="FFR47" s="960"/>
      <c r="FFS47" s="960"/>
      <c r="FFT47" s="960"/>
      <c r="FFU47" s="960"/>
      <c r="FFV47" s="960"/>
      <c r="FFW47" s="960"/>
      <c r="FFX47" s="960"/>
      <c r="FFY47" s="960"/>
      <c r="FFZ47" s="960"/>
      <c r="FGA47" s="960"/>
      <c r="FGB47" s="960"/>
      <c r="FGC47" s="960"/>
      <c r="FGD47" s="960"/>
      <c r="FGE47" s="960"/>
      <c r="FGF47" s="960"/>
      <c r="FGG47" s="960"/>
      <c r="FGH47" s="960"/>
      <c r="FGI47" s="960"/>
      <c r="FGJ47" s="960"/>
      <c r="FGK47" s="960"/>
      <c r="FGL47" s="960"/>
      <c r="FGM47" s="960"/>
      <c r="FGN47" s="960"/>
      <c r="FGO47" s="960"/>
      <c r="FGP47" s="960"/>
      <c r="FGQ47" s="960"/>
      <c r="FGR47" s="960"/>
      <c r="FGS47" s="960"/>
      <c r="FGT47" s="960"/>
      <c r="FGU47" s="960"/>
      <c r="FGV47" s="960"/>
      <c r="FGW47" s="960"/>
      <c r="FGX47" s="960"/>
      <c r="FGY47" s="960"/>
      <c r="FGZ47" s="960"/>
      <c r="FHA47" s="960"/>
      <c r="FHB47" s="960"/>
      <c r="FHC47" s="960"/>
      <c r="FHD47" s="960"/>
      <c r="FHE47" s="960"/>
      <c r="FHF47" s="960"/>
      <c r="FHG47" s="960"/>
      <c r="FHH47" s="960"/>
      <c r="FHI47" s="960"/>
      <c r="FHJ47" s="960"/>
      <c r="FHK47" s="960"/>
      <c r="FHL47" s="960"/>
      <c r="FHM47" s="960"/>
      <c r="FHN47" s="960"/>
      <c r="FHO47" s="960"/>
      <c r="FHP47" s="960"/>
      <c r="FHQ47" s="960"/>
      <c r="FHR47" s="960"/>
      <c r="FHS47" s="960"/>
      <c r="FHT47" s="960"/>
      <c r="FHU47" s="960"/>
      <c r="FHV47" s="960"/>
      <c r="FHW47" s="960"/>
      <c r="FHX47" s="960"/>
      <c r="FHY47" s="960"/>
      <c r="FHZ47" s="960"/>
      <c r="FIA47" s="960"/>
      <c r="FIB47" s="960"/>
      <c r="FIC47" s="960"/>
      <c r="FID47" s="960"/>
      <c r="FIE47" s="960"/>
      <c r="FIF47" s="960"/>
      <c r="FIG47" s="960"/>
      <c r="FIH47" s="960"/>
      <c r="FII47" s="960"/>
      <c r="FIJ47" s="960"/>
      <c r="FIK47" s="960"/>
      <c r="FIL47" s="960"/>
      <c r="FIM47" s="960"/>
      <c r="FIN47" s="960"/>
      <c r="FIO47" s="960"/>
      <c r="FIP47" s="960"/>
      <c r="FIQ47" s="960"/>
      <c r="FIR47" s="960"/>
      <c r="FIS47" s="960"/>
      <c r="FIT47" s="960"/>
      <c r="FIU47" s="960"/>
      <c r="FIV47" s="960"/>
      <c r="FIW47" s="960"/>
      <c r="FIX47" s="960"/>
      <c r="FIY47" s="960"/>
      <c r="FIZ47" s="960"/>
      <c r="FJA47" s="960"/>
      <c r="FJB47" s="960"/>
      <c r="FJC47" s="960"/>
      <c r="FJD47" s="960"/>
      <c r="FJE47" s="960"/>
      <c r="FJF47" s="960"/>
      <c r="FJG47" s="960"/>
      <c r="FJH47" s="960"/>
      <c r="FJI47" s="960"/>
      <c r="FJJ47" s="960"/>
      <c r="FJK47" s="960"/>
      <c r="FJL47" s="960"/>
      <c r="FJM47" s="960"/>
      <c r="FJN47" s="960"/>
      <c r="FJO47" s="960"/>
      <c r="FJP47" s="960"/>
      <c r="FJQ47" s="960"/>
      <c r="FJR47" s="960"/>
      <c r="FJS47" s="960"/>
      <c r="FJT47" s="960"/>
      <c r="FJU47" s="960"/>
      <c r="FJV47" s="960"/>
      <c r="FJW47" s="960"/>
      <c r="FJX47" s="960"/>
      <c r="FJY47" s="960"/>
      <c r="FJZ47" s="960"/>
      <c r="FKA47" s="960"/>
      <c r="FKB47" s="960"/>
      <c r="FKC47" s="960"/>
      <c r="FKD47" s="960"/>
      <c r="FKE47" s="960"/>
      <c r="FKF47" s="960"/>
      <c r="FKG47" s="960"/>
      <c r="FKH47" s="960"/>
      <c r="FKI47" s="960"/>
      <c r="FKJ47" s="960"/>
      <c r="FKK47" s="960"/>
      <c r="FKL47" s="960"/>
      <c r="FKM47" s="960"/>
      <c r="FKN47" s="960"/>
      <c r="FKO47" s="960"/>
      <c r="FKP47" s="960"/>
      <c r="FKQ47" s="960"/>
      <c r="FKR47" s="960"/>
      <c r="FKS47" s="960"/>
      <c r="FKT47" s="960"/>
      <c r="FKU47" s="960"/>
      <c r="FKV47" s="960"/>
      <c r="FKW47" s="960"/>
      <c r="FKX47" s="960"/>
      <c r="FKY47" s="960"/>
      <c r="FKZ47" s="960"/>
      <c r="FLA47" s="960"/>
      <c r="FLB47" s="960"/>
      <c r="FLC47" s="960"/>
      <c r="FLD47" s="960"/>
      <c r="FLE47" s="960"/>
      <c r="FLF47" s="960"/>
      <c r="FLG47" s="960"/>
      <c r="FLH47" s="960"/>
      <c r="FLI47" s="960"/>
      <c r="FLJ47" s="960"/>
      <c r="FLK47" s="960"/>
      <c r="FLL47" s="960"/>
      <c r="FLM47" s="960"/>
      <c r="FLN47" s="960"/>
      <c r="FLO47" s="960"/>
      <c r="FLP47" s="960"/>
      <c r="FLQ47" s="960"/>
      <c r="FLR47" s="960"/>
      <c r="FLS47" s="960"/>
      <c r="FLT47" s="960"/>
      <c r="FLU47" s="960"/>
      <c r="FLV47" s="960"/>
      <c r="FLW47" s="960"/>
      <c r="FLX47" s="960"/>
      <c r="FLY47" s="960"/>
      <c r="FLZ47" s="960"/>
      <c r="FMA47" s="960"/>
      <c r="FMB47" s="960"/>
      <c r="FMC47" s="960"/>
      <c r="FMD47" s="960"/>
      <c r="FME47" s="960"/>
      <c r="FMF47" s="960"/>
      <c r="FMG47" s="960"/>
      <c r="FMH47" s="960"/>
      <c r="FMI47" s="960"/>
      <c r="FMJ47" s="960"/>
      <c r="FMK47" s="960"/>
      <c r="FML47" s="960"/>
      <c r="FMM47" s="960"/>
      <c r="FMN47" s="960"/>
      <c r="FMO47" s="960"/>
      <c r="FMP47" s="960"/>
      <c r="FMQ47" s="960"/>
      <c r="FMR47" s="960"/>
      <c r="FMS47" s="960"/>
      <c r="FMT47" s="960"/>
      <c r="FMU47" s="960"/>
      <c r="FMV47" s="960"/>
      <c r="FMW47" s="960"/>
      <c r="FMX47" s="960"/>
      <c r="FMY47" s="960"/>
      <c r="FMZ47" s="960"/>
      <c r="FNA47" s="960"/>
      <c r="FNB47" s="960"/>
      <c r="FNC47" s="960"/>
      <c r="FND47" s="960"/>
      <c r="FNE47" s="960"/>
      <c r="FNF47" s="960"/>
      <c r="FNG47" s="960"/>
      <c r="FNH47" s="960"/>
      <c r="FNI47" s="960"/>
      <c r="FNJ47" s="960"/>
      <c r="FNK47" s="960"/>
      <c r="FNL47" s="960"/>
      <c r="FNM47" s="960"/>
      <c r="FNN47" s="960"/>
      <c r="FNO47" s="960"/>
      <c r="FNP47" s="960"/>
      <c r="FNQ47" s="960"/>
      <c r="FNR47" s="960"/>
      <c r="FNS47" s="960"/>
      <c r="FNT47" s="960"/>
      <c r="FNU47" s="960"/>
      <c r="FNV47" s="960"/>
      <c r="FNW47" s="960"/>
      <c r="FNX47" s="960"/>
      <c r="FNY47" s="960"/>
      <c r="FNZ47" s="960"/>
      <c r="FOA47" s="960"/>
      <c r="FOB47" s="960"/>
      <c r="FOC47" s="960"/>
      <c r="FOD47" s="960"/>
      <c r="FOE47" s="960"/>
      <c r="FOF47" s="960"/>
      <c r="FOG47" s="960"/>
      <c r="FOH47" s="960"/>
      <c r="FOI47" s="960"/>
      <c r="FOJ47" s="960"/>
      <c r="FOK47" s="960"/>
      <c r="FOL47" s="960"/>
      <c r="FOM47" s="960"/>
      <c r="FON47" s="960"/>
      <c r="FOO47" s="960"/>
      <c r="FOP47" s="960"/>
      <c r="FOQ47" s="960"/>
      <c r="FOR47" s="960"/>
      <c r="FOS47" s="960"/>
      <c r="FOT47" s="960"/>
      <c r="FOU47" s="960"/>
      <c r="FOV47" s="960"/>
      <c r="FOW47" s="960"/>
      <c r="FOX47" s="960"/>
      <c r="FOY47" s="960"/>
      <c r="FOZ47" s="960"/>
      <c r="FPA47" s="960"/>
      <c r="FPB47" s="960"/>
      <c r="FPC47" s="960"/>
      <c r="FPD47" s="960"/>
      <c r="FPE47" s="960"/>
      <c r="FPF47" s="960"/>
      <c r="FPG47" s="960"/>
      <c r="FPH47" s="960"/>
      <c r="FPI47" s="960"/>
      <c r="FPJ47" s="960"/>
      <c r="FPK47" s="960"/>
      <c r="FPL47" s="960"/>
      <c r="FPM47" s="960"/>
      <c r="FPN47" s="960"/>
      <c r="FPO47" s="960"/>
      <c r="FPP47" s="960"/>
      <c r="FPQ47" s="960"/>
      <c r="FPR47" s="960"/>
      <c r="FPS47" s="960"/>
      <c r="FPT47" s="960"/>
      <c r="FPU47" s="960"/>
      <c r="FPV47" s="960"/>
      <c r="FPW47" s="960"/>
      <c r="FPX47" s="960"/>
      <c r="FPY47" s="960"/>
      <c r="FPZ47" s="960"/>
      <c r="FQA47" s="960"/>
      <c r="FQB47" s="960"/>
      <c r="FQC47" s="960"/>
      <c r="FQD47" s="960"/>
      <c r="FQE47" s="960"/>
      <c r="FQF47" s="960"/>
      <c r="FQG47" s="960"/>
      <c r="FQH47" s="960"/>
      <c r="FQI47" s="960"/>
      <c r="FQJ47" s="960"/>
      <c r="FQK47" s="960"/>
      <c r="FQL47" s="960"/>
      <c r="FQM47" s="960"/>
      <c r="FQN47" s="960"/>
      <c r="FQO47" s="960"/>
      <c r="FQP47" s="960"/>
      <c r="FQQ47" s="960"/>
      <c r="FQR47" s="960"/>
      <c r="FQS47" s="960"/>
      <c r="FQT47" s="960"/>
      <c r="FQU47" s="960"/>
      <c r="FQV47" s="960"/>
      <c r="FQW47" s="960"/>
      <c r="FQX47" s="960"/>
      <c r="FQY47" s="960"/>
      <c r="FQZ47" s="960"/>
      <c r="FRA47" s="960"/>
      <c r="FRB47" s="960"/>
      <c r="FRC47" s="960"/>
      <c r="FRD47" s="960"/>
      <c r="FRE47" s="960"/>
      <c r="FRF47" s="960"/>
      <c r="FRG47" s="960"/>
      <c r="FRH47" s="960"/>
      <c r="FRI47" s="960"/>
      <c r="FRJ47" s="960"/>
      <c r="FRK47" s="960"/>
      <c r="FRL47" s="960"/>
      <c r="FRM47" s="960"/>
      <c r="FRN47" s="960"/>
      <c r="FRO47" s="960"/>
      <c r="FRP47" s="960"/>
      <c r="FRQ47" s="960"/>
      <c r="FRR47" s="960"/>
      <c r="FRS47" s="960"/>
      <c r="FRT47" s="960"/>
      <c r="FRU47" s="960"/>
      <c r="FRV47" s="960"/>
      <c r="FRW47" s="960"/>
      <c r="FRX47" s="960"/>
      <c r="FRY47" s="960"/>
      <c r="FRZ47" s="960"/>
      <c r="FSA47" s="960"/>
      <c r="FSB47" s="960"/>
      <c r="FSC47" s="960"/>
      <c r="FSD47" s="960"/>
      <c r="FSE47" s="960"/>
      <c r="FSF47" s="960"/>
      <c r="FSG47" s="960"/>
      <c r="FSH47" s="960"/>
      <c r="FSI47" s="960"/>
      <c r="FSJ47" s="960"/>
      <c r="FSK47" s="960"/>
      <c r="FSL47" s="960"/>
      <c r="FSM47" s="960"/>
      <c r="FSN47" s="960"/>
      <c r="FSO47" s="960"/>
      <c r="FSP47" s="960"/>
      <c r="FSQ47" s="960"/>
      <c r="FSR47" s="960"/>
      <c r="FSS47" s="960"/>
      <c r="FST47" s="960"/>
      <c r="FSU47" s="960"/>
      <c r="FSV47" s="960"/>
      <c r="FSW47" s="960"/>
      <c r="FSX47" s="960"/>
      <c r="FSY47" s="960"/>
      <c r="FSZ47" s="960"/>
      <c r="FTA47" s="960"/>
      <c r="FTB47" s="960"/>
      <c r="FTC47" s="960"/>
      <c r="FTD47" s="960"/>
      <c r="FTE47" s="960"/>
      <c r="FTF47" s="960"/>
      <c r="FTG47" s="960"/>
      <c r="FTH47" s="960"/>
      <c r="FTI47" s="960"/>
      <c r="FTJ47" s="960"/>
      <c r="FTK47" s="960"/>
      <c r="FTL47" s="960"/>
      <c r="FTM47" s="960"/>
      <c r="FTN47" s="960"/>
      <c r="FTO47" s="960"/>
      <c r="FTP47" s="960"/>
      <c r="FTQ47" s="960"/>
      <c r="FTR47" s="960"/>
      <c r="FTS47" s="960"/>
      <c r="FTT47" s="960"/>
      <c r="FTU47" s="960"/>
      <c r="FTV47" s="960"/>
      <c r="FTW47" s="960"/>
      <c r="FTX47" s="960"/>
      <c r="FTY47" s="960"/>
      <c r="FTZ47" s="960"/>
      <c r="FUA47" s="960"/>
      <c r="FUB47" s="960"/>
      <c r="FUC47" s="960"/>
      <c r="FUD47" s="960"/>
      <c r="FUE47" s="960"/>
      <c r="FUF47" s="960"/>
      <c r="FUG47" s="960"/>
      <c r="FUH47" s="960"/>
      <c r="FUI47" s="960"/>
      <c r="FUJ47" s="960"/>
      <c r="FUK47" s="960"/>
      <c r="FUL47" s="960"/>
      <c r="FUM47" s="960"/>
      <c r="FUN47" s="960"/>
      <c r="FUO47" s="960"/>
      <c r="FUP47" s="960"/>
      <c r="FUQ47" s="960"/>
      <c r="FUR47" s="960"/>
      <c r="FUS47" s="960"/>
      <c r="FUT47" s="960"/>
      <c r="FUU47" s="960"/>
      <c r="FUV47" s="960"/>
      <c r="FUW47" s="960"/>
      <c r="FUX47" s="960"/>
      <c r="FUY47" s="960"/>
      <c r="FUZ47" s="960"/>
      <c r="FVA47" s="960"/>
      <c r="FVB47" s="960"/>
      <c r="FVC47" s="960"/>
      <c r="FVD47" s="960"/>
      <c r="FVE47" s="960"/>
      <c r="FVF47" s="960"/>
      <c r="FVG47" s="960"/>
      <c r="FVH47" s="960"/>
      <c r="FVI47" s="960"/>
      <c r="FVJ47" s="960"/>
      <c r="FVK47" s="960"/>
      <c r="FVL47" s="960"/>
      <c r="FVM47" s="960"/>
      <c r="FVN47" s="960"/>
      <c r="FVO47" s="960"/>
      <c r="FVP47" s="960"/>
      <c r="FVQ47" s="960"/>
      <c r="FVR47" s="960"/>
      <c r="FVS47" s="960"/>
      <c r="FVT47" s="960"/>
      <c r="FVU47" s="960"/>
      <c r="FVV47" s="960"/>
      <c r="FVW47" s="960"/>
      <c r="FVX47" s="960"/>
      <c r="FVY47" s="960"/>
      <c r="FVZ47" s="960"/>
      <c r="FWA47" s="960"/>
      <c r="FWB47" s="960"/>
      <c r="FWC47" s="960"/>
      <c r="FWD47" s="960"/>
      <c r="FWE47" s="960"/>
      <c r="FWF47" s="960"/>
      <c r="FWG47" s="960"/>
      <c r="FWH47" s="960"/>
      <c r="FWI47" s="960"/>
      <c r="FWJ47" s="960"/>
      <c r="FWK47" s="960"/>
      <c r="FWL47" s="960"/>
      <c r="FWM47" s="960"/>
      <c r="FWN47" s="960"/>
      <c r="FWO47" s="960"/>
      <c r="FWP47" s="960"/>
      <c r="FWQ47" s="960"/>
      <c r="FWR47" s="960"/>
      <c r="FWS47" s="960"/>
      <c r="FWT47" s="960"/>
      <c r="FWU47" s="960"/>
      <c r="FWV47" s="960"/>
      <c r="FWW47" s="960"/>
      <c r="FWX47" s="960"/>
      <c r="FWY47" s="960"/>
      <c r="FWZ47" s="960"/>
      <c r="FXA47" s="960"/>
      <c r="FXB47" s="960"/>
      <c r="FXC47" s="960"/>
      <c r="FXD47" s="960"/>
      <c r="FXE47" s="960"/>
      <c r="FXF47" s="960"/>
      <c r="FXG47" s="960"/>
      <c r="FXH47" s="960"/>
      <c r="FXI47" s="960"/>
      <c r="FXJ47" s="960"/>
      <c r="FXK47" s="960"/>
      <c r="FXL47" s="960"/>
      <c r="FXM47" s="960"/>
      <c r="FXN47" s="960"/>
      <c r="FXO47" s="960"/>
      <c r="FXP47" s="960"/>
      <c r="FXQ47" s="960"/>
      <c r="FXR47" s="960"/>
      <c r="FXS47" s="960"/>
      <c r="FXT47" s="960"/>
      <c r="FXU47" s="960"/>
      <c r="FXV47" s="960"/>
      <c r="FXW47" s="960"/>
      <c r="FXX47" s="960"/>
      <c r="FXY47" s="960"/>
      <c r="FXZ47" s="960"/>
      <c r="FYA47" s="960"/>
      <c r="FYB47" s="960"/>
      <c r="FYC47" s="960"/>
      <c r="FYD47" s="960"/>
      <c r="FYE47" s="960"/>
      <c r="FYF47" s="960"/>
      <c r="FYG47" s="960"/>
      <c r="FYH47" s="960"/>
      <c r="FYI47" s="960"/>
      <c r="FYJ47" s="960"/>
      <c r="FYK47" s="960"/>
      <c r="FYL47" s="960"/>
      <c r="FYM47" s="960"/>
      <c r="FYN47" s="960"/>
      <c r="FYO47" s="960"/>
      <c r="FYP47" s="960"/>
      <c r="FYQ47" s="960"/>
      <c r="FYR47" s="960"/>
      <c r="FYS47" s="960"/>
      <c r="FYT47" s="960"/>
      <c r="FYU47" s="960"/>
      <c r="FYV47" s="960"/>
      <c r="FYW47" s="960"/>
      <c r="FYX47" s="960"/>
      <c r="FYY47" s="960"/>
      <c r="FYZ47" s="960"/>
      <c r="FZA47" s="960"/>
      <c r="FZB47" s="960"/>
      <c r="FZC47" s="960"/>
      <c r="FZD47" s="960"/>
      <c r="FZE47" s="960"/>
      <c r="FZF47" s="960"/>
      <c r="FZG47" s="960"/>
      <c r="FZH47" s="960"/>
      <c r="FZI47" s="960"/>
      <c r="FZJ47" s="960"/>
      <c r="FZK47" s="960"/>
      <c r="FZL47" s="960"/>
      <c r="FZM47" s="960"/>
      <c r="FZN47" s="960"/>
      <c r="FZO47" s="960"/>
      <c r="FZP47" s="960"/>
      <c r="FZQ47" s="960"/>
      <c r="FZR47" s="960"/>
      <c r="FZS47" s="960"/>
      <c r="FZT47" s="960"/>
      <c r="FZU47" s="960"/>
      <c r="FZV47" s="960"/>
      <c r="FZW47" s="960"/>
      <c r="FZX47" s="960"/>
      <c r="FZY47" s="960"/>
      <c r="FZZ47" s="960"/>
      <c r="GAA47" s="960"/>
      <c r="GAB47" s="960"/>
      <c r="GAC47" s="960"/>
      <c r="GAD47" s="960"/>
      <c r="GAE47" s="960"/>
      <c r="GAF47" s="960"/>
      <c r="GAG47" s="960"/>
      <c r="GAH47" s="960"/>
      <c r="GAI47" s="960"/>
      <c r="GAJ47" s="960"/>
      <c r="GAK47" s="960"/>
      <c r="GAL47" s="960"/>
      <c r="GAM47" s="960"/>
      <c r="GAN47" s="960"/>
      <c r="GAO47" s="960"/>
      <c r="GAP47" s="960"/>
      <c r="GAQ47" s="960"/>
      <c r="GAR47" s="960"/>
      <c r="GAS47" s="960"/>
      <c r="GAT47" s="960"/>
      <c r="GAU47" s="960"/>
      <c r="GAV47" s="960"/>
      <c r="GAW47" s="960"/>
      <c r="GAX47" s="960"/>
      <c r="GAY47" s="960"/>
      <c r="GAZ47" s="960"/>
      <c r="GBA47" s="960"/>
      <c r="GBB47" s="960"/>
      <c r="GBC47" s="960"/>
      <c r="GBD47" s="960"/>
      <c r="GBE47" s="960"/>
      <c r="GBF47" s="960"/>
      <c r="GBG47" s="960"/>
      <c r="GBH47" s="960"/>
      <c r="GBI47" s="960"/>
      <c r="GBJ47" s="960"/>
      <c r="GBK47" s="960"/>
      <c r="GBL47" s="960"/>
      <c r="GBM47" s="960"/>
      <c r="GBN47" s="960"/>
      <c r="GBO47" s="960"/>
      <c r="GBP47" s="960"/>
      <c r="GBQ47" s="960"/>
      <c r="GBR47" s="960"/>
      <c r="GBS47" s="960"/>
      <c r="GBT47" s="960"/>
      <c r="GBU47" s="960"/>
      <c r="GBV47" s="960"/>
      <c r="GBW47" s="960"/>
      <c r="GBX47" s="960"/>
      <c r="GBY47" s="960"/>
      <c r="GBZ47" s="960"/>
      <c r="GCA47" s="960"/>
      <c r="GCB47" s="960"/>
      <c r="GCC47" s="960"/>
      <c r="GCD47" s="960"/>
      <c r="GCE47" s="960"/>
      <c r="GCF47" s="960"/>
      <c r="GCG47" s="960"/>
      <c r="GCH47" s="960"/>
      <c r="GCI47" s="960"/>
      <c r="GCJ47" s="960"/>
      <c r="GCK47" s="960"/>
      <c r="GCL47" s="960"/>
      <c r="GCM47" s="960"/>
      <c r="GCN47" s="960"/>
      <c r="GCO47" s="960"/>
      <c r="GCP47" s="960"/>
      <c r="GCQ47" s="960"/>
      <c r="GCR47" s="960"/>
      <c r="GCS47" s="960"/>
      <c r="GCT47" s="960"/>
      <c r="GCU47" s="960"/>
      <c r="GCV47" s="960"/>
      <c r="GCW47" s="960"/>
      <c r="GCX47" s="960"/>
      <c r="GCY47" s="960"/>
      <c r="GCZ47" s="960"/>
      <c r="GDA47" s="960"/>
      <c r="GDB47" s="960"/>
      <c r="GDC47" s="960"/>
      <c r="GDD47" s="960"/>
      <c r="GDE47" s="960"/>
      <c r="GDF47" s="960"/>
      <c r="GDG47" s="960"/>
      <c r="GDH47" s="960"/>
      <c r="GDI47" s="960"/>
      <c r="GDJ47" s="960"/>
      <c r="GDK47" s="960"/>
      <c r="GDL47" s="960"/>
      <c r="GDM47" s="960"/>
      <c r="GDN47" s="960"/>
      <c r="GDO47" s="960"/>
      <c r="GDP47" s="960"/>
      <c r="GDQ47" s="960"/>
      <c r="GDR47" s="960"/>
      <c r="GDS47" s="960"/>
      <c r="GDT47" s="960"/>
      <c r="GDU47" s="960"/>
      <c r="GDV47" s="960"/>
      <c r="GDW47" s="960"/>
      <c r="GDX47" s="960"/>
      <c r="GDY47" s="960"/>
      <c r="GDZ47" s="960"/>
      <c r="GEA47" s="960"/>
      <c r="GEB47" s="960"/>
      <c r="GEC47" s="960"/>
      <c r="GED47" s="960"/>
      <c r="GEE47" s="960"/>
      <c r="GEF47" s="960"/>
      <c r="GEG47" s="960"/>
      <c r="GEH47" s="960"/>
      <c r="GEI47" s="960"/>
      <c r="GEJ47" s="960"/>
      <c r="GEK47" s="960"/>
      <c r="GEL47" s="960"/>
      <c r="GEM47" s="960"/>
      <c r="GEN47" s="960"/>
      <c r="GEO47" s="960"/>
      <c r="GEP47" s="960"/>
      <c r="GEQ47" s="960"/>
      <c r="GER47" s="960"/>
      <c r="GES47" s="960"/>
      <c r="GET47" s="960"/>
      <c r="GEU47" s="960"/>
      <c r="GEV47" s="960"/>
      <c r="GEW47" s="960"/>
      <c r="GEX47" s="960"/>
      <c r="GEY47" s="960"/>
      <c r="GEZ47" s="960"/>
      <c r="GFA47" s="960"/>
      <c r="GFB47" s="960"/>
      <c r="GFC47" s="960"/>
      <c r="GFD47" s="960"/>
      <c r="GFE47" s="960"/>
      <c r="GFF47" s="960"/>
      <c r="GFG47" s="960"/>
      <c r="GFH47" s="960"/>
      <c r="GFI47" s="960"/>
      <c r="GFJ47" s="960"/>
      <c r="GFK47" s="960"/>
      <c r="GFL47" s="960"/>
      <c r="GFM47" s="960"/>
      <c r="GFN47" s="960"/>
      <c r="GFO47" s="960"/>
      <c r="GFP47" s="960"/>
      <c r="GFQ47" s="960"/>
      <c r="GFR47" s="960"/>
      <c r="GFS47" s="960"/>
      <c r="GFT47" s="960"/>
      <c r="GFU47" s="960"/>
      <c r="GFV47" s="960"/>
      <c r="GFW47" s="960"/>
      <c r="GFX47" s="960"/>
      <c r="GFY47" s="960"/>
      <c r="GFZ47" s="960"/>
      <c r="GGA47" s="960"/>
      <c r="GGB47" s="960"/>
      <c r="GGC47" s="960"/>
      <c r="GGD47" s="960"/>
      <c r="GGE47" s="960"/>
      <c r="GGF47" s="960"/>
      <c r="GGG47" s="960"/>
      <c r="GGH47" s="960"/>
      <c r="GGI47" s="960"/>
      <c r="GGJ47" s="960"/>
      <c r="GGK47" s="960"/>
      <c r="GGL47" s="960"/>
      <c r="GGM47" s="960"/>
      <c r="GGN47" s="960"/>
      <c r="GGO47" s="960"/>
      <c r="GGP47" s="960"/>
      <c r="GGQ47" s="960"/>
      <c r="GGR47" s="960"/>
      <c r="GGS47" s="960"/>
      <c r="GGT47" s="960"/>
      <c r="GGU47" s="960"/>
      <c r="GGV47" s="960"/>
      <c r="GGW47" s="960"/>
      <c r="GGX47" s="960"/>
      <c r="GGY47" s="960"/>
      <c r="GGZ47" s="960"/>
      <c r="GHA47" s="960"/>
      <c r="GHB47" s="960"/>
      <c r="GHC47" s="960"/>
      <c r="GHD47" s="960"/>
      <c r="GHE47" s="960"/>
      <c r="GHF47" s="960"/>
      <c r="GHG47" s="960"/>
      <c r="GHH47" s="960"/>
      <c r="GHI47" s="960"/>
      <c r="GHJ47" s="960"/>
      <c r="GHK47" s="960"/>
      <c r="GHL47" s="960"/>
      <c r="GHM47" s="960"/>
      <c r="GHN47" s="960"/>
      <c r="GHO47" s="960"/>
      <c r="GHP47" s="960"/>
      <c r="GHQ47" s="960"/>
      <c r="GHR47" s="960"/>
      <c r="GHS47" s="960"/>
      <c r="GHT47" s="960"/>
      <c r="GHU47" s="960"/>
      <c r="GHV47" s="960"/>
      <c r="GHW47" s="960"/>
      <c r="GHX47" s="960"/>
      <c r="GHY47" s="960"/>
      <c r="GHZ47" s="960"/>
      <c r="GIA47" s="960"/>
      <c r="GIB47" s="960"/>
      <c r="GIC47" s="960"/>
      <c r="GID47" s="960"/>
      <c r="GIE47" s="960"/>
      <c r="GIF47" s="960"/>
      <c r="GIG47" s="960"/>
      <c r="GIH47" s="960"/>
      <c r="GII47" s="960"/>
      <c r="GIJ47" s="960"/>
      <c r="GIK47" s="960"/>
      <c r="GIL47" s="960"/>
      <c r="GIM47" s="960"/>
      <c r="GIN47" s="960"/>
      <c r="GIO47" s="960"/>
      <c r="GIP47" s="960"/>
      <c r="GIQ47" s="960"/>
      <c r="GIR47" s="960"/>
      <c r="GIS47" s="960"/>
      <c r="GIT47" s="960"/>
      <c r="GIU47" s="960"/>
      <c r="GIV47" s="960"/>
      <c r="GIW47" s="960"/>
      <c r="GIX47" s="960"/>
      <c r="GIY47" s="960"/>
      <c r="GIZ47" s="960"/>
      <c r="GJA47" s="960"/>
      <c r="GJB47" s="960"/>
      <c r="GJC47" s="960"/>
      <c r="GJD47" s="960"/>
      <c r="GJE47" s="960"/>
      <c r="GJF47" s="960"/>
      <c r="GJG47" s="960"/>
      <c r="GJH47" s="960"/>
      <c r="GJI47" s="960"/>
      <c r="GJJ47" s="960"/>
      <c r="GJK47" s="960"/>
      <c r="GJL47" s="960"/>
      <c r="GJM47" s="960"/>
      <c r="GJN47" s="960"/>
      <c r="GJO47" s="960"/>
      <c r="GJP47" s="960"/>
      <c r="GJQ47" s="960"/>
      <c r="GJR47" s="960"/>
      <c r="GJS47" s="960"/>
      <c r="GJT47" s="960"/>
      <c r="GJU47" s="960"/>
      <c r="GJV47" s="960"/>
      <c r="GJW47" s="960"/>
      <c r="GJX47" s="960"/>
      <c r="GJY47" s="960"/>
      <c r="GJZ47" s="960"/>
      <c r="GKA47" s="960"/>
      <c r="GKB47" s="960"/>
      <c r="GKC47" s="960"/>
      <c r="GKD47" s="960"/>
      <c r="GKE47" s="960"/>
      <c r="GKF47" s="960"/>
      <c r="GKG47" s="960"/>
      <c r="GKH47" s="960"/>
      <c r="GKI47" s="960"/>
      <c r="GKJ47" s="960"/>
      <c r="GKK47" s="960"/>
      <c r="GKL47" s="960"/>
      <c r="GKM47" s="960"/>
      <c r="GKN47" s="960"/>
      <c r="GKO47" s="960"/>
      <c r="GKP47" s="960"/>
      <c r="GKQ47" s="960"/>
      <c r="GKR47" s="960"/>
      <c r="GKS47" s="960"/>
      <c r="GKT47" s="960"/>
      <c r="GKU47" s="960"/>
      <c r="GKV47" s="960"/>
      <c r="GKW47" s="960"/>
      <c r="GKX47" s="960"/>
      <c r="GKY47" s="960"/>
      <c r="GKZ47" s="960"/>
      <c r="GLA47" s="960"/>
      <c r="GLB47" s="960"/>
      <c r="GLC47" s="960"/>
      <c r="GLD47" s="960"/>
      <c r="GLE47" s="960"/>
      <c r="GLF47" s="960"/>
      <c r="GLG47" s="960"/>
      <c r="GLH47" s="960"/>
      <c r="GLI47" s="960"/>
      <c r="GLJ47" s="960"/>
      <c r="GLK47" s="960"/>
      <c r="GLL47" s="960"/>
      <c r="GLM47" s="960"/>
      <c r="GLN47" s="960"/>
      <c r="GLO47" s="960"/>
      <c r="GLP47" s="960"/>
      <c r="GLQ47" s="960"/>
      <c r="GLR47" s="960"/>
      <c r="GLS47" s="960"/>
      <c r="GLT47" s="960"/>
      <c r="GLU47" s="960"/>
      <c r="GLV47" s="960"/>
      <c r="GLW47" s="960"/>
      <c r="GLX47" s="960"/>
      <c r="GLY47" s="960"/>
      <c r="GLZ47" s="960"/>
      <c r="GMA47" s="960"/>
      <c r="GMB47" s="960"/>
      <c r="GMC47" s="960"/>
      <c r="GMD47" s="960"/>
      <c r="GME47" s="960"/>
      <c r="GMF47" s="960"/>
      <c r="GMG47" s="960"/>
      <c r="GMH47" s="960"/>
      <c r="GMI47" s="960"/>
      <c r="GMJ47" s="960"/>
      <c r="GMK47" s="960"/>
      <c r="GML47" s="960"/>
      <c r="GMM47" s="960"/>
      <c r="GMN47" s="960"/>
      <c r="GMO47" s="960"/>
      <c r="GMP47" s="960"/>
      <c r="GMQ47" s="960"/>
      <c r="GMR47" s="960"/>
      <c r="GMS47" s="960"/>
      <c r="GMT47" s="960"/>
      <c r="GMU47" s="960"/>
      <c r="GMV47" s="960"/>
      <c r="GMW47" s="960"/>
      <c r="GMX47" s="960"/>
      <c r="GMY47" s="960"/>
      <c r="GMZ47" s="960"/>
      <c r="GNA47" s="960"/>
      <c r="GNB47" s="960"/>
      <c r="GNC47" s="960"/>
      <c r="GND47" s="960"/>
      <c r="GNE47" s="960"/>
      <c r="GNF47" s="960"/>
      <c r="GNG47" s="960"/>
      <c r="GNH47" s="960"/>
      <c r="GNI47" s="960"/>
      <c r="GNJ47" s="960"/>
      <c r="GNK47" s="960"/>
      <c r="GNL47" s="960"/>
      <c r="GNM47" s="960"/>
      <c r="GNN47" s="960"/>
      <c r="GNO47" s="960"/>
      <c r="GNP47" s="960"/>
      <c r="GNQ47" s="960"/>
      <c r="GNR47" s="960"/>
      <c r="GNS47" s="960"/>
      <c r="GNT47" s="960"/>
      <c r="GNU47" s="960"/>
      <c r="GNV47" s="960"/>
      <c r="GNW47" s="960"/>
      <c r="GNX47" s="960"/>
      <c r="GNY47" s="960"/>
      <c r="GNZ47" s="960"/>
      <c r="GOA47" s="960"/>
      <c r="GOB47" s="960"/>
      <c r="GOC47" s="960"/>
      <c r="GOD47" s="960"/>
      <c r="GOE47" s="960"/>
      <c r="GOF47" s="960"/>
      <c r="GOG47" s="960"/>
      <c r="GOH47" s="960"/>
      <c r="GOI47" s="960"/>
      <c r="GOJ47" s="960"/>
      <c r="GOK47" s="960"/>
      <c r="GOL47" s="960"/>
      <c r="GOM47" s="960"/>
      <c r="GON47" s="960"/>
      <c r="GOO47" s="960"/>
      <c r="GOP47" s="960"/>
      <c r="GOQ47" s="960"/>
      <c r="GOR47" s="960"/>
      <c r="GOS47" s="960"/>
      <c r="GOT47" s="960"/>
      <c r="GOU47" s="960"/>
      <c r="GOV47" s="960"/>
      <c r="GOW47" s="960"/>
      <c r="GOX47" s="960"/>
      <c r="GOY47" s="960"/>
      <c r="GOZ47" s="960"/>
      <c r="GPA47" s="960"/>
      <c r="GPB47" s="960"/>
      <c r="GPC47" s="960"/>
      <c r="GPD47" s="960"/>
      <c r="GPE47" s="960"/>
      <c r="GPF47" s="960"/>
      <c r="GPG47" s="960"/>
      <c r="GPH47" s="960"/>
      <c r="GPI47" s="960"/>
      <c r="GPJ47" s="960"/>
      <c r="GPK47" s="960"/>
      <c r="GPL47" s="960"/>
      <c r="GPM47" s="960"/>
      <c r="GPN47" s="960"/>
      <c r="GPO47" s="960"/>
      <c r="GPP47" s="960"/>
      <c r="GPQ47" s="960"/>
      <c r="GPR47" s="960"/>
      <c r="GPS47" s="960"/>
      <c r="GPT47" s="960"/>
      <c r="GPU47" s="960"/>
      <c r="GPV47" s="960"/>
      <c r="GPW47" s="960"/>
      <c r="GPX47" s="960"/>
      <c r="GPY47" s="960"/>
      <c r="GPZ47" s="960"/>
      <c r="GQA47" s="960"/>
      <c r="GQB47" s="960"/>
      <c r="GQC47" s="960"/>
      <c r="GQD47" s="960"/>
      <c r="GQE47" s="960"/>
      <c r="GQF47" s="960"/>
      <c r="GQG47" s="960"/>
      <c r="GQH47" s="960"/>
      <c r="GQI47" s="960"/>
      <c r="GQJ47" s="960"/>
      <c r="GQK47" s="960"/>
      <c r="GQL47" s="960"/>
      <c r="GQM47" s="960"/>
      <c r="GQN47" s="960"/>
      <c r="GQO47" s="960"/>
      <c r="GQP47" s="960"/>
      <c r="GQQ47" s="960"/>
      <c r="GQR47" s="960"/>
      <c r="GQS47" s="960"/>
      <c r="GQT47" s="960"/>
      <c r="GQU47" s="960"/>
      <c r="GQV47" s="960"/>
      <c r="GQW47" s="960"/>
      <c r="GQX47" s="960"/>
      <c r="GQY47" s="960"/>
      <c r="GQZ47" s="960"/>
      <c r="GRA47" s="960"/>
      <c r="GRB47" s="960"/>
      <c r="GRC47" s="960"/>
      <c r="GRD47" s="960"/>
      <c r="GRE47" s="960"/>
      <c r="GRF47" s="960"/>
      <c r="GRG47" s="960"/>
      <c r="GRH47" s="960"/>
      <c r="GRI47" s="960"/>
      <c r="GRJ47" s="960"/>
      <c r="GRK47" s="960"/>
      <c r="GRL47" s="960"/>
      <c r="GRM47" s="960"/>
      <c r="GRN47" s="960"/>
      <c r="GRO47" s="960"/>
      <c r="GRP47" s="960"/>
      <c r="GRQ47" s="960"/>
      <c r="GRR47" s="960"/>
      <c r="GRS47" s="960"/>
      <c r="GRT47" s="960"/>
      <c r="GRU47" s="960"/>
      <c r="GRV47" s="960"/>
      <c r="GRW47" s="960"/>
      <c r="GRX47" s="960"/>
      <c r="GRY47" s="960"/>
      <c r="GRZ47" s="960"/>
      <c r="GSA47" s="960"/>
      <c r="GSB47" s="960"/>
      <c r="GSC47" s="960"/>
      <c r="GSD47" s="960"/>
      <c r="GSE47" s="960"/>
      <c r="GSF47" s="960"/>
      <c r="GSG47" s="960"/>
      <c r="GSH47" s="960"/>
      <c r="GSI47" s="960"/>
      <c r="GSJ47" s="960"/>
      <c r="GSK47" s="960"/>
      <c r="GSL47" s="960"/>
      <c r="GSM47" s="960"/>
      <c r="GSN47" s="960"/>
      <c r="GSO47" s="960"/>
      <c r="GSP47" s="960"/>
      <c r="GSQ47" s="960"/>
      <c r="GSR47" s="960"/>
      <c r="GSS47" s="960"/>
      <c r="GST47" s="960"/>
      <c r="GSU47" s="960"/>
      <c r="GSV47" s="960"/>
      <c r="GSW47" s="960"/>
      <c r="GSX47" s="960"/>
      <c r="GSY47" s="960"/>
      <c r="GSZ47" s="960"/>
      <c r="GTA47" s="960"/>
      <c r="GTB47" s="960"/>
      <c r="GTC47" s="960"/>
      <c r="GTD47" s="960"/>
      <c r="GTE47" s="960"/>
      <c r="GTF47" s="960"/>
      <c r="GTG47" s="960"/>
      <c r="GTH47" s="960"/>
      <c r="GTI47" s="960"/>
      <c r="GTJ47" s="960"/>
      <c r="GTK47" s="960"/>
      <c r="GTL47" s="960"/>
      <c r="GTM47" s="960"/>
      <c r="GTN47" s="960"/>
      <c r="GTO47" s="960"/>
      <c r="GTP47" s="960"/>
      <c r="GTQ47" s="960"/>
      <c r="GTR47" s="960"/>
      <c r="GTS47" s="960"/>
      <c r="GTT47" s="960"/>
      <c r="GTU47" s="960"/>
      <c r="GTV47" s="960"/>
      <c r="GTW47" s="960"/>
      <c r="GTX47" s="960"/>
      <c r="GTY47" s="960"/>
      <c r="GTZ47" s="960"/>
      <c r="GUA47" s="960"/>
      <c r="GUB47" s="960"/>
      <c r="GUC47" s="960"/>
      <c r="GUD47" s="960"/>
      <c r="GUE47" s="960"/>
      <c r="GUF47" s="960"/>
      <c r="GUG47" s="960"/>
      <c r="GUH47" s="960"/>
      <c r="GUI47" s="960"/>
      <c r="GUJ47" s="960"/>
      <c r="GUK47" s="960"/>
      <c r="GUL47" s="960"/>
      <c r="GUM47" s="960"/>
      <c r="GUN47" s="960"/>
      <c r="GUO47" s="960"/>
      <c r="GUP47" s="960"/>
      <c r="GUQ47" s="960"/>
      <c r="GUR47" s="960"/>
      <c r="GUS47" s="960"/>
      <c r="GUT47" s="960"/>
      <c r="GUU47" s="960"/>
      <c r="GUV47" s="960"/>
      <c r="GUW47" s="960"/>
      <c r="GUX47" s="960"/>
      <c r="GUY47" s="960"/>
      <c r="GUZ47" s="960"/>
      <c r="GVA47" s="960"/>
      <c r="GVB47" s="960"/>
      <c r="GVC47" s="960"/>
      <c r="GVD47" s="960"/>
      <c r="GVE47" s="960"/>
      <c r="GVF47" s="960"/>
      <c r="GVG47" s="960"/>
      <c r="GVH47" s="960"/>
      <c r="GVI47" s="960"/>
      <c r="GVJ47" s="960"/>
      <c r="GVK47" s="960"/>
      <c r="GVL47" s="960"/>
      <c r="GVM47" s="960"/>
      <c r="GVN47" s="960"/>
      <c r="GVO47" s="960"/>
      <c r="GVP47" s="960"/>
      <c r="GVQ47" s="960"/>
      <c r="GVR47" s="960"/>
      <c r="GVS47" s="960"/>
      <c r="GVT47" s="960"/>
      <c r="GVU47" s="960"/>
      <c r="GVV47" s="960"/>
      <c r="GVW47" s="960"/>
      <c r="GVX47" s="960"/>
      <c r="GVY47" s="960"/>
      <c r="GVZ47" s="960"/>
      <c r="GWA47" s="960"/>
      <c r="GWB47" s="960"/>
      <c r="GWC47" s="960"/>
      <c r="GWD47" s="960"/>
      <c r="GWE47" s="960"/>
      <c r="GWF47" s="960"/>
      <c r="GWG47" s="960"/>
      <c r="GWH47" s="960"/>
      <c r="GWI47" s="960"/>
      <c r="GWJ47" s="960"/>
      <c r="GWK47" s="960"/>
      <c r="GWL47" s="960"/>
      <c r="GWM47" s="960"/>
      <c r="GWN47" s="960"/>
      <c r="GWO47" s="960"/>
      <c r="GWP47" s="960"/>
      <c r="GWQ47" s="960"/>
      <c r="GWR47" s="960"/>
      <c r="GWS47" s="960"/>
      <c r="GWT47" s="960"/>
      <c r="GWU47" s="960"/>
      <c r="GWV47" s="960"/>
      <c r="GWW47" s="960"/>
      <c r="GWX47" s="960"/>
      <c r="GWY47" s="960"/>
      <c r="GWZ47" s="960"/>
      <c r="GXA47" s="960"/>
      <c r="GXB47" s="960"/>
      <c r="GXC47" s="960"/>
      <c r="GXD47" s="960"/>
      <c r="GXE47" s="960"/>
      <c r="GXF47" s="960"/>
      <c r="GXG47" s="960"/>
      <c r="GXH47" s="960"/>
      <c r="GXI47" s="960"/>
      <c r="GXJ47" s="960"/>
      <c r="GXK47" s="960"/>
      <c r="GXL47" s="960"/>
      <c r="GXM47" s="960"/>
      <c r="GXN47" s="960"/>
      <c r="GXO47" s="960"/>
      <c r="GXP47" s="960"/>
      <c r="GXQ47" s="960"/>
      <c r="GXR47" s="960"/>
      <c r="GXS47" s="960"/>
      <c r="GXT47" s="960"/>
      <c r="GXU47" s="960"/>
      <c r="GXV47" s="960"/>
      <c r="GXW47" s="960"/>
      <c r="GXX47" s="960"/>
      <c r="GXY47" s="960"/>
      <c r="GXZ47" s="960"/>
      <c r="GYA47" s="960"/>
      <c r="GYB47" s="960"/>
      <c r="GYC47" s="960"/>
      <c r="GYD47" s="960"/>
      <c r="GYE47" s="960"/>
      <c r="GYF47" s="960"/>
      <c r="GYG47" s="960"/>
      <c r="GYH47" s="960"/>
      <c r="GYI47" s="960"/>
      <c r="GYJ47" s="960"/>
      <c r="GYK47" s="960"/>
      <c r="GYL47" s="960"/>
      <c r="GYM47" s="960"/>
      <c r="GYN47" s="960"/>
      <c r="GYO47" s="960"/>
      <c r="GYP47" s="960"/>
      <c r="GYQ47" s="960"/>
      <c r="GYR47" s="960"/>
      <c r="GYS47" s="960"/>
      <c r="GYT47" s="960"/>
      <c r="GYU47" s="960"/>
      <c r="GYV47" s="960"/>
      <c r="GYW47" s="960"/>
      <c r="GYX47" s="960"/>
      <c r="GYY47" s="960"/>
      <c r="GYZ47" s="960"/>
      <c r="GZA47" s="960"/>
      <c r="GZB47" s="960"/>
      <c r="GZC47" s="960"/>
      <c r="GZD47" s="960"/>
      <c r="GZE47" s="960"/>
      <c r="GZF47" s="960"/>
      <c r="GZG47" s="960"/>
      <c r="GZH47" s="960"/>
      <c r="GZI47" s="960"/>
      <c r="GZJ47" s="960"/>
      <c r="GZK47" s="960"/>
      <c r="GZL47" s="960"/>
      <c r="GZM47" s="960"/>
      <c r="GZN47" s="960"/>
      <c r="GZO47" s="960"/>
      <c r="GZP47" s="960"/>
      <c r="GZQ47" s="960"/>
      <c r="GZR47" s="960"/>
      <c r="GZS47" s="960"/>
      <c r="GZT47" s="960"/>
      <c r="GZU47" s="960"/>
      <c r="GZV47" s="960"/>
      <c r="GZW47" s="960"/>
      <c r="GZX47" s="960"/>
      <c r="GZY47" s="960"/>
      <c r="GZZ47" s="960"/>
      <c r="HAA47" s="960"/>
      <c r="HAB47" s="960"/>
      <c r="HAC47" s="960"/>
      <c r="HAD47" s="960"/>
      <c r="HAE47" s="960"/>
      <c r="HAF47" s="960"/>
      <c r="HAG47" s="960"/>
      <c r="HAH47" s="960"/>
      <c r="HAI47" s="960"/>
      <c r="HAJ47" s="960"/>
      <c r="HAK47" s="960"/>
      <c r="HAL47" s="960"/>
      <c r="HAM47" s="960"/>
      <c r="HAN47" s="960"/>
      <c r="HAO47" s="960"/>
      <c r="HAP47" s="960"/>
      <c r="HAQ47" s="960"/>
      <c r="HAR47" s="960"/>
      <c r="HAS47" s="960"/>
      <c r="HAT47" s="960"/>
      <c r="HAU47" s="960"/>
      <c r="HAV47" s="960"/>
      <c r="HAW47" s="960"/>
      <c r="HAX47" s="960"/>
      <c r="HAY47" s="960"/>
      <c r="HAZ47" s="960"/>
      <c r="HBA47" s="960"/>
      <c r="HBB47" s="960"/>
      <c r="HBC47" s="960"/>
      <c r="HBD47" s="960"/>
      <c r="HBE47" s="960"/>
      <c r="HBF47" s="960"/>
      <c r="HBG47" s="960"/>
      <c r="HBH47" s="960"/>
      <c r="HBI47" s="960"/>
      <c r="HBJ47" s="960"/>
      <c r="HBK47" s="960"/>
      <c r="HBL47" s="960"/>
      <c r="HBM47" s="960"/>
      <c r="HBN47" s="960"/>
      <c r="HBO47" s="960"/>
      <c r="HBP47" s="960"/>
      <c r="HBQ47" s="960"/>
      <c r="HBR47" s="960"/>
      <c r="HBS47" s="960"/>
      <c r="HBT47" s="960"/>
      <c r="HBU47" s="960"/>
      <c r="HBV47" s="960"/>
      <c r="HBW47" s="960"/>
      <c r="HBX47" s="960"/>
      <c r="HBY47" s="960"/>
      <c r="HBZ47" s="960"/>
      <c r="HCA47" s="960"/>
      <c r="HCB47" s="960"/>
      <c r="HCC47" s="960"/>
      <c r="HCD47" s="960"/>
      <c r="HCE47" s="960"/>
      <c r="HCF47" s="960"/>
      <c r="HCG47" s="960"/>
      <c r="HCH47" s="960"/>
      <c r="HCI47" s="960"/>
      <c r="HCJ47" s="960"/>
      <c r="HCK47" s="960"/>
      <c r="HCL47" s="960"/>
      <c r="HCM47" s="960"/>
      <c r="HCN47" s="960"/>
      <c r="HCO47" s="960"/>
      <c r="HCP47" s="960"/>
      <c r="HCQ47" s="960"/>
      <c r="HCR47" s="960"/>
      <c r="HCS47" s="960"/>
      <c r="HCT47" s="960"/>
      <c r="HCU47" s="960"/>
      <c r="HCV47" s="960"/>
      <c r="HCW47" s="960"/>
      <c r="HCX47" s="960"/>
      <c r="HCY47" s="960"/>
      <c r="HCZ47" s="960"/>
      <c r="HDA47" s="960"/>
      <c r="HDB47" s="960"/>
      <c r="HDC47" s="960"/>
      <c r="HDD47" s="960"/>
      <c r="HDE47" s="960"/>
      <c r="HDF47" s="960"/>
      <c r="HDG47" s="960"/>
      <c r="HDH47" s="960"/>
      <c r="HDI47" s="960"/>
      <c r="HDJ47" s="960"/>
      <c r="HDK47" s="960"/>
      <c r="HDL47" s="960"/>
      <c r="HDM47" s="960"/>
      <c r="HDN47" s="960"/>
      <c r="HDO47" s="960"/>
      <c r="HDP47" s="960"/>
      <c r="HDQ47" s="960"/>
      <c r="HDR47" s="960"/>
      <c r="HDS47" s="960"/>
      <c r="HDT47" s="960"/>
      <c r="HDU47" s="960"/>
      <c r="HDV47" s="960"/>
      <c r="HDW47" s="960"/>
      <c r="HDX47" s="960"/>
      <c r="HDY47" s="960"/>
      <c r="HDZ47" s="960"/>
      <c r="HEA47" s="960"/>
      <c r="HEB47" s="960"/>
      <c r="HEC47" s="960"/>
      <c r="HED47" s="960"/>
      <c r="HEE47" s="960"/>
      <c r="HEF47" s="960"/>
      <c r="HEG47" s="960"/>
      <c r="HEH47" s="960"/>
      <c r="HEI47" s="960"/>
      <c r="HEJ47" s="960"/>
      <c r="HEK47" s="960"/>
      <c r="HEL47" s="960"/>
      <c r="HEM47" s="960"/>
      <c r="HEN47" s="960"/>
      <c r="HEO47" s="960"/>
      <c r="HEP47" s="960"/>
      <c r="HEQ47" s="960"/>
      <c r="HER47" s="960"/>
      <c r="HES47" s="960"/>
      <c r="HET47" s="960"/>
      <c r="HEU47" s="960"/>
      <c r="HEV47" s="960"/>
      <c r="HEW47" s="960"/>
      <c r="HEX47" s="960"/>
      <c r="HEY47" s="960"/>
      <c r="HEZ47" s="960"/>
      <c r="HFA47" s="960"/>
      <c r="HFB47" s="960"/>
      <c r="HFC47" s="960"/>
      <c r="HFD47" s="960"/>
      <c r="HFE47" s="960"/>
      <c r="HFF47" s="960"/>
      <c r="HFG47" s="960"/>
      <c r="HFH47" s="960"/>
      <c r="HFI47" s="960"/>
      <c r="HFJ47" s="960"/>
      <c r="HFK47" s="960"/>
      <c r="HFL47" s="960"/>
      <c r="HFM47" s="960"/>
      <c r="HFN47" s="960"/>
      <c r="HFO47" s="960"/>
      <c r="HFP47" s="960"/>
      <c r="HFQ47" s="960"/>
      <c r="HFR47" s="960"/>
      <c r="HFS47" s="960"/>
      <c r="HFT47" s="960"/>
      <c r="HFU47" s="960"/>
      <c r="HFV47" s="960"/>
      <c r="HFW47" s="960"/>
      <c r="HFX47" s="960"/>
      <c r="HFY47" s="960"/>
      <c r="HFZ47" s="960"/>
      <c r="HGA47" s="960"/>
      <c r="HGB47" s="960"/>
      <c r="HGC47" s="960"/>
      <c r="HGD47" s="960"/>
      <c r="HGE47" s="960"/>
      <c r="HGF47" s="960"/>
      <c r="HGG47" s="960"/>
      <c r="HGH47" s="960"/>
      <c r="HGI47" s="960"/>
      <c r="HGJ47" s="960"/>
      <c r="HGK47" s="960"/>
      <c r="HGL47" s="960"/>
      <c r="HGM47" s="960"/>
      <c r="HGN47" s="960"/>
      <c r="HGO47" s="960"/>
      <c r="HGP47" s="960"/>
      <c r="HGQ47" s="960"/>
      <c r="HGR47" s="960"/>
      <c r="HGS47" s="960"/>
      <c r="HGT47" s="960"/>
      <c r="HGU47" s="960"/>
      <c r="HGV47" s="960"/>
      <c r="HGW47" s="960"/>
      <c r="HGX47" s="960"/>
      <c r="HGY47" s="960"/>
      <c r="HGZ47" s="960"/>
      <c r="HHA47" s="960"/>
      <c r="HHB47" s="960"/>
      <c r="HHC47" s="960"/>
      <c r="HHD47" s="960"/>
      <c r="HHE47" s="960"/>
      <c r="HHF47" s="960"/>
      <c r="HHG47" s="960"/>
      <c r="HHH47" s="960"/>
      <c r="HHI47" s="960"/>
      <c r="HHJ47" s="960"/>
      <c r="HHK47" s="960"/>
      <c r="HHL47" s="960"/>
      <c r="HHM47" s="960"/>
      <c r="HHN47" s="960"/>
      <c r="HHO47" s="960"/>
      <c r="HHP47" s="960"/>
      <c r="HHQ47" s="960"/>
      <c r="HHR47" s="960"/>
      <c r="HHS47" s="960"/>
      <c r="HHT47" s="960"/>
      <c r="HHU47" s="960"/>
      <c r="HHV47" s="960"/>
      <c r="HHW47" s="960"/>
      <c r="HHX47" s="960"/>
      <c r="HHY47" s="960"/>
      <c r="HHZ47" s="960"/>
      <c r="HIA47" s="960"/>
      <c r="HIB47" s="960"/>
      <c r="HIC47" s="960"/>
      <c r="HID47" s="960"/>
      <c r="HIE47" s="960"/>
      <c r="HIF47" s="960"/>
      <c r="HIG47" s="960"/>
      <c r="HIH47" s="960"/>
      <c r="HII47" s="960"/>
      <c r="HIJ47" s="960"/>
      <c r="HIK47" s="960"/>
      <c r="HIL47" s="960"/>
      <c r="HIM47" s="960"/>
      <c r="HIN47" s="960"/>
      <c r="HIO47" s="960"/>
      <c r="HIP47" s="960"/>
      <c r="HIQ47" s="960"/>
      <c r="HIR47" s="960"/>
      <c r="HIS47" s="960"/>
      <c r="HIT47" s="960"/>
      <c r="HIU47" s="960"/>
      <c r="HIV47" s="960"/>
      <c r="HIW47" s="960"/>
      <c r="HIX47" s="960"/>
      <c r="HIY47" s="960"/>
      <c r="HIZ47" s="960"/>
      <c r="HJA47" s="960"/>
      <c r="HJB47" s="960"/>
      <c r="HJC47" s="960"/>
      <c r="HJD47" s="960"/>
      <c r="HJE47" s="960"/>
      <c r="HJF47" s="960"/>
      <c r="HJG47" s="960"/>
      <c r="HJH47" s="960"/>
      <c r="HJI47" s="960"/>
      <c r="HJJ47" s="960"/>
      <c r="HJK47" s="960"/>
      <c r="HJL47" s="960"/>
      <c r="HJM47" s="960"/>
      <c r="HJN47" s="960"/>
      <c r="HJO47" s="960"/>
      <c r="HJP47" s="960"/>
      <c r="HJQ47" s="960"/>
      <c r="HJR47" s="960"/>
      <c r="HJS47" s="960"/>
      <c r="HJT47" s="960"/>
      <c r="HJU47" s="960"/>
      <c r="HJV47" s="960"/>
      <c r="HJW47" s="960"/>
      <c r="HJX47" s="960"/>
      <c r="HJY47" s="960"/>
      <c r="HJZ47" s="960"/>
      <c r="HKA47" s="960"/>
      <c r="HKB47" s="960"/>
      <c r="HKC47" s="960"/>
      <c r="HKD47" s="960"/>
      <c r="HKE47" s="960"/>
      <c r="HKF47" s="960"/>
      <c r="HKG47" s="960"/>
      <c r="HKH47" s="960"/>
      <c r="HKI47" s="960"/>
      <c r="HKJ47" s="960"/>
      <c r="HKK47" s="960"/>
      <c r="HKL47" s="960"/>
      <c r="HKM47" s="960"/>
      <c r="HKN47" s="960"/>
      <c r="HKO47" s="960"/>
      <c r="HKP47" s="960"/>
      <c r="HKQ47" s="960"/>
      <c r="HKR47" s="960"/>
      <c r="HKS47" s="960"/>
      <c r="HKT47" s="960"/>
      <c r="HKU47" s="960"/>
      <c r="HKV47" s="960"/>
      <c r="HKW47" s="960"/>
      <c r="HKX47" s="960"/>
      <c r="HKY47" s="960"/>
      <c r="HKZ47" s="960"/>
      <c r="HLA47" s="960"/>
      <c r="HLB47" s="960"/>
      <c r="HLC47" s="960"/>
      <c r="HLD47" s="960"/>
      <c r="HLE47" s="960"/>
      <c r="HLF47" s="960"/>
      <c r="HLG47" s="960"/>
      <c r="HLH47" s="960"/>
      <c r="HLI47" s="960"/>
      <c r="HLJ47" s="960"/>
      <c r="HLK47" s="960"/>
      <c r="HLL47" s="960"/>
      <c r="HLM47" s="960"/>
      <c r="HLN47" s="960"/>
      <c r="HLO47" s="960"/>
      <c r="HLP47" s="960"/>
      <c r="HLQ47" s="960"/>
      <c r="HLR47" s="960"/>
      <c r="HLS47" s="960"/>
      <c r="HLT47" s="960"/>
      <c r="HLU47" s="960"/>
      <c r="HLV47" s="960"/>
      <c r="HLW47" s="960"/>
      <c r="HLX47" s="960"/>
      <c r="HLY47" s="960"/>
      <c r="HLZ47" s="960"/>
      <c r="HMA47" s="960"/>
      <c r="HMB47" s="960"/>
      <c r="HMC47" s="960"/>
      <c r="HMD47" s="960"/>
      <c r="HME47" s="960"/>
      <c r="HMF47" s="960"/>
      <c r="HMG47" s="960"/>
      <c r="HMH47" s="960"/>
      <c r="HMI47" s="960"/>
      <c r="HMJ47" s="960"/>
      <c r="HMK47" s="960"/>
      <c r="HML47" s="960"/>
      <c r="HMM47" s="960"/>
      <c r="HMN47" s="960"/>
      <c r="HMO47" s="960"/>
      <c r="HMP47" s="960"/>
      <c r="HMQ47" s="960"/>
      <c r="HMR47" s="960"/>
      <c r="HMS47" s="960"/>
      <c r="HMT47" s="960"/>
      <c r="HMU47" s="960"/>
      <c r="HMV47" s="960"/>
      <c r="HMW47" s="960"/>
      <c r="HMX47" s="960"/>
      <c r="HMY47" s="960"/>
      <c r="HMZ47" s="960"/>
      <c r="HNA47" s="960"/>
      <c r="HNB47" s="960"/>
      <c r="HNC47" s="960"/>
      <c r="HND47" s="960"/>
      <c r="HNE47" s="960"/>
      <c r="HNF47" s="960"/>
      <c r="HNG47" s="960"/>
      <c r="HNH47" s="960"/>
      <c r="HNI47" s="960"/>
      <c r="HNJ47" s="960"/>
      <c r="HNK47" s="960"/>
      <c r="HNL47" s="960"/>
      <c r="HNM47" s="960"/>
      <c r="HNN47" s="960"/>
      <c r="HNO47" s="960"/>
      <c r="HNP47" s="960"/>
      <c r="HNQ47" s="960"/>
      <c r="HNR47" s="960"/>
      <c r="HNS47" s="960"/>
      <c r="HNT47" s="960"/>
      <c r="HNU47" s="960"/>
      <c r="HNV47" s="960"/>
      <c r="HNW47" s="960"/>
      <c r="HNX47" s="960"/>
      <c r="HNY47" s="960"/>
      <c r="HNZ47" s="960"/>
      <c r="HOA47" s="960"/>
      <c r="HOB47" s="960"/>
      <c r="HOC47" s="960"/>
      <c r="HOD47" s="960"/>
      <c r="HOE47" s="960"/>
      <c r="HOF47" s="960"/>
      <c r="HOG47" s="960"/>
      <c r="HOH47" s="960"/>
      <c r="HOI47" s="960"/>
      <c r="HOJ47" s="960"/>
      <c r="HOK47" s="960"/>
      <c r="HOL47" s="960"/>
      <c r="HOM47" s="960"/>
      <c r="HON47" s="960"/>
      <c r="HOO47" s="960"/>
      <c r="HOP47" s="960"/>
      <c r="HOQ47" s="960"/>
      <c r="HOR47" s="960"/>
      <c r="HOS47" s="960"/>
      <c r="HOT47" s="960"/>
      <c r="HOU47" s="960"/>
      <c r="HOV47" s="960"/>
      <c r="HOW47" s="960"/>
      <c r="HOX47" s="960"/>
      <c r="HOY47" s="960"/>
      <c r="HOZ47" s="960"/>
      <c r="HPA47" s="960"/>
      <c r="HPB47" s="960"/>
      <c r="HPC47" s="960"/>
      <c r="HPD47" s="960"/>
      <c r="HPE47" s="960"/>
      <c r="HPF47" s="960"/>
      <c r="HPG47" s="960"/>
      <c r="HPH47" s="960"/>
      <c r="HPI47" s="960"/>
      <c r="HPJ47" s="960"/>
      <c r="HPK47" s="960"/>
      <c r="HPL47" s="960"/>
      <c r="HPM47" s="960"/>
      <c r="HPN47" s="960"/>
      <c r="HPO47" s="960"/>
      <c r="HPP47" s="960"/>
      <c r="HPQ47" s="960"/>
      <c r="HPR47" s="960"/>
      <c r="HPS47" s="960"/>
      <c r="HPT47" s="960"/>
      <c r="HPU47" s="960"/>
      <c r="HPV47" s="960"/>
      <c r="HPW47" s="960"/>
      <c r="HPX47" s="960"/>
      <c r="HPY47" s="960"/>
      <c r="HPZ47" s="960"/>
      <c r="HQA47" s="960"/>
      <c r="HQB47" s="960"/>
      <c r="HQC47" s="960"/>
      <c r="HQD47" s="960"/>
      <c r="HQE47" s="960"/>
      <c r="HQF47" s="960"/>
      <c r="HQG47" s="960"/>
      <c r="HQH47" s="960"/>
      <c r="HQI47" s="960"/>
      <c r="HQJ47" s="960"/>
      <c r="HQK47" s="960"/>
      <c r="HQL47" s="960"/>
      <c r="HQM47" s="960"/>
      <c r="HQN47" s="960"/>
      <c r="HQO47" s="960"/>
      <c r="HQP47" s="960"/>
      <c r="HQQ47" s="960"/>
      <c r="HQR47" s="960"/>
      <c r="HQS47" s="960"/>
      <c r="HQT47" s="960"/>
      <c r="HQU47" s="960"/>
      <c r="HQV47" s="960"/>
      <c r="HQW47" s="960"/>
      <c r="HQX47" s="960"/>
      <c r="HQY47" s="960"/>
      <c r="HQZ47" s="960"/>
      <c r="HRA47" s="960"/>
      <c r="HRB47" s="960"/>
      <c r="HRC47" s="960"/>
      <c r="HRD47" s="960"/>
      <c r="HRE47" s="960"/>
      <c r="HRF47" s="960"/>
      <c r="HRG47" s="960"/>
      <c r="HRH47" s="960"/>
      <c r="HRI47" s="960"/>
      <c r="HRJ47" s="960"/>
      <c r="HRK47" s="960"/>
      <c r="HRL47" s="960"/>
      <c r="HRM47" s="960"/>
      <c r="HRN47" s="960"/>
      <c r="HRO47" s="960"/>
      <c r="HRP47" s="960"/>
      <c r="HRQ47" s="960"/>
      <c r="HRR47" s="960"/>
      <c r="HRS47" s="960"/>
      <c r="HRT47" s="960"/>
      <c r="HRU47" s="960"/>
      <c r="HRV47" s="960"/>
      <c r="HRW47" s="960"/>
      <c r="HRX47" s="960"/>
      <c r="HRY47" s="960"/>
      <c r="HRZ47" s="960"/>
      <c r="HSA47" s="960"/>
      <c r="HSB47" s="960"/>
      <c r="HSC47" s="960"/>
      <c r="HSD47" s="960"/>
      <c r="HSE47" s="960"/>
      <c r="HSF47" s="960"/>
      <c r="HSG47" s="960"/>
      <c r="HSH47" s="960"/>
      <c r="HSI47" s="960"/>
      <c r="HSJ47" s="960"/>
      <c r="HSK47" s="960"/>
      <c r="HSL47" s="960"/>
      <c r="HSM47" s="960"/>
      <c r="HSN47" s="960"/>
      <c r="HSO47" s="960"/>
      <c r="HSP47" s="960"/>
      <c r="HSQ47" s="960"/>
      <c r="HSR47" s="960"/>
      <c r="HSS47" s="960"/>
      <c r="HST47" s="960"/>
      <c r="HSU47" s="960"/>
      <c r="HSV47" s="960"/>
      <c r="HSW47" s="960"/>
      <c r="HSX47" s="960"/>
      <c r="HSY47" s="960"/>
      <c r="HSZ47" s="960"/>
      <c r="HTA47" s="960"/>
      <c r="HTB47" s="960"/>
      <c r="HTC47" s="960"/>
      <c r="HTD47" s="960"/>
      <c r="HTE47" s="960"/>
      <c r="HTF47" s="960"/>
      <c r="HTG47" s="960"/>
      <c r="HTH47" s="960"/>
      <c r="HTI47" s="960"/>
      <c r="HTJ47" s="960"/>
      <c r="HTK47" s="960"/>
      <c r="HTL47" s="960"/>
      <c r="HTM47" s="960"/>
      <c r="HTN47" s="960"/>
      <c r="HTO47" s="960"/>
      <c r="HTP47" s="960"/>
      <c r="HTQ47" s="960"/>
      <c r="HTR47" s="960"/>
      <c r="HTS47" s="960"/>
      <c r="HTT47" s="960"/>
      <c r="HTU47" s="960"/>
      <c r="HTV47" s="960"/>
      <c r="HTW47" s="960"/>
      <c r="HTX47" s="960"/>
      <c r="HTY47" s="960"/>
      <c r="HTZ47" s="960"/>
      <c r="HUA47" s="960"/>
      <c r="HUB47" s="960"/>
      <c r="HUC47" s="960"/>
      <c r="HUD47" s="960"/>
      <c r="HUE47" s="960"/>
      <c r="HUF47" s="960"/>
      <c r="HUG47" s="960"/>
      <c r="HUH47" s="960"/>
      <c r="HUI47" s="960"/>
      <c r="HUJ47" s="960"/>
      <c r="HUK47" s="960"/>
      <c r="HUL47" s="960"/>
      <c r="HUM47" s="960"/>
      <c r="HUN47" s="960"/>
      <c r="HUO47" s="960"/>
      <c r="HUP47" s="960"/>
      <c r="HUQ47" s="960"/>
      <c r="HUR47" s="960"/>
      <c r="HUS47" s="960"/>
      <c r="HUT47" s="960"/>
      <c r="HUU47" s="960"/>
      <c r="HUV47" s="960"/>
      <c r="HUW47" s="960"/>
      <c r="HUX47" s="960"/>
      <c r="HUY47" s="960"/>
      <c r="HUZ47" s="960"/>
      <c r="HVA47" s="960"/>
      <c r="HVB47" s="960"/>
      <c r="HVC47" s="960"/>
      <c r="HVD47" s="960"/>
      <c r="HVE47" s="960"/>
      <c r="HVF47" s="960"/>
      <c r="HVG47" s="960"/>
      <c r="HVH47" s="960"/>
      <c r="HVI47" s="960"/>
      <c r="HVJ47" s="960"/>
      <c r="HVK47" s="960"/>
      <c r="HVL47" s="960"/>
      <c r="HVM47" s="960"/>
      <c r="HVN47" s="960"/>
      <c r="HVO47" s="960"/>
      <c r="HVP47" s="960"/>
      <c r="HVQ47" s="960"/>
      <c r="HVR47" s="960"/>
      <c r="HVS47" s="960"/>
      <c r="HVT47" s="960"/>
      <c r="HVU47" s="960"/>
      <c r="HVV47" s="960"/>
      <c r="HVW47" s="960"/>
      <c r="HVX47" s="960"/>
      <c r="HVY47" s="960"/>
      <c r="HVZ47" s="960"/>
      <c r="HWA47" s="960"/>
      <c r="HWB47" s="960"/>
      <c r="HWC47" s="960"/>
      <c r="HWD47" s="960"/>
      <c r="HWE47" s="960"/>
      <c r="HWF47" s="960"/>
      <c r="HWG47" s="960"/>
      <c r="HWH47" s="960"/>
      <c r="HWI47" s="960"/>
      <c r="HWJ47" s="960"/>
      <c r="HWK47" s="960"/>
      <c r="HWL47" s="960"/>
      <c r="HWM47" s="960"/>
      <c r="HWN47" s="960"/>
      <c r="HWO47" s="960"/>
      <c r="HWP47" s="960"/>
      <c r="HWQ47" s="960"/>
      <c r="HWR47" s="960"/>
      <c r="HWS47" s="960"/>
      <c r="HWT47" s="960"/>
      <c r="HWU47" s="960"/>
      <c r="HWV47" s="960"/>
      <c r="HWW47" s="960"/>
      <c r="HWX47" s="960"/>
      <c r="HWY47" s="960"/>
      <c r="HWZ47" s="960"/>
      <c r="HXA47" s="960"/>
      <c r="HXB47" s="960"/>
      <c r="HXC47" s="960"/>
      <c r="HXD47" s="960"/>
      <c r="HXE47" s="960"/>
      <c r="HXF47" s="960"/>
      <c r="HXG47" s="960"/>
      <c r="HXH47" s="960"/>
      <c r="HXI47" s="960"/>
      <c r="HXJ47" s="960"/>
      <c r="HXK47" s="960"/>
      <c r="HXL47" s="960"/>
      <c r="HXM47" s="960"/>
      <c r="HXN47" s="960"/>
      <c r="HXO47" s="960"/>
      <c r="HXP47" s="960"/>
      <c r="HXQ47" s="960"/>
      <c r="HXR47" s="960"/>
      <c r="HXS47" s="960"/>
      <c r="HXT47" s="960"/>
      <c r="HXU47" s="960"/>
      <c r="HXV47" s="960"/>
      <c r="HXW47" s="960"/>
      <c r="HXX47" s="960"/>
      <c r="HXY47" s="960"/>
      <c r="HXZ47" s="960"/>
      <c r="HYA47" s="960"/>
      <c r="HYB47" s="960"/>
      <c r="HYC47" s="960"/>
      <c r="HYD47" s="960"/>
      <c r="HYE47" s="960"/>
      <c r="HYF47" s="960"/>
      <c r="HYG47" s="960"/>
      <c r="HYH47" s="960"/>
      <c r="HYI47" s="960"/>
      <c r="HYJ47" s="960"/>
      <c r="HYK47" s="960"/>
      <c r="HYL47" s="960"/>
      <c r="HYM47" s="960"/>
      <c r="HYN47" s="960"/>
      <c r="HYO47" s="960"/>
      <c r="HYP47" s="960"/>
      <c r="HYQ47" s="960"/>
      <c r="HYR47" s="960"/>
      <c r="HYS47" s="960"/>
      <c r="HYT47" s="960"/>
      <c r="HYU47" s="960"/>
      <c r="HYV47" s="960"/>
      <c r="HYW47" s="960"/>
      <c r="HYX47" s="960"/>
      <c r="HYY47" s="960"/>
      <c r="HYZ47" s="960"/>
      <c r="HZA47" s="960"/>
      <c r="HZB47" s="960"/>
      <c r="HZC47" s="960"/>
      <c r="HZD47" s="960"/>
      <c r="HZE47" s="960"/>
      <c r="HZF47" s="960"/>
      <c r="HZG47" s="960"/>
      <c r="HZH47" s="960"/>
      <c r="HZI47" s="960"/>
      <c r="HZJ47" s="960"/>
      <c r="HZK47" s="960"/>
      <c r="HZL47" s="960"/>
      <c r="HZM47" s="960"/>
      <c r="HZN47" s="960"/>
      <c r="HZO47" s="960"/>
      <c r="HZP47" s="960"/>
      <c r="HZQ47" s="960"/>
      <c r="HZR47" s="960"/>
      <c r="HZS47" s="960"/>
      <c r="HZT47" s="960"/>
      <c r="HZU47" s="960"/>
      <c r="HZV47" s="960"/>
      <c r="HZW47" s="960"/>
      <c r="HZX47" s="960"/>
      <c r="HZY47" s="960"/>
      <c r="HZZ47" s="960"/>
      <c r="IAA47" s="960"/>
      <c r="IAB47" s="960"/>
      <c r="IAC47" s="960"/>
      <c r="IAD47" s="960"/>
      <c r="IAE47" s="960"/>
      <c r="IAF47" s="960"/>
      <c r="IAG47" s="960"/>
      <c r="IAH47" s="960"/>
      <c r="IAI47" s="960"/>
      <c r="IAJ47" s="960"/>
      <c r="IAK47" s="960"/>
      <c r="IAL47" s="960"/>
      <c r="IAM47" s="960"/>
      <c r="IAN47" s="960"/>
      <c r="IAO47" s="960"/>
      <c r="IAP47" s="960"/>
      <c r="IAQ47" s="960"/>
      <c r="IAR47" s="960"/>
      <c r="IAS47" s="960"/>
      <c r="IAT47" s="960"/>
      <c r="IAU47" s="960"/>
      <c r="IAV47" s="960"/>
      <c r="IAW47" s="960"/>
      <c r="IAX47" s="960"/>
      <c r="IAY47" s="960"/>
      <c r="IAZ47" s="960"/>
      <c r="IBA47" s="960"/>
      <c r="IBB47" s="960"/>
      <c r="IBC47" s="960"/>
      <c r="IBD47" s="960"/>
      <c r="IBE47" s="960"/>
      <c r="IBF47" s="960"/>
      <c r="IBG47" s="960"/>
      <c r="IBH47" s="960"/>
      <c r="IBI47" s="960"/>
      <c r="IBJ47" s="960"/>
      <c r="IBK47" s="960"/>
      <c r="IBL47" s="960"/>
      <c r="IBM47" s="960"/>
      <c r="IBN47" s="960"/>
      <c r="IBO47" s="960"/>
      <c r="IBP47" s="960"/>
      <c r="IBQ47" s="960"/>
      <c r="IBR47" s="960"/>
      <c r="IBS47" s="960"/>
      <c r="IBT47" s="960"/>
      <c r="IBU47" s="960"/>
      <c r="IBV47" s="960"/>
      <c r="IBW47" s="960"/>
      <c r="IBX47" s="960"/>
      <c r="IBY47" s="960"/>
      <c r="IBZ47" s="960"/>
      <c r="ICA47" s="960"/>
      <c r="ICB47" s="960"/>
      <c r="ICC47" s="960"/>
      <c r="ICD47" s="960"/>
      <c r="ICE47" s="960"/>
      <c r="ICF47" s="960"/>
      <c r="ICG47" s="960"/>
      <c r="ICH47" s="960"/>
      <c r="ICI47" s="960"/>
      <c r="ICJ47" s="960"/>
      <c r="ICK47" s="960"/>
      <c r="ICL47" s="960"/>
      <c r="ICM47" s="960"/>
      <c r="ICN47" s="960"/>
      <c r="ICO47" s="960"/>
      <c r="ICP47" s="960"/>
      <c r="ICQ47" s="960"/>
      <c r="ICR47" s="960"/>
      <c r="ICS47" s="960"/>
      <c r="ICT47" s="960"/>
      <c r="ICU47" s="960"/>
      <c r="ICV47" s="960"/>
      <c r="ICW47" s="960"/>
      <c r="ICX47" s="960"/>
      <c r="ICY47" s="960"/>
      <c r="ICZ47" s="960"/>
      <c r="IDA47" s="960"/>
      <c r="IDB47" s="960"/>
      <c r="IDC47" s="960"/>
      <c r="IDD47" s="960"/>
      <c r="IDE47" s="960"/>
      <c r="IDF47" s="960"/>
      <c r="IDG47" s="960"/>
      <c r="IDH47" s="960"/>
      <c r="IDI47" s="960"/>
      <c r="IDJ47" s="960"/>
      <c r="IDK47" s="960"/>
      <c r="IDL47" s="960"/>
      <c r="IDM47" s="960"/>
      <c r="IDN47" s="960"/>
      <c r="IDO47" s="960"/>
      <c r="IDP47" s="960"/>
      <c r="IDQ47" s="960"/>
      <c r="IDR47" s="960"/>
      <c r="IDS47" s="960"/>
      <c r="IDT47" s="960"/>
      <c r="IDU47" s="960"/>
      <c r="IDV47" s="960"/>
      <c r="IDW47" s="960"/>
      <c r="IDX47" s="960"/>
      <c r="IDY47" s="960"/>
      <c r="IDZ47" s="960"/>
      <c r="IEA47" s="960"/>
      <c r="IEB47" s="960"/>
      <c r="IEC47" s="960"/>
      <c r="IED47" s="960"/>
      <c r="IEE47" s="960"/>
      <c r="IEF47" s="960"/>
      <c r="IEG47" s="960"/>
      <c r="IEH47" s="960"/>
      <c r="IEI47" s="960"/>
      <c r="IEJ47" s="960"/>
      <c r="IEK47" s="960"/>
      <c r="IEL47" s="960"/>
      <c r="IEM47" s="960"/>
      <c r="IEN47" s="960"/>
      <c r="IEO47" s="960"/>
      <c r="IEP47" s="960"/>
      <c r="IEQ47" s="960"/>
      <c r="IER47" s="960"/>
      <c r="IES47" s="960"/>
      <c r="IET47" s="960"/>
      <c r="IEU47" s="960"/>
      <c r="IEV47" s="960"/>
      <c r="IEW47" s="960"/>
      <c r="IEX47" s="960"/>
      <c r="IEY47" s="960"/>
      <c r="IEZ47" s="960"/>
      <c r="IFA47" s="960"/>
      <c r="IFB47" s="960"/>
      <c r="IFC47" s="960"/>
      <c r="IFD47" s="960"/>
      <c r="IFE47" s="960"/>
      <c r="IFF47" s="960"/>
      <c r="IFG47" s="960"/>
      <c r="IFH47" s="960"/>
      <c r="IFI47" s="960"/>
      <c r="IFJ47" s="960"/>
      <c r="IFK47" s="960"/>
      <c r="IFL47" s="960"/>
      <c r="IFM47" s="960"/>
      <c r="IFN47" s="960"/>
      <c r="IFO47" s="960"/>
      <c r="IFP47" s="960"/>
      <c r="IFQ47" s="960"/>
      <c r="IFR47" s="960"/>
      <c r="IFS47" s="960"/>
      <c r="IFT47" s="960"/>
      <c r="IFU47" s="960"/>
      <c r="IFV47" s="960"/>
      <c r="IFW47" s="960"/>
      <c r="IFX47" s="960"/>
      <c r="IFY47" s="960"/>
      <c r="IFZ47" s="960"/>
      <c r="IGA47" s="960"/>
      <c r="IGB47" s="960"/>
      <c r="IGC47" s="960"/>
      <c r="IGD47" s="960"/>
      <c r="IGE47" s="960"/>
      <c r="IGF47" s="960"/>
      <c r="IGG47" s="960"/>
      <c r="IGH47" s="960"/>
      <c r="IGI47" s="960"/>
      <c r="IGJ47" s="960"/>
      <c r="IGK47" s="960"/>
      <c r="IGL47" s="960"/>
      <c r="IGM47" s="960"/>
      <c r="IGN47" s="960"/>
      <c r="IGO47" s="960"/>
      <c r="IGP47" s="960"/>
      <c r="IGQ47" s="960"/>
      <c r="IGR47" s="960"/>
      <c r="IGS47" s="960"/>
      <c r="IGT47" s="960"/>
      <c r="IGU47" s="960"/>
      <c r="IGV47" s="960"/>
      <c r="IGW47" s="960"/>
      <c r="IGX47" s="960"/>
      <c r="IGY47" s="960"/>
      <c r="IGZ47" s="960"/>
      <c r="IHA47" s="960"/>
      <c r="IHB47" s="960"/>
      <c r="IHC47" s="960"/>
      <c r="IHD47" s="960"/>
      <c r="IHE47" s="960"/>
      <c r="IHF47" s="960"/>
      <c r="IHG47" s="960"/>
      <c r="IHH47" s="960"/>
      <c r="IHI47" s="960"/>
      <c r="IHJ47" s="960"/>
      <c r="IHK47" s="960"/>
      <c r="IHL47" s="960"/>
      <c r="IHM47" s="960"/>
      <c r="IHN47" s="960"/>
      <c r="IHO47" s="960"/>
      <c r="IHP47" s="960"/>
      <c r="IHQ47" s="960"/>
      <c r="IHR47" s="960"/>
      <c r="IHS47" s="960"/>
      <c r="IHT47" s="960"/>
      <c r="IHU47" s="960"/>
      <c r="IHV47" s="960"/>
      <c r="IHW47" s="960"/>
      <c r="IHX47" s="960"/>
      <c r="IHY47" s="960"/>
      <c r="IHZ47" s="960"/>
      <c r="IIA47" s="960"/>
      <c r="IIB47" s="960"/>
      <c r="IIC47" s="960"/>
      <c r="IID47" s="960"/>
      <c r="IIE47" s="960"/>
      <c r="IIF47" s="960"/>
      <c r="IIG47" s="960"/>
      <c r="IIH47" s="960"/>
      <c r="III47" s="960"/>
      <c r="IIJ47" s="960"/>
      <c r="IIK47" s="960"/>
      <c r="IIL47" s="960"/>
      <c r="IIM47" s="960"/>
      <c r="IIN47" s="960"/>
      <c r="IIO47" s="960"/>
      <c r="IIP47" s="960"/>
      <c r="IIQ47" s="960"/>
      <c r="IIR47" s="960"/>
      <c r="IIS47" s="960"/>
      <c r="IIT47" s="960"/>
      <c r="IIU47" s="960"/>
      <c r="IIV47" s="960"/>
      <c r="IIW47" s="960"/>
      <c r="IIX47" s="960"/>
      <c r="IIY47" s="960"/>
      <c r="IIZ47" s="960"/>
      <c r="IJA47" s="960"/>
      <c r="IJB47" s="960"/>
      <c r="IJC47" s="960"/>
      <c r="IJD47" s="960"/>
      <c r="IJE47" s="960"/>
      <c r="IJF47" s="960"/>
      <c r="IJG47" s="960"/>
      <c r="IJH47" s="960"/>
      <c r="IJI47" s="960"/>
      <c r="IJJ47" s="960"/>
      <c r="IJK47" s="960"/>
      <c r="IJL47" s="960"/>
      <c r="IJM47" s="960"/>
      <c r="IJN47" s="960"/>
      <c r="IJO47" s="960"/>
      <c r="IJP47" s="960"/>
      <c r="IJQ47" s="960"/>
      <c r="IJR47" s="960"/>
      <c r="IJS47" s="960"/>
      <c r="IJT47" s="960"/>
      <c r="IJU47" s="960"/>
      <c r="IJV47" s="960"/>
      <c r="IJW47" s="960"/>
      <c r="IJX47" s="960"/>
      <c r="IJY47" s="960"/>
      <c r="IJZ47" s="960"/>
      <c r="IKA47" s="960"/>
      <c r="IKB47" s="960"/>
      <c r="IKC47" s="960"/>
      <c r="IKD47" s="960"/>
      <c r="IKE47" s="960"/>
      <c r="IKF47" s="960"/>
      <c r="IKG47" s="960"/>
      <c r="IKH47" s="960"/>
      <c r="IKI47" s="960"/>
      <c r="IKJ47" s="960"/>
      <c r="IKK47" s="960"/>
      <c r="IKL47" s="960"/>
      <c r="IKM47" s="960"/>
      <c r="IKN47" s="960"/>
      <c r="IKO47" s="960"/>
      <c r="IKP47" s="960"/>
      <c r="IKQ47" s="960"/>
      <c r="IKR47" s="960"/>
      <c r="IKS47" s="960"/>
      <c r="IKT47" s="960"/>
      <c r="IKU47" s="960"/>
      <c r="IKV47" s="960"/>
      <c r="IKW47" s="960"/>
      <c r="IKX47" s="960"/>
      <c r="IKY47" s="960"/>
      <c r="IKZ47" s="960"/>
      <c r="ILA47" s="960"/>
      <c r="ILB47" s="960"/>
      <c r="ILC47" s="960"/>
      <c r="ILD47" s="960"/>
      <c r="ILE47" s="960"/>
      <c r="ILF47" s="960"/>
      <c r="ILG47" s="960"/>
      <c r="ILH47" s="960"/>
      <c r="ILI47" s="960"/>
      <c r="ILJ47" s="960"/>
      <c r="ILK47" s="960"/>
      <c r="ILL47" s="960"/>
      <c r="ILM47" s="960"/>
      <c r="ILN47" s="960"/>
      <c r="ILO47" s="960"/>
      <c r="ILP47" s="960"/>
      <c r="ILQ47" s="960"/>
      <c r="ILR47" s="960"/>
      <c r="ILS47" s="960"/>
      <c r="ILT47" s="960"/>
      <c r="ILU47" s="960"/>
      <c r="ILV47" s="960"/>
      <c r="ILW47" s="960"/>
      <c r="ILX47" s="960"/>
      <c r="ILY47" s="960"/>
      <c r="ILZ47" s="960"/>
      <c r="IMA47" s="960"/>
      <c r="IMB47" s="960"/>
      <c r="IMC47" s="960"/>
      <c r="IMD47" s="960"/>
      <c r="IME47" s="960"/>
      <c r="IMF47" s="960"/>
      <c r="IMG47" s="960"/>
      <c r="IMH47" s="960"/>
      <c r="IMI47" s="960"/>
      <c r="IMJ47" s="960"/>
      <c r="IMK47" s="960"/>
      <c r="IML47" s="960"/>
      <c r="IMM47" s="960"/>
      <c r="IMN47" s="960"/>
      <c r="IMO47" s="960"/>
      <c r="IMP47" s="960"/>
      <c r="IMQ47" s="960"/>
      <c r="IMR47" s="960"/>
      <c r="IMS47" s="960"/>
      <c r="IMT47" s="960"/>
      <c r="IMU47" s="960"/>
      <c r="IMV47" s="960"/>
      <c r="IMW47" s="960"/>
      <c r="IMX47" s="960"/>
      <c r="IMY47" s="960"/>
      <c r="IMZ47" s="960"/>
      <c r="INA47" s="960"/>
      <c r="INB47" s="960"/>
      <c r="INC47" s="960"/>
      <c r="IND47" s="960"/>
      <c r="INE47" s="960"/>
      <c r="INF47" s="960"/>
      <c r="ING47" s="960"/>
      <c r="INH47" s="960"/>
      <c r="INI47" s="960"/>
      <c r="INJ47" s="960"/>
      <c r="INK47" s="960"/>
      <c r="INL47" s="960"/>
      <c r="INM47" s="960"/>
      <c r="INN47" s="960"/>
      <c r="INO47" s="960"/>
      <c r="INP47" s="960"/>
      <c r="INQ47" s="960"/>
      <c r="INR47" s="960"/>
      <c r="INS47" s="960"/>
      <c r="INT47" s="960"/>
      <c r="INU47" s="960"/>
      <c r="INV47" s="960"/>
      <c r="INW47" s="960"/>
      <c r="INX47" s="960"/>
      <c r="INY47" s="960"/>
      <c r="INZ47" s="960"/>
      <c r="IOA47" s="960"/>
      <c r="IOB47" s="960"/>
      <c r="IOC47" s="960"/>
      <c r="IOD47" s="960"/>
      <c r="IOE47" s="960"/>
      <c r="IOF47" s="960"/>
      <c r="IOG47" s="960"/>
      <c r="IOH47" s="960"/>
      <c r="IOI47" s="960"/>
      <c r="IOJ47" s="960"/>
      <c r="IOK47" s="960"/>
      <c r="IOL47" s="960"/>
      <c r="IOM47" s="960"/>
      <c r="ION47" s="960"/>
      <c r="IOO47" s="960"/>
      <c r="IOP47" s="960"/>
      <c r="IOQ47" s="960"/>
      <c r="IOR47" s="960"/>
      <c r="IOS47" s="960"/>
      <c r="IOT47" s="960"/>
      <c r="IOU47" s="960"/>
      <c r="IOV47" s="960"/>
      <c r="IOW47" s="960"/>
      <c r="IOX47" s="960"/>
      <c r="IOY47" s="960"/>
      <c r="IOZ47" s="960"/>
      <c r="IPA47" s="960"/>
      <c r="IPB47" s="960"/>
      <c r="IPC47" s="960"/>
      <c r="IPD47" s="960"/>
      <c r="IPE47" s="960"/>
      <c r="IPF47" s="960"/>
      <c r="IPG47" s="960"/>
      <c r="IPH47" s="960"/>
      <c r="IPI47" s="960"/>
      <c r="IPJ47" s="960"/>
      <c r="IPK47" s="960"/>
      <c r="IPL47" s="960"/>
      <c r="IPM47" s="960"/>
      <c r="IPN47" s="960"/>
      <c r="IPO47" s="960"/>
      <c r="IPP47" s="960"/>
      <c r="IPQ47" s="960"/>
      <c r="IPR47" s="960"/>
      <c r="IPS47" s="960"/>
      <c r="IPT47" s="960"/>
      <c r="IPU47" s="960"/>
      <c r="IPV47" s="960"/>
      <c r="IPW47" s="960"/>
      <c r="IPX47" s="960"/>
      <c r="IPY47" s="960"/>
      <c r="IPZ47" s="960"/>
      <c r="IQA47" s="960"/>
      <c r="IQB47" s="960"/>
      <c r="IQC47" s="960"/>
      <c r="IQD47" s="960"/>
      <c r="IQE47" s="960"/>
      <c r="IQF47" s="960"/>
      <c r="IQG47" s="960"/>
      <c r="IQH47" s="960"/>
      <c r="IQI47" s="960"/>
      <c r="IQJ47" s="960"/>
      <c r="IQK47" s="960"/>
      <c r="IQL47" s="960"/>
      <c r="IQM47" s="960"/>
      <c r="IQN47" s="960"/>
      <c r="IQO47" s="960"/>
      <c r="IQP47" s="960"/>
      <c r="IQQ47" s="960"/>
      <c r="IQR47" s="960"/>
      <c r="IQS47" s="960"/>
      <c r="IQT47" s="960"/>
      <c r="IQU47" s="960"/>
      <c r="IQV47" s="960"/>
      <c r="IQW47" s="960"/>
      <c r="IQX47" s="960"/>
      <c r="IQY47" s="960"/>
      <c r="IQZ47" s="960"/>
      <c r="IRA47" s="960"/>
      <c r="IRB47" s="960"/>
      <c r="IRC47" s="960"/>
      <c r="IRD47" s="960"/>
      <c r="IRE47" s="960"/>
      <c r="IRF47" s="960"/>
      <c r="IRG47" s="960"/>
      <c r="IRH47" s="960"/>
      <c r="IRI47" s="960"/>
      <c r="IRJ47" s="960"/>
      <c r="IRK47" s="960"/>
      <c r="IRL47" s="960"/>
      <c r="IRM47" s="960"/>
      <c r="IRN47" s="960"/>
      <c r="IRO47" s="960"/>
      <c r="IRP47" s="960"/>
      <c r="IRQ47" s="960"/>
      <c r="IRR47" s="960"/>
      <c r="IRS47" s="960"/>
      <c r="IRT47" s="960"/>
      <c r="IRU47" s="960"/>
      <c r="IRV47" s="960"/>
      <c r="IRW47" s="960"/>
      <c r="IRX47" s="960"/>
      <c r="IRY47" s="960"/>
      <c r="IRZ47" s="960"/>
      <c r="ISA47" s="960"/>
      <c r="ISB47" s="960"/>
      <c r="ISC47" s="960"/>
      <c r="ISD47" s="960"/>
      <c r="ISE47" s="960"/>
      <c r="ISF47" s="960"/>
      <c r="ISG47" s="960"/>
      <c r="ISH47" s="960"/>
      <c r="ISI47" s="960"/>
      <c r="ISJ47" s="960"/>
      <c r="ISK47" s="960"/>
      <c r="ISL47" s="960"/>
      <c r="ISM47" s="960"/>
      <c r="ISN47" s="960"/>
      <c r="ISO47" s="960"/>
      <c r="ISP47" s="960"/>
      <c r="ISQ47" s="960"/>
      <c r="ISR47" s="960"/>
      <c r="ISS47" s="960"/>
      <c r="IST47" s="960"/>
      <c r="ISU47" s="960"/>
      <c r="ISV47" s="960"/>
      <c r="ISW47" s="960"/>
      <c r="ISX47" s="960"/>
      <c r="ISY47" s="960"/>
      <c r="ISZ47" s="960"/>
      <c r="ITA47" s="960"/>
      <c r="ITB47" s="960"/>
      <c r="ITC47" s="960"/>
      <c r="ITD47" s="960"/>
      <c r="ITE47" s="960"/>
      <c r="ITF47" s="960"/>
      <c r="ITG47" s="960"/>
      <c r="ITH47" s="960"/>
      <c r="ITI47" s="960"/>
      <c r="ITJ47" s="960"/>
      <c r="ITK47" s="960"/>
      <c r="ITL47" s="960"/>
      <c r="ITM47" s="960"/>
      <c r="ITN47" s="960"/>
      <c r="ITO47" s="960"/>
      <c r="ITP47" s="960"/>
      <c r="ITQ47" s="960"/>
      <c r="ITR47" s="960"/>
      <c r="ITS47" s="960"/>
      <c r="ITT47" s="960"/>
      <c r="ITU47" s="960"/>
      <c r="ITV47" s="960"/>
      <c r="ITW47" s="960"/>
      <c r="ITX47" s="960"/>
      <c r="ITY47" s="960"/>
      <c r="ITZ47" s="960"/>
      <c r="IUA47" s="960"/>
      <c r="IUB47" s="960"/>
      <c r="IUC47" s="960"/>
      <c r="IUD47" s="960"/>
      <c r="IUE47" s="960"/>
      <c r="IUF47" s="960"/>
      <c r="IUG47" s="960"/>
      <c r="IUH47" s="960"/>
      <c r="IUI47" s="960"/>
      <c r="IUJ47" s="960"/>
      <c r="IUK47" s="960"/>
      <c r="IUL47" s="960"/>
      <c r="IUM47" s="960"/>
      <c r="IUN47" s="960"/>
      <c r="IUO47" s="960"/>
      <c r="IUP47" s="960"/>
      <c r="IUQ47" s="960"/>
      <c r="IUR47" s="960"/>
      <c r="IUS47" s="960"/>
      <c r="IUT47" s="960"/>
      <c r="IUU47" s="960"/>
      <c r="IUV47" s="960"/>
      <c r="IUW47" s="960"/>
      <c r="IUX47" s="960"/>
      <c r="IUY47" s="960"/>
      <c r="IUZ47" s="960"/>
      <c r="IVA47" s="960"/>
      <c r="IVB47" s="960"/>
      <c r="IVC47" s="960"/>
      <c r="IVD47" s="960"/>
      <c r="IVE47" s="960"/>
      <c r="IVF47" s="960"/>
      <c r="IVG47" s="960"/>
      <c r="IVH47" s="960"/>
      <c r="IVI47" s="960"/>
      <c r="IVJ47" s="960"/>
      <c r="IVK47" s="960"/>
      <c r="IVL47" s="960"/>
      <c r="IVM47" s="960"/>
      <c r="IVN47" s="960"/>
      <c r="IVO47" s="960"/>
      <c r="IVP47" s="960"/>
      <c r="IVQ47" s="960"/>
      <c r="IVR47" s="960"/>
      <c r="IVS47" s="960"/>
      <c r="IVT47" s="960"/>
      <c r="IVU47" s="960"/>
      <c r="IVV47" s="960"/>
      <c r="IVW47" s="960"/>
      <c r="IVX47" s="960"/>
      <c r="IVY47" s="960"/>
      <c r="IVZ47" s="960"/>
      <c r="IWA47" s="960"/>
      <c r="IWB47" s="960"/>
      <c r="IWC47" s="960"/>
      <c r="IWD47" s="960"/>
      <c r="IWE47" s="960"/>
      <c r="IWF47" s="960"/>
      <c r="IWG47" s="960"/>
      <c r="IWH47" s="960"/>
      <c r="IWI47" s="960"/>
      <c r="IWJ47" s="960"/>
      <c r="IWK47" s="960"/>
      <c r="IWL47" s="960"/>
      <c r="IWM47" s="960"/>
      <c r="IWN47" s="960"/>
      <c r="IWO47" s="960"/>
      <c r="IWP47" s="960"/>
      <c r="IWQ47" s="960"/>
      <c r="IWR47" s="960"/>
      <c r="IWS47" s="960"/>
      <c r="IWT47" s="960"/>
      <c r="IWU47" s="960"/>
      <c r="IWV47" s="960"/>
      <c r="IWW47" s="960"/>
      <c r="IWX47" s="960"/>
      <c r="IWY47" s="960"/>
      <c r="IWZ47" s="960"/>
      <c r="IXA47" s="960"/>
      <c r="IXB47" s="960"/>
      <c r="IXC47" s="960"/>
      <c r="IXD47" s="960"/>
      <c r="IXE47" s="960"/>
      <c r="IXF47" s="960"/>
      <c r="IXG47" s="960"/>
      <c r="IXH47" s="960"/>
      <c r="IXI47" s="960"/>
      <c r="IXJ47" s="960"/>
      <c r="IXK47" s="960"/>
      <c r="IXL47" s="960"/>
      <c r="IXM47" s="960"/>
      <c r="IXN47" s="960"/>
      <c r="IXO47" s="960"/>
      <c r="IXP47" s="960"/>
      <c r="IXQ47" s="960"/>
      <c r="IXR47" s="960"/>
      <c r="IXS47" s="960"/>
      <c r="IXT47" s="960"/>
      <c r="IXU47" s="960"/>
      <c r="IXV47" s="960"/>
      <c r="IXW47" s="960"/>
      <c r="IXX47" s="960"/>
      <c r="IXY47" s="960"/>
      <c r="IXZ47" s="960"/>
      <c r="IYA47" s="960"/>
      <c r="IYB47" s="960"/>
      <c r="IYC47" s="960"/>
      <c r="IYD47" s="960"/>
      <c r="IYE47" s="960"/>
      <c r="IYF47" s="960"/>
      <c r="IYG47" s="960"/>
      <c r="IYH47" s="960"/>
      <c r="IYI47" s="960"/>
      <c r="IYJ47" s="960"/>
      <c r="IYK47" s="960"/>
      <c r="IYL47" s="960"/>
      <c r="IYM47" s="960"/>
      <c r="IYN47" s="960"/>
      <c r="IYO47" s="960"/>
      <c r="IYP47" s="960"/>
      <c r="IYQ47" s="960"/>
      <c r="IYR47" s="960"/>
      <c r="IYS47" s="960"/>
      <c r="IYT47" s="960"/>
      <c r="IYU47" s="960"/>
      <c r="IYV47" s="960"/>
      <c r="IYW47" s="960"/>
      <c r="IYX47" s="960"/>
      <c r="IYY47" s="960"/>
      <c r="IYZ47" s="960"/>
      <c r="IZA47" s="960"/>
      <c r="IZB47" s="960"/>
      <c r="IZC47" s="960"/>
      <c r="IZD47" s="960"/>
      <c r="IZE47" s="960"/>
      <c r="IZF47" s="960"/>
      <c r="IZG47" s="960"/>
      <c r="IZH47" s="960"/>
      <c r="IZI47" s="960"/>
      <c r="IZJ47" s="960"/>
      <c r="IZK47" s="960"/>
      <c r="IZL47" s="960"/>
      <c r="IZM47" s="960"/>
      <c r="IZN47" s="960"/>
      <c r="IZO47" s="960"/>
      <c r="IZP47" s="960"/>
      <c r="IZQ47" s="960"/>
      <c r="IZR47" s="960"/>
      <c r="IZS47" s="960"/>
      <c r="IZT47" s="960"/>
      <c r="IZU47" s="960"/>
      <c r="IZV47" s="960"/>
      <c r="IZW47" s="960"/>
      <c r="IZX47" s="960"/>
      <c r="IZY47" s="960"/>
      <c r="IZZ47" s="960"/>
      <c r="JAA47" s="960"/>
      <c r="JAB47" s="960"/>
      <c r="JAC47" s="960"/>
      <c r="JAD47" s="960"/>
      <c r="JAE47" s="960"/>
      <c r="JAF47" s="960"/>
      <c r="JAG47" s="960"/>
      <c r="JAH47" s="960"/>
      <c r="JAI47" s="960"/>
      <c r="JAJ47" s="960"/>
      <c r="JAK47" s="960"/>
      <c r="JAL47" s="960"/>
      <c r="JAM47" s="960"/>
      <c r="JAN47" s="960"/>
      <c r="JAO47" s="960"/>
      <c r="JAP47" s="960"/>
      <c r="JAQ47" s="960"/>
      <c r="JAR47" s="960"/>
      <c r="JAS47" s="960"/>
      <c r="JAT47" s="960"/>
      <c r="JAU47" s="960"/>
      <c r="JAV47" s="960"/>
      <c r="JAW47" s="960"/>
      <c r="JAX47" s="960"/>
      <c r="JAY47" s="960"/>
      <c r="JAZ47" s="960"/>
      <c r="JBA47" s="960"/>
      <c r="JBB47" s="960"/>
      <c r="JBC47" s="960"/>
      <c r="JBD47" s="960"/>
      <c r="JBE47" s="960"/>
      <c r="JBF47" s="960"/>
      <c r="JBG47" s="960"/>
      <c r="JBH47" s="960"/>
      <c r="JBI47" s="960"/>
      <c r="JBJ47" s="960"/>
      <c r="JBK47" s="960"/>
      <c r="JBL47" s="960"/>
      <c r="JBM47" s="960"/>
      <c r="JBN47" s="960"/>
      <c r="JBO47" s="960"/>
      <c r="JBP47" s="960"/>
      <c r="JBQ47" s="960"/>
      <c r="JBR47" s="960"/>
      <c r="JBS47" s="960"/>
      <c r="JBT47" s="960"/>
      <c r="JBU47" s="960"/>
      <c r="JBV47" s="960"/>
      <c r="JBW47" s="960"/>
      <c r="JBX47" s="960"/>
      <c r="JBY47" s="960"/>
      <c r="JBZ47" s="960"/>
      <c r="JCA47" s="960"/>
      <c r="JCB47" s="960"/>
      <c r="JCC47" s="960"/>
      <c r="JCD47" s="960"/>
      <c r="JCE47" s="960"/>
      <c r="JCF47" s="960"/>
      <c r="JCG47" s="960"/>
      <c r="JCH47" s="960"/>
      <c r="JCI47" s="960"/>
      <c r="JCJ47" s="960"/>
      <c r="JCK47" s="960"/>
      <c r="JCL47" s="960"/>
      <c r="JCM47" s="960"/>
      <c r="JCN47" s="960"/>
      <c r="JCO47" s="960"/>
      <c r="JCP47" s="960"/>
      <c r="JCQ47" s="960"/>
      <c r="JCR47" s="960"/>
      <c r="JCS47" s="960"/>
      <c r="JCT47" s="960"/>
      <c r="JCU47" s="960"/>
      <c r="JCV47" s="960"/>
      <c r="JCW47" s="960"/>
      <c r="JCX47" s="960"/>
      <c r="JCY47" s="960"/>
      <c r="JCZ47" s="960"/>
      <c r="JDA47" s="960"/>
      <c r="JDB47" s="960"/>
      <c r="JDC47" s="960"/>
      <c r="JDD47" s="960"/>
      <c r="JDE47" s="960"/>
      <c r="JDF47" s="960"/>
      <c r="JDG47" s="960"/>
      <c r="JDH47" s="960"/>
      <c r="JDI47" s="960"/>
      <c r="JDJ47" s="960"/>
      <c r="JDK47" s="960"/>
      <c r="JDL47" s="960"/>
      <c r="JDM47" s="960"/>
      <c r="JDN47" s="960"/>
      <c r="JDO47" s="960"/>
      <c r="JDP47" s="960"/>
      <c r="JDQ47" s="960"/>
      <c r="JDR47" s="960"/>
      <c r="JDS47" s="960"/>
      <c r="JDT47" s="960"/>
      <c r="JDU47" s="960"/>
      <c r="JDV47" s="960"/>
      <c r="JDW47" s="960"/>
      <c r="JDX47" s="960"/>
      <c r="JDY47" s="960"/>
      <c r="JDZ47" s="960"/>
      <c r="JEA47" s="960"/>
      <c r="JEB47" s="960"/>
      <c r="JEC47" s="960"/>
      <c r="JED47" s="960"/>
      <c r="JEE47" s="960"/>
      <c r="JEF47" s="960"/>
      <c r="JEG47" s="960"/>
      <c r="JEH47" s="960"/>
      <c r="JEI47" s="960"/>
      <c r="JEJ47" s="960"/>
      <c r="JEK47" s="960"/>
      <c r="JEL47" s="960"/>
      <c r="JEM47" s="960"/>
      <c r="JEN47" s="960"/>
      <c r="JEO47" s="960"/>
      <c r="JEP47" s="960"/>
      <c r="JEQ47" s="960"/>
      <c r="JER47" s="960"/>
      <c r="JES47" s="960"/>
      <c r="JET47" s="960"/>
      <c r="JEU47" s="960"/>
      <c r="JEV47" s="960"/>
      <c r="JEW47" s="960"/>
      <c r="JEX47" s="960"/>
      <c r="JEY47" s="960"/>
      <c r="JEZ47" s="960"/>
      <c r="JFA47" s="960"/>
      <c r="JFB47" s="960"/>
      <c r="JFC47" s="960"/>
      <c r="JFD47" s="960"/>
      <c r="JFE47" s="960"/>
      <c r="JFF47" s="960"/>
      <c r="JFG47" s="960"/>
      <c r="JFH47" s="960"/>
      <c r="JFI47" s="960"/>
      <c r="JFJ47" s="960"/>
      <c r="JFK47" s="960"/>
      <c r="JFL47" s="960"/>
      <c r="JFM47" s="960"/>
      <c r="JFN47" s="960"/>
      <c r="JFO47" s="960"/>
      <c r="JFP47" s="960"/>
      <c r="JFQ47" s="960"/>
      <c r="JFR47" s="960"/>
      <c r="JFS47" s="960"/>
      <c r="JFT47" s="960"/>
      <c r="JFU47" s="960"/>
      <c r="JFV47" s="960"/>
      <c r="JFW47" s="960"/>
      <c r="JFX47" s="960"/>
      <c r="JFY47" s="960"/>
      <c r="JFZ47" s="960"/>
      <c r="JGA47" s="960"/>
      <c r="JGB47" s="960"/>
      <c r="JGC47" s="960"/>
      <c r="JGD47" s="960"/>
      <c r="JGE47" s="960"/>
      <c r="JGF47" s="960"/>
      <c r="JGG47" s="960"/>
      <c r="JGH47" s="960"/>
      <c r="JGI47" s="960"/>
      <c r="JGJ47" s="960"/>
      <c r="JGK47" s="960"/>
      <c r="JGL47" s="960"/>
      <c r="JGM47" s="960"/>
      <c r="JGN47" s="960"/>
      <c r="JGO47" s="960"/>
      <c r="JGP47" s="960"/>
      <c r="JGQ47" s="960"/>
      <c r="JGR47" s="960"/>
      <c r="JGS47" s="960"/>
      <c r="JGT47" s="960"/>
      <c r="JGU47" s="960"/>
      <c r="JGV47" s="960"/>
      <c r="JGW47" s="960"/>
      <c r="JGX47" s="960"/>
      <c r="JGY47" s="960"/>
      <c r="JGZ47" s="960"/>
      <c r="JHA47" s="960"/>
      <c r="JHB47" s="960"/>
      <c r="JHC47" s="960"/>
      <c r="JHD47" s="960"/>
      <c r="JHE47" s="960"/>
      <c r="JHF47" s="960"/>
      <c r="JHG47" s="960"/>
      <c r="JHH47" s="960"/>
      <c r="JHI47" s="960"/>
      <c r="JHJ47" s="960"/>
      <c r="JHK47" s="960"/>
      <c r="JHL47" s="960"/>
      <c r="JHM47" s="960"/>
      <c r="JHN47" s="960"/>
      <c r="JHO47" s="960"/>
      <c r="JHP47" s="960"/>
      <c r="JHQ47" s="960"/>
      <c r="JHR47" s="960"/>
      <c r="JHS47" s="960"/>
      <c r="JHT47" s="960"/>
      <c r="JHU47" s="960"/>
      <c r="JHV47" s="960"/>
      <c r="JHW47" s="960"/>
      <c r="JHX47" s="960"/>
      <c r="JHY47" s="960"/>
      <c r="JHZ47" s="960"/>
      <c r="JIA47" s="960"/>
      <c r="JIB47" s="960"/>
      <c r="JIC47" s="960"/>
      <c r="JID47" s="960"/>
      <c r="JIE47" s="960"/>
      <c r="JIF47" s="960"/>
      <c r="JIG47" s="960"/>
      <c r="JIH47" s="960"/>
      <c r="JII47" s="960"/>
      <c r="JIJ47" s="960"/>
      <c r="JIK47" s="960"/>
      <c r="JIL47" s="960"/>
      <c r="JIM47" s="960"/>
      <c r="JIN47" s="960"/>
      <c r="JIO47" s="960"/>
      <c r="JIP47" s="960"/>
      <c r="JIQ47" s="960"/>
      <c r="JIR47" s="960"/>
      <c r="JIS47" s="960"/>
      <c r="JIT47" s="960"/>
      <c r="JIU47" s="960"/>
      <c r="JIV47" s="960"/>
      <c r="JIW47" s="960"/>
      <c r="JIX47" s="960"/>
      <c r="JIY47" s="960"/>
      <c r="JIZ47" s="960"/>
      <c r="JJA47" s="960"/>
      <c r="JJB47" s="960"/>
      <c r="JJC47" s="960"/>
      <c r="JJD47" s="960"/>
      <c r="JJE47" s="960"/>
      <c r="JJF47" s="960"/>
      <c r="JJG47" s="960"/>
      <c r="JJH47" s="960"/>
      <c r="JJI47" s="960"/>
      <c r="JJJ47" s="960"/>
      <c r="JJK47" s="960"/>
      <c r="JJL47" s="960"/>
      <c r="JJM47" s="960"/>
      <c r="JJN47" s="960"/>
      <c r="JJO47" s="960"/>
      <c r="JJP47" s="960"/>
      <c r="JJQ47" s="960"/>
      <c r="JJR47" s="960"/>
      <c r="JJS47" s="960"/>
      <c r="JJT47" s="960"/>
      <c r="JJU47" s="960"/>
      <c r="JJV47" s="960"/>
      <c r="JJW47" s="960"/>
      <c r="JJX47" s="960"/>
      <c r="JJY47" s="960"/>
      <c r="JJZ47" s="960"/>
      <c r="JKA47" s="960"/>
      <c r="JKB47" s="960"/>
      <c r="JKC47" s="960"/>
      <c r="JKD47" s="960"/>
      <c r="JKE47" s="960"/>
      <c r="JKF47" s="960"/>
      <c r="JKG47" s="960"/>
      <c r="JKH47" s="960"/>
      <c r="JKI47" s="960"/>
      <c r="JKJ47" s="960"/>
      <c r="JKK47" s="960"/>
      <c r="JKL47" s="960"/>
      <c r="JKM47" s="960"/>
      <c r="JKN47" s="960"/>
      <c r="JKO47" s="960"/>
      <c r="JKP47" s="960"/>
      <c r="JKQ47" s="960"/>
      <c r="JKR47" s="960"/>
      <c r="JKS47" s="960"/>
      <c r="JKT47" s="960"/>
      <c r="JKU47" s="960"/>
      <c r="JKV47" s="960"/>
      <c r="JKW47" s="960"/>
      <c r="JKX47" s="960"/>
      <c r="JKY47" s="960"/>
      <c r="JKZ47" s="960"/>
      <c r="JLA47" s="960"/>
      <c r="JLB47" s="960"/>
      <c r="JLC47" s="960"/>
      <c r="JLD47" s="960"/>
      <c r="JLE47" s="960"/>
      <c r="JLF47" s="960"/>
      <c r="JLG47" s="960"/>
      <c r="JLH47" s="960"/>
      <c r="JLI47" s="960"/>
      <c r="JLJ47" s="960"/>
      <c r="JLK47" s="960"/>
      <c r="JLL47" s="960"/>
      <c r="JLM47" s="960"/>
      <c r="JLN47" s="960"/>
      <c r="JLO47" s="960"/>
      <c r="JLP47" s="960"/>
      <c r="JLQ47" s="960"/>
      <c r="JLR47" s="960"/>
      <c r="JLS47" s="960"/>
      <c r="JLT47" s="960"/>
      <c r="JLU47" s="960"/>
      <c r="JLV47" s="960"/>
      <c r="JLW47" s="960"/>
      <c r="JLX47" s="960"/>
      <c r="JLY47" s="960"/>
      <c r="JLZ47" s="960"/>
      <c r="JMA47" s="960"/>
      <c r="JMB47" s="960"/>
      <c r="JMC47" s="960"/>
      <c r="JMD47" s="960"/>
      <c r="JME47" s="960"/>
      <c r="JMF47" s="960"/>
      <c r="JMG47" s="960"/>
      <c r="JMH47" s="960"/>
      <c r="JMI47" s="960"/>
      <c r="JMJ47" s="960"/>
      <c r="JMK47" s="960"/>
      <c r="JML47" s="960"/>
      <c r="JMM47" s="960"/>
      <c r="JMN47" s="960"/>
      <c r="JMO47" s="960"/>
      <c r="JMP47" s="960"/>
      <c r="JMQ47" s="960"/>
      <c r="JMR47" s="960"/>
      <c r="JMS47" s="960"/>
      <c r="JMT47" s="960"/>
      <c r="JMU47" s="960"/>
      <c r="JMV47" s="960"/>
      <c r="JMW47" s="960"/>
      <c r="JMX47" s="960"/>
      <c r="JMY47" s="960"/>
      <c r="JMZ47" s="960"/>
      <c r="JNA47" s="960"/>
      <c r="JNB47" s="960"/>
      <c r="JNC47" s="960"/>
      <c r="JND47" s="960"/>
      <c r="JNE47" s="960"/>
      <c r="JNF47" s="960"/>
      <c r="JNG47" s="960"/>
      <c r="JNH47" s="960"/>
      <c r="JNI47" s="960"/>
      <c r="JNJ47" s="960"/>
      <c r="JNK47" s="960"/>
      <c r="JNL47" s="960"/>
      <c r="JNM47" s="960"/>
      <c r="JNN47" s="960"/>
      <c r="JNO47" s="960"/>
      <c r="JNP47" s="960"/>
      <c r="JNQ47" s="960"/>
      <c r="JNR47" s="960"/>
      <c r="JNS47" s="960"/>
      <c r="JNT47" s="960"/>
      <c r="JNU47" s="960"/>
      <c r="JNV47" s="960"/>
      <c r="JNW47" s="960"/>
      <c r="JNX47" s="960"/>
      <c r="JNY47" s="960"/>
      <c r="JNZ47" s="960"/>
      <c r="JOA47" s="960"/>
      <c r="JOB47" s="960"/>
      <c r="JOC47" s="960"/>
      <c r="JOD47" s="960"/>
      <c r="JOE47" s="960"/>
      <c r="JOF47" s="960"/>
      <c r="JOG47" s="960"/>
      <c r="JOH47" s="960"/>
      <c r="JOI47" s="960"/>
      <c r="JOJ47" s="960"/>
      <c r="JOK47" s="960"/>
      <c r="JOL47" s="960"/>
      <c r="JOM47" s="960"/>
      <c r="JON47" s="960"/>
      <c r="JOO47" s="960"/>
      <c r="JOP47" s="960"/>
      <c r="JOQ47" s="960"/>
      <c r="JOR47" s="960"/>
      <c r="JOS47" s="960"/>
      <c r="JOT47" s="960"/>
      <c r="JOU47" s="960"/>
      <c r="JOV47" s="960"/>
      <c r="JOW47" s="960"/>
      <c r="JOX47" s="960"/>
      <c r="JOY47" s="960"/>
      <c r="JOZ47" s="960"/>
      <c r="JPA47" s="960"/>
      <c r="JPB47" s="960"/>
      <c r="JPC47" s="960"/>
      <c r="JPD47" s="960"/>
      <c r="JPE47" s="960"/>
      <c r="JPF47" s="960"/>
      <c r="JPG47" s="960"/>
      <c r="JPH47" s="960"/>
      <c r="JPI47" s="960"/>
      <c r="JPJ47" s="960"/>
      <c r="JPK47" s="960"/>
      <c r="JPL47" s="960"/>
      <c r="JPM47" s="960"/>
      <c r="JPN47" s="960"/>
      <c r="JPO47" s="960"/>
      <c r="JPP47" s="960"/>
      <c r="JPQ47" s="960"/>
      <c r="JPR47" s="960"/>
      <c r="JPS47" s="960"/>
      <c r="JPT47" s="960"/>
      <c r="JPU47" s="960"/>
      <c r="JPV47" s="960"/>
      <c r="JPW47" s="960"/>
      <c r="JPX47" s="960"/>
      <c r="JPY47" s="960"/>
      <c r="JPZ47" s="960"/>
      <c r="JQA47" s="960"/>
      <c r="JQB47" s="960"/>
      <c r="JQC47" s="960"/>
      <c r="JQD47" s="960"/>
      <c r="JQE47" s="960"/>
      <c r="JQF47" s="960"/>
      <c r="JQG47" s="960"/>
      <c r="JQH47" s="960"/>
      <c r="JQI47" s="960"/>
      <c r="JQJ47" s="960"/>
      <c r="JQK47" s="960"/>
      <c r="JQL47" s="960"/>
      <c r="JQM47" s="960"/>
      <c r="JQN47" s="960"/>
      <c r="JQO47" s="960"/>
      <c r="JQP47" s="960"/>
      <c r="JQQ47" s="960"/>
      <c r="JQR47" s="960"/>
      <c r="JQS47" s="960"/>
      <c r="JQT47" s="960"/>
      <c r="JQU47" s="960"/>
      <c r="JQV47" s="960"/>
      <c r="JQW47" s="960"/>
      <c r="JQX47" s="960"/>
      <c r="JQY47" s="960"/>
      <c r="JQZ47" s="960"/>
      <c r="JRA47" s="960"/>
      <c r="JRB47" s="960"/>
      <c r="JRC47" s="960"/>
      <c r="JRD47" s="960"/>
      <c r="JRE47" s="960"/>
      <c r="JRF47" s="960"/>
      <c r="JRG47" s="960"/>
      <c r="JRH47" s="960"/>
      <c r="JRI47" s="960"/>
      <c r="JRJ47" s="960"/>
      <c r="JRK47" s="960"/>
      <c r="JRL47" s="960"/>
      <c r="JRM47" s="960"/>
      <c r="JRN47" s="960"/>
      <c r="JRO47" s="960"/>
      <c r="JRP47" s="960"/>
      <c r="JRQ47" s="960"/>
      <c r="JRR47" s="960"/>
      <c r="JRS47" s="960"/>
      <c r="JRT47" s="960"/>
      <c r="JRU47" s="960"/>
      <c r="JRV47" s="960"/>
      <c r="JRW47" s="960"/>
      <c r="JRX47" s="960"/>
      <c r="JRY47" s="960"/>
      <c r="JRZ47" s="960"/>
      <c r="JSA47" s="960"/>
      <c r="JSB47" s="960"/>
      <c r="JSC47" s="960"/>
      <c r="JSD47" s="960"/>
      <c r="JSE47" s="960"/>
      <c r="JSF47" s="960"/>
      <c r="JSG47" s="960"/>
      <c r="JSH47" s="960"/>
      <c r="JSI47" s="960"/>
      <c r="JSJ47" s="960"/>
      <c r="JSK47" s="960"/>
      <c r="JSL47" s="960"/>
      <c r="JSM47" s="960"/>
      <c r="JSN47" s="960"/>
      <c r="JSO47" s="960"/>
      <c r="JSP47" s="960"/>
      <c r="JSQ47" s="960"/>
      <c r="JSR47" s="960"/>
      <c r="JSS47" s="960"/>
      <c r="JST47" s="960"/>
      <c r="JSU47" s="960"/>
      <c r="JSV47" s="960"/>
      <c r="JSW47" s="960"/>
      <c r="JSX47" s="960"/>
      <c r="JSY47" s="960"/>
      <c r="JSZ47" s="960"/>
      <c r="JTA47" s="960"/>
      <c r="JTB47" s="960"/>
      <c r="JTC47" s="960"/>
      <c r="JTD47" s="960"/>
      <c r="JTE47" s="960"/>
      <c r="JTF47" s="960"/>
      <c r="JTG47" s="960"/>
      <c r="JTH47" s="960"/>
      <c r="JTI47" s="960"/>
      <c r="JTJ47" s="960"/>
      <c r="JTK47" s="960"/>
      <c r="JTL47" s="960"/>
      <c r="JTM47" s="960"/>
      <c r="JTN47" s="960"/>
      <c r="JTO47" s="960"/>
      <c r="JTP47" s="960"/>
      <c r="JTQ47" s="960"/>
      <c r="JTR47" s="960"/>
      <c r="JTS47" s="960"/>
      <c r="JTT47" s="960"/>
      <c r="JTU47" s="960"/>
      <c r="JTV47" s="960"/>
      <c r="JTW47" s="960"/>
      <c r="JTX47" s="960"/>
      <c r="JTY47" s="960"/>
      <c r="JTZ47" s="960"/>
      <c r="JUA47" s="960"/>
      <c r="JUB47" s="960"/>
      <c r="JUC47" s="960"/>
      <c r="JUD47" s="960"/>
      <c r="JUE47" s="960"/>
      <c r="JUF47" s="960"/>
      <c r="JUG47" s="960"/>
      <c r="JUH47" s="960"/>
      <c r="JUI47" s="960"/>
      <c r="JUJ47" s="960"/>
      <c r="JUK47" s="960"/>
      <c r="JUL47" s="960"/>
      <c r="JUM47" s="960"/>
      <c r="JUN47" s="960"/>
      <c r="JUO47" s="960"/>
      <c r="JUP47" s="960"/>
      <c r="JUQ47" s="960"/>
      <c r="JUR47" s="960"/>
      <c r="JUS47" s="960"/>
      <c r="JUT47" s="960"/>
      <c r="JUU47" s="960"/>
      <c r="JUV47" s="960"/>
      <c r="JUW47" s="960"/>
      <c r="JUX47" s="960"/>
      <c r="JUY47" s="960"/>
      <c r="JUZ47" s="960"/>
      <c r="JVA47" s="960"/>
      <c r="JVB47" s="960"/>
      <c r="JVC47" s="960"/>
      <c r="JVD47" s="960"/>
      <c r="JVE47" s="960"/>
      <c r="JVF47" s="960"/>
      <c r="JVG47" s="960"/>
      <c r="JVH47" s="960"/>
      <c r="JVI47" s="960"/>
      <c r="JVJ47" s="960"/>
      <c r="JVK47" s="960"/>
      <c r="JVL47" s="960"/>
      <c r="JVM47" s="960"/>
      <c r="JVN47" s="960"/>
      <c r="JVO47" s="960"/>
      <c r="JVP47" s="960"/>
      <c r="JVQ47" s="960"/>
      <c r="JVR47" s="960"/>
      <c r="JVS47" s="960"/>
      <c r="JVT47" s="960"/>
      <c r="JVU47" s="960"/>
      <c r="JVV47" s="960"/>
      <c r="JVW47" s="960"/>
      <c r="JVX47" s="960"/>
      <c r="JVY47" s="960"/>
      <c r="JVZ47" s="960"/>
      <c r="JWA47" s="960"/>
      <c r="JWB47" s="960"/>
      <c r="JWC47" s="960"/>
      <c r="JWD47" s="960"/>
      <c r="JWE47" s="960"/>
      <c r="JWF47" s="960"/>
      <c r="JWG47" s="960"/>
      <c r="JWH47" s="960"/>
      <c r="JWI47" s="960"/>
      <c r="JWJ47" s="960"/>
      <c r="JWK47" s="960"/>
      <c r="JWL47" s="960"/>
      <c r="JWM47" s="960"/>
      <c r="JWN47" s="960"/>
      <c r="JWO47" s="960"/>
      <c r="JWP47" s="960"/>
      <c r="JWQ47" s="960"/>
      <c r="JWR47" s="960"/>
      <c r="JWS47" s="960"/>
      <c r="JWT47" s="960"/>
      <c r="JWU47" s="960"/>
      <c r="JWV47" s="960"/>
      <c r="JWW47" s="960"/>
      <c r="JWX47" s="960"/>
      <c r="JWY47" s="960"/>
      <c r="JWZ47" s="960"/>
      <c r="JXA47" s="960"/>
      <c r="JXB47" s="960"/>
      <c r="JXC47" s="960"/>
      <c r="JXD47" s="960"/>
      <c r="JXE47" s="960"/>
      <c r="JXF47" s="960"/>
      <c r="JXG47" s="960"/>
      <c r="JXH47" s="960"/>
      <c r="JXI47" s="960"/>
      <c r="JXJ47" s="960"/>
      <c r="JXK47" s="960"/>
      <c r="JXL47" s="960"/>
      <c r="JXM47" s="960"/>
      <c r="JXN47" s="960"/>
      <c r="JXO47" s="960"/>
      <c r="JXP47" s="960"/>
      <c r="JXQ47" s="960"/>
      <c r="JXR47" s="960"/>
      <c r="JXS47" s="960"/>
      <c r="JXT47" s="960"/>
      <c r="JXU47" s="960"/>
      <c r="JXV47" s="960"/>
      <c r="JXW47" s="960"/>
      <c r="JXX47" s="960"/>
      <c r="JXY47" s="960"/>
      <c r="JXZ47" s="960"/>
      <c r="JYA47" s="960"/>
      <c r="JYB47" s="960"/>
      <c r="JYC47" s="960"/>
      <c r="JYD47" s="960"/>
      <c r="JYE47" s="960"/>
      <c r="JYF47" s="960"/>
      <c r="JYG47" s="960"/>
      <c r="JYH47" s="960"/>
      <c r="JYI47" s="960"/>
      <c r="JYJ47" s="960"/>
      <c r="JYK47" s="960"/>
      <c r="JYL47" s="960"/>
      <c r="JYM47" s="960"/>
      <c r="JYN47" s="960"/>
      <c r="JYO47" s="960"/>
      <c r="JYP47" s="960"/>
      <c r="JYQ47" s="960"/>
      <c r="JYR47" s="960"/>
      <c r="JYS47" s="960"/>
      <c r="JYT47" s="960"/>
      <c r="JYU47" s="960"/>
      <c r="JYV47" s="960"/>
      <c r="JYW47" s="960"/>
      <c r="JYX47" s="960"/>
      <c r="JYY47" s="960"/>
      <c r="JYZ47" s="960"/>
      <c r="JZA47" s="960"/>
      <c r="JZB47" s="960"/>
      <c r="JZC47" s="960"/>
      <c r="JZD47" s="960"/>
      <c r="JZE47" s="960"/>
      <c r="JZF47" s="960"/>
      <c r="JZG47" s="960"/>
      <c r="JZH47" s="960"/>
      <c r="JZI47" s="960"/>
      <c r="JZJ47" s="960"/>
      <c r="JZK47" s="960"/>
      <c r="JZL47" s="960"/>
      <c r="JZM47" s="960"/>
      <c r="JZN47" s="960"/>
      <c r="JZO47" s="960"/>
      <c r="JZP47" s="960"/>
      <c r="JZQ47" s="960"/>
      <c r="JZR47" s="960"/>
      <c r="JZS47" s="960"/>
      <c r="JZT47" s="960"/>
      <c r="JZU47" s="960"/>
      <c r="JZV47" s="960"/>
      <c r="JZW47" s="960"/>
      <c r="JZX47" s="960"/>
      <c r="JZY47" s="960"/>
      <c r="JZZ47" s="960"/>
      <c r="KAA47" s="960"/>
      <c r="KAB47" s="960"/>
      <c r="KAC47" s="960"/>
      <c r="KAD47" s="960"/>
      <c r="KAE47" s="960"/>
      <c r="KAF47" s="960"/>
      <c r="KAG47" s="960"/>
      <c r="KAH47" s="960"/>
      <c r="KAI47" s="960"/>
      <c r="KAJ47" s="960"/>
      <c r="KAK47" s="960"/>
      <c r="KAL47" s="960"/>
      <c r="KAM47" s="960"/>
      <c r="KAN47" s="960"/>
      <c r="KAO47" s="960"/>
      <c r="KAP47" s="960"/>
      <c r="KAQ47" s="960"/>
      <c r="KAR47" s="960"/>
      <c r="KAS47" s="960"/>
      <c r="KAT47" s="960"/>
      <c r="KAU47" s="960"/>
      <c r="KAV47" s="960"/>
      <c r="KAW47" s="960"/>
      <c r="KAX47" s="960"/>
      <c r="KAY47" s="960"/>
      <c r="KAZ47" s="960"/>
      <c r="KBA47" s="960"/>
      <c r="KBB47" s="960"/>
      <c r="KBC47" s="960"/>
      <c r="KBD47" s="960"/>
      <c r="KBE47" s="960"/>
      <c r="KBF47" s="960"/>
      <c r="KBG47" s="960"/>
      <c r="KBH47" s="960"/>
      <c r="KBI47" s="960"/>
      <c r="KBJ47" s="960"/>
      <c r="KBK47" s="960"/>
      <c r="KBL47" s="960"/>
      <c r="KBM47" s="960"/>
      <c r="KBN47" s="960"/>
      <c r="KBO47" s="960"/>
      <c r="KBP47" s="960"/>
      <c r="KBQ47" s="960"/>
      <c r="KBR47" s="960"/>
      <c r="KBS47" s="960"/>
      <c r="KBT47" s="960"/>
      <c r="KBU47" s="960"/>
      <c r="KBV47" s="960"/>
      <c r="KBW47" s="960"/>
      <c r="KBX47" s="960"/>
      <c r="KBY47" s="960"/>
      <c r="KBZ47" s="960"/>
      <c r="KCA47" s="960"/>
      <c r="KCB47" s="960"/>
      <c r="KCC47" s="960"/>
      <c r="KCD47" s="960"/>
      <c r="KCE47" s="960"/>
      <c r="KCF47" s="960"/>
      <c r="KCG47" s="960"/>
      <c r="KCH47" s="960"/>
      <c r="KCI47" s="960"/>
      <c r="KCJ47" s="960"/>
      <c r="KCK47" s="960"/>
      <c r="KCL47" s="960"/>
      <c r="KCM47" s="960"/>
      <c r="KCN47" s="960"/>
      <c r="KCO47" s="960"/>
      <c r="KCP47" s="960"/>
      <c r="KCQ47" s="960"/>
      <c r="KCR47" s="960"/>
      <c r="KCS47" s="960"/>
      <c r="KCT47" s="960"/>
      <c r="KCU47" s="960"/>
      <c r="KCV47" s="960"/>
      <c r="KCW47" s="960"/>
      <c r="KCX47" s="960"/>
      <c r="KCY47" s="960"/>
      <c r="KCZ47" s="960"/>
      <c r="KDA47" s="960"/>
      <c r="KDB47" s="960"/>
      <c r="KDC47" s="960"/>
      <c r="KDD47" s="960"/>
      <c r="KDE47" s="960"/>
      <c r="KDF47" s="960"/>
      <c r="KDG47" s="960"/>
      <c r="KDH47" s="960"/>
      <c r="KDI47" s="960"/>
      <c r="KDJ47" s="960"/>
      <c r="KDK47" s="960"/>
      <c r="KDL47" s="960"/>
      <c r="KDM47" s="960"/>
      <c r="KDN47" s="960"/>
      <c r="KDO47" s="960"/>
      <c r="KDP47" s="960"/>
      <c r="KDQ47" s="960"/>
      <c r="KDR47" s="960"/>
      <c r="KDS47" s="960"/>
      <c r="KDT47" s="960"/>
      <c r="KDU47" s="960"/>
      <c r="KDV47" s="960"/>
      <c r="KDW47" s="960"/>
      <c r="KDX47" s="960"/>
      <c r="KDY47" s="960"/>
      <c r="KDZ47" s="960"/>
      <c r="KEA47" s="960"/>
      <c r="KEB47" s="960"/>
      <c r="KEC47" s="960"/>
      <c r="KED47" s="960"/>
      <c r="KEE47" s="960"/>
      <c r="KEF47" s="960"/>
      <c r="KEG47" s="960"/>
      <c r="KEH47" s="960"/>
      <c r="KEI47" s="960"/>
      <c r="KEJ47" s="960"/>
      <c r="KEK47" s="960"/>
      <c r="KEL47" s="960"/>
      <c r="KEM47" s="960"/>
      <c r="KEN47" s="960"/>
      <c r="KEO47" s="960"/>
      <c r="KEP47" s="960"/>
      <c r="KEQ47" s="960"/>
      <c r="KER47" s="960"/>
      <c r="KES47" s="960"/>
      <c r="KET47" s="960"/>
      <c r="KEU47" s="960"/>
      <c r="KEV47" s="960"/>
      <c r="KEW47" s="960"/>
      <c r="KEX47" s="960"/>
      <c r="KEY47" s="960"/>
      <c r="KEZ47" s="960"/>
      <c r="KFA47" s="960"/>
      <c r="KFB47" s="960"/>
      <c r="KFC47" s="960"/>
      <c r="KFD47" s="960"/>
      <c r="KFE47" s="960"/>
      <c r="KFF47" s="960"/>
      <c r="KFG47" s="960"/>
      <c r="KFH47" s="960"/>
      <c r="KFI47" s="960"/>
      <c r="KFJ47" s="960"/>
      <c r="KFK47" s="960"/>
      <c r="KFL47" s="960"/>
      <c r="KFM47" s="960"/>
      <c r="KFN47" s="960"/>
      <c r="KFO47" s="960"/>
      <c r="KFP47" s="960"/>
      <c r="KFQ47" s="960"/>
      <c r="KFR47" s="960"/>
      <c r="KFS47" s="960"/>
      <c r="KFT47" s="960"/>
      <c r="KFU47" s="960"/>
      <c r="KFV47" s="960"/>
      <c r="KFW47" s="960"/>
      <c r="KFX47" s="960"/>
      <c r="KFY47" s="960"/>
      <c r="KFZ47" s="960"/>
      <c r="KGA47" s="960"/>
      <c r="KGB47" s="960"/>
      <c r="KGC47" s="960"/>
      <c r="KGD47" s="960"/>
      <c r="KGE47" s="960"/>
      <c r="KGF47" s="960"/>
      <c r="KGG47" s="960"/>
      <c r="KGH47" s="960"/>
      <c r="KGI47" s="960"/>
      <c r="KGJ47" s="960"/>
      <c r="KGK47" s="960"/>
      <c r="KGL47" s="960"/>
      <c r="KGM47" s="960"/>
      <c r="KGN47" s="960"/>
      <c r="KGO47" s="960"/>
      <c r="KGP47" s="960"/>
      <c r="KGQ47" s="960"/>
      <c r="KGR47" s="960"/>
      <c r="KGS47" s="960"/>
      <c r="KGT47" s="960"/>
      <c r="KGU47" s="960"/>
      <c r="KGV47" s="960"/>
      <c r="KGW47" s="960"/>
      <c r="KGX47" s="960"/>
      <c r="KGY47" s="960"/>
      <c r="KGZ47" s="960"/>
      <c r="KHA47" s="960"/>
      <c r="KHB47" s="960"/>
      <c r="KHC47" s="960"/>
      <c r="KHD47" s="960"/>
      <c r="KHE47" s="960"/>
      <c r="KHF47" s="960"/>
      <c r="KHG47" s="960"/>
      <c r="KHH47" s="960"/>
      <c r="KHI47" s="960"/>
      <c r="KHJ47" s="960"/>
      <c r="KHK47" s="960"/>
      <c r="KHL47" s="960"/>
      <c r="KHM47" s="960"/>
      <c r="KHN47" s="960"/>
      <c r="KHO47" s="960"/>
      <c r="KHP47" s="960"/>
      <c r="KHQ47" s="960"/>
      <c r="KHR47" s="960"/>
      <c r="KHS47" s="960"/>
      <c r="KHT47" s="960"/>
      <c r="KHU47" s="960"/>
      <c r="KHV47" s="960"/>
      <c r="KHW47" s="960"/>
      <c r="KHX47" s="960"/>
      <c r="KHY47" s="960"/>
      <c r="KHZ47" s="960"/>
      <c r="KIA47" s="960"/>
      <c r="KIB47" s="960"/>
      <c r="KIC47" s="960"/>
      <c r="KID47" s="960"/>
      <c r="KIE47" s="960"/>
      <c r="KIF47" s="960"/>
      <c r="KIG47" s="960"/>
      <c r="KIH47" s="960"/>
      <c r="KII47" s="960"/>
      <c r="KIJ47" s="960"/>
      <c r="KIK47" s="960"/>
      <c r="KIL47" s="960"/>
      <c r="KIM47" s="960"/>
      <c r="KIN47" s="960"/>
      <c r="KIO47" s="960"/>
      <c r="KIP47" s="960"/>
      <c r="KIQ47" s="960"/>
      <c r="KIR47" s="960"/>
      <c r="KIS47" s="960"/>
      <c r="KIT47" s="960"/>
      <c r="KIU47" s="960"/>
      <c r="KIV47" s="960"/>
      <c r="KIW47" s="960"/>
      <c r="KIX47" s="960"/>
      <c r="KIY47" s="960"/>
      <c r="KIZ47" s="960"/>
      <c r="KJA47" s="960"/>
      <c r="KJB47" s="960"/>
      <c r="KJC47" s="960"/>
      <c r="KJD47" s="960"/>
      <c r="KJE47" s="960"/>
      <c r="KJF47" s="960"/>
      <c r="KJG47" s="960"/>
      <c r="KJH47" s="960"/>
      <c r="KJI47" s="960"/>
      <c r="KJJ47" s="960"/>
      <c r="KJK47" s="960"/>
      <c r="KJL47" s="960"/>
      <c r="KJM47" s="960"/>
      <c r="KJN47" s="960"/>
      <c r="KJO47" s="960"/>
      <c r="KJP47" s="960"/>
      <c r="KJQ47" s="960"/>
      <c r="KJR47" s="960"/>
      <c r="KJS47" s="960"/>
      <c r="KJT47" s="960"/>
      <c r="KJU47" s="960"/>
      <c r="KJV47" s="960"/>
      <c r="KJW47" s="960"/>
      <c r="KJX47" s="960"/>
      <c r="KJY47" s="960"/>
      <c r="KJZ47" s="960"/>
      <c r="KKA47" s="960"/>
      <c r="KKB47" s="960"/>
      <c r="KKC47" s="960"/>
      <c r="KKD47" s="960"/>
      <c r="KKE47" s="960"/>
      <c r="KKF47" s="960"/>
      <c r="KKG47" s="960"/>
      <c r="KKH47" s="960"/>
      <c r="KKI47" s="960"/>
      <c r="KKJ47" s="960"/>
      <c r="KKK47" s="960"/>
      <c r="KKL47" s="960"/>
      <c r="KKM47" s="960"/>
      <c r="KKN47" s="960"/>
      <c r="KKO47" s="960"/>
      <c r="KKP47" s="960"/>
      <c r="KKQ47" s="960"/>
      <c r="KKR47" s="960"/>
      <c r="KKS47" s="960"/>
      <c r="KKT47" s="960"/>
      <c r="KKU47" s="960"/>
      <c r="KKV47" s="960"/>
      <c r="KKW47" s="960"/>
      <c r="KKX47" s="960"/>
      <c r="KKY47" s="960"/>
      <c r="KKZ47" s="960"/>
      <c r="KLA47" s="960"/>
      <c r="KLB47" s="960"/>
      <c r="KLC47" s="960"/>
      <c r="KLD47" s="960"/>
      <c r="KLE47" s="960"/>
      <c r="KLF47" s="960"/>
      <c r="KLG47" s="960"/>
      <c r="KLH47" s="960"/>
      <c r="KLI47" s="960"/>
      <c r="KLJ47" s="960"/>
      <c r="KLK47" s="960"/>
      <c r="KLL47" s="960"/>
      <c r="KLM47" s="960"/>
      <c r="KLN47" s="960"/>
      <c r="KLO47" s="960"/>
      <c r="KLP47" s="960"/>
      <c r="KLQ47" s="960"/>
      <c r="KLR47" s="960"/>
      <c r="KLS47" s="960"/>
      <c r="KLT47" s="960"/>
      <c r="KLU47" s="960"/>
      <c r="KLV47" s="960"/>
      <c r="KLW47" s="960"/>
      <c r="KLX47" s="960"/>
      <c r="KLY47" s="960"/>
      <c r="KLZ47" s="960"/>
      <c r="KMA47" s="960"/>
      <c r="KMB47" s="960"/>
      <c r="KMC47" s="960"/>
      <c r="KMD47" s="960"/>
      <c r="KME47" s="960"/>
      <c r="KMF47" s="960"/>
      <c r="KMG47" s="960"/>
      <c r="KMH47" s="960"/>
      <c r="KMI47" s="960"/>
      <c r="KMJ47" s="960"/>
      <c r="KMK47" s="960"/>
      <c r="KML47" s="960"/>
      <c r="KMM47" s="960"/>
      <c r="KMN47" s="960"/>
      <c r="KMO47" s="960"/>
      <c r="KMP47" s="960"/>
      <c r="KMQ47" s="960"/>
      <c r="KMR47" s="960"/>
      <c r="KMS47" s="960"/>
      <c r="KMT47" s="960"/>
      <c r="KMU47" s="960"/>
      <c r="KMV47" s="960"/>
      <c r="KMW47" s="960"/>
      <c r="KMX47" s="960"/>
      <c r="KMY47" s="960"/>
      <c r="KMZ47" s="960"/>
      <c r="KNA47" s="960"/>
      <c r="KNB47" s="960"/>
      <c r="KNC47" s="960"/>
      <c r="KND47" s="960"/>
      <c r="KNE47" s="960"/>
      <c r="KNF47" s="960"/>
      <c r="KNG47" s="960"/>
      <c r="KNH47" s="960"/>
      <c r="KNI47" s="960"/>
      <c r="KNJ47" s="960"/>
      <c r="KNK47" s="960"/>
      <c r="KNL47" s="960"/>
      <c r="KNM47" s="960"/>
      <c r="KNN47" s="960"/>
      <c r="KNO47" s="960"/>
      <c r="KNP47" s="960"/>
      <c r="KNQ47" s="960"/>
      <c r="KNR47" s="960"/>
      <c r="KNS47" s="960"/>
      <c r="KNT47" s="960"/>
      <c r="KNU47" s="960"/>
      <c r="KNV47" s="960"/>
      <c r="KNW47" s="960"/>
      <c r="KNX47" s="960"/>
      <c r="KNY47" s="960"/>
      <c r="KNZ47" s="960"/>
      <c r="KOA47" s="960"/>
      <c r="KOB47" s="960"/>
      <c r="KOC47" s="960"/>
      <c r="KOD47" s="960"/>
      <c r="KOE47" s="960"/>
      <c r="KOF47" s="960"/>
      <c r="KOG47" s="960"/>
      <c r="KOH47" s="960"/>
      <c r="KOI47" s="960"/>
      <c r="KOJ47" s="960"/>
      <c r="KOK47" s="960"/>
      <c r="KOL47" s="960"/>
      <c r="KOM47" s="960"/>
      <c r="KON47" s="960"/>
      <c r="KOO47" s="960"/>
      <c r="KOP47" s="960"/>
      <c r="KOQ47" s="960"/>
      <c r="KOR47" s="960"/>
      <c r="KOS47" s="960"/>
      <c r="KOT47" s="960"/>
      <c r="KOU47" s="960"/>
      <c r="KOV47" s="960"/>
      <c r="KOW47" s="960"/>
      <c r="KOX47" s="960"/>
      <c r="KOY47" s="960"/>
      <c r="KOZ47" s="960"/>
      <c r="KPA47" s="960"/>
      <c r="KPB47" s="960"/>
      <c r="KPC47" s="960"/>
      <c r="KPD47" s="960"/>
      <c r="KPE47" s="960"/>
      <c r="KPF47" s="960"/>
      <c r="KPG47" s="960"/>
      <c r="KPH47" s="960"/>
      <c r="KPI47" s="960"/>
      <c r="KPJ47" s="960"/>
      <c r="KPK47" s="960"/>
      <c r="KPL47" s="960"/>
      <c r="KPM47" s="960"/>
      <c r="KPN47" s="960"/>
      <c r="KPO47" s="960"/>
      <c r="KPP47" s="960"/>
      <c r="KPQ47" s="960"/>
      <c r="KPR47" s="960"/>
      <c r="KPS47" s="960"/>
      <c r="KPT47" s="960"/>
      <c r="KPU47" s="960"/>
      <c r="KPV47" s="960"/>
      <c r="KPW47" s="960"/>
      <c r="KPX47" s="960"/>
      <c r="KPY47" s="960"/>
      <c r="KPZ47" s="960"/>
      <c r="KQA47" s="960"/>
      <c r="KQB47" s="960"/>
      <c r="KQC47" s="960"/>
      <c r="KQD47" s="960"/>
      <c r="KQE47" s="960"/>
      <c r="KQF47" s="960"/>
      <c r="KQG47" s="960"/>
      <c r="KQH47" s="960"/>
      <c r="KQI47" s="960"/>
      <c r="KQJ47" s="960"/>
      <c r="KQK47" s="960"/>
      <c r="KQL47" s="960"/>
      <c r="KQM47" s="960"/>
      <c r="KQN47" s="960"/>
      <c r="KQO47" s="960"/>
      <c r="KQP47" s="960"/>
      <c r="KQQ47" s="960"/>
      <c r="KQR47" s="960"/>
      <c r="KQS47" s="960"/>
      <c r="KQT47" s="960"/>
      <c r="KQU47" s="960"/>
      <c r="KQV47" s="960"/>
      <c r="KQW47" s="960"/>
      <c r="KQX47" s="960"/>
      <c r="KQY47" s="960"/>
      <c r="KQZ47" s="960"/>
      <c r="KRA47" s="960"/>
      <c r="KRB47" s="960"/>
      <c r="KRC47" s="960"/>
      <c r="KRD47" s="960"/>
      <c r="KRE47" s="960"/>
      <c r="KRF47" s="960"/>
      <c r="KRG47" s="960"/>
      <c r="KRH47" s="960"/>
      <c r="KRI47" s="960"/>
      <c r="KRJ47" s="960"/>
      <c r="KRK47" s="960"/>
      <c r="KRL47" s="960"/>
      <c r="KRM47" s="960"/>
      <c r="KRN47" s="960"/>
      <c r="KRO47" s="960"/>
      <c r="KRP47" s="960"/>
      <c r="KRQ47" s="960"/>
      <c r="KRR47" s="960"/>
      <c r="KRS47" s="960"/>
      <c r="KRT47" s="960"/>
      <c r="KRU47" s="960"/>
      <c r="KRV47" s="960"/>
      <c r="KRW47" s="960"/>
      <c r="KRX47" s="960"/>
      <c r="KRY47" s="960"/>
      <c r="KRZ47" s="960"/>
      <c r="KSA47" s="960"/>
      <c r="KSB47" s="960"/>
      <c r="KSC47" s="960"/>
      <c r="KSD47" s="960"/>
      <c r="KSE47" s="960"/>
      <c r="KSF47" s="960"/>
      <c r="KSG47" s="960"/>
      <c r="KSH47" s="960"/>
      <c r="KSI47" s="960"/>
      <c r="KSJ47" s="960"/>
      <c r="KSK47" s="960"/>
      <c r="KSL47" s="960"/>
      <c r="KSM47" s="960"/>
      <c r="KSN47" s="960"/>
      <c r="KSO47" s="960"/>
      <c r="KSP47" s="960"/>
      <c r="KSQ47" s="960"/>
      <c r="KSR47" s="960"/>
      <c r="KSS47" s="960"/>
      <c r="KST47" s="960"/>
      <c r="KSU47" s="960"/>
      <c r="KSV47" s="960"/>
      <c r="KSW47" s="960"/>
      <c r="KSX47" s="960"/>
      <c r="KSY47" s="960"/>
      <c r="KSZ47" s="960"/>
      <c r="KTA47" s="960"/>
      <c r="KTB47" s="960"/>
      <c r="KTC47" s="960"/>
      <c r="KTD47" s="960"/>
      <c r="KTE47" s="960"/>
      <c r="KTF47" s="960"/>
      <c r="KTG47" s="960"/>
      <c r="KTH47" s="960"/>
      <c r="KTI47" s="960"/>
      <c r="KTJ47" s="960"/>
      <c r="KTK47" s="960"/>
      <c r="KTL47" s="960"/>
      <c r="KTM47" s="960"/>
      <c r="KTN47" s="960"/>
      <c r="KTO47" s="960"/>
      <c r="KTP47" s="960"/>
      <c r="KTQ47" s="960"/>
      <c r="KTR47" s="960"/>
      <c r="KTS47" s="960"/>
      <c r="KTT47" s="960"/>
      <c r="KTU47" s="960"/>
      <c r="KTV47" s="960"/>
      <c r="KTW47" s="960"/>
      <c r="KTX47" s="960"/>
      <c r="KTY47" s="960"/>
      <c r="KTZ47" s="960"/>
      <c r="KUA47" s="960"/>
      <c r="KUB47" s="960"/>
      <c r="KUC47" s="960"/>
      <c r="KUD47" s="960"/>
      <c r="KUE47" s="960"/>
      <c r="KUF47" s="960"/>
      <c r="KUG47" s="960"/>
      <c r="KUH47" s="960"/>
      <c r="KUI47" s="960"/>
      <c r="KUJ47" s="960"/>
      <c r="KUK47" s="960"/>
      <c r="KUL47" s="960"/>
      <c r="KUM47" s="960"/>
      <c r="KUN47" s="960"/>
      <c r="KUO47" s="960"/>
      <c r="KUP47" s="960"/>
      <c r="KUQ47" s="960"/>
      <c r="KUR47" s="960"/>
      <c r="KUS47" s="960"/>
      <c r="KUT47" s="960"/>
      <c r="KUU47" s="960"/>
      <c r="KUV47" s="960"/>
      <c r="KUW47" s="960"/>
      <c r="KUX47" s="960"/>
      <c r="KUY47" s="960"/>
      <c r="KUZ47" s="960"/>
      <c r="KVA47" s="960"/>
      <c r="KVB47" s="960"/>
      <c r="KVC47" s="960"/>
      <c r="KVD47" s="960"/>
      <c r="KVE47" s="960"/>
      <c r="KVF47" s="960"/>
      <c r="KVG47" s="960"/>
      <c r="KVH47" s="960"/>
      <c r="KVI47" s="960"/>
      <c r="KVJ47" s="960"/>
      <c r="KVK47" s="960"/>
      <c r="KVL47" s="960"/>
      <c r="KVM47" s="960"/>
      <c r="KVN47" s="960"/>
      <c r="KVO47" s="960"/>
      <c r="KVP47" s="960"/>
      <c r="KVQ47" s="960"/>
      <c r="KVR47" s="960"/>
      <c r="KVS47" s="960"/>
      <c r="KVT47" s="960"/>
      <c r="KVU47" s="960"/>
      <c r="KVV47" s="960"/>
      <c r="KVW47" s="960"/>
      <c r="KVX47" s="960"/>
      <c r="KVY47" s="960"/>
      <c r="KVZ47" s="960"/>
      <c r="KWA47" s="960"/>
      <c r="KWB47" s="960"/>
      <c r="KWC47" s="960"/>
      <c r="KWD47" s="960"/>
      <c r="KWE47" s="960"/>
      <c r="KWF47" s="960"/>
      <c r="KWG47" s="960"/>
      <c r="KWH47" s="960"/>
      <c r="KWI47" s="960"/>
      <c r="KWJ47" s="960"/>
      <c r="KWK47" s="960"/>
      <c r="KWL47" s="960"/>
      <c r="KWM47" s="960"/>
      <c r="KWN47" s="960"/>
      <c r="KWO47" s="960"/>
      <c r="KWP47" s="960"/>
      <c r="KWQ47" s="960"/>
      <c r="KWR47" s="960"/>
      <c r="KWS47" s="960"/>
      <c r="KWT47" s="960"/>
      <c r="KWU47" s="960"/>
      <c r="KWV47" s="960"/>
      <c r="KWW47" s="960"/>
      <c r="KWX47" s="960"/>
      <c r="KWY47" s="960"/>
      <c r="KWZ47" s="960"/>
      <c r="KXA47" s="960"/>
      <c r="KXB47" s="960"/>
      <c r="KXC47" s="960"/>
      <c r="KXD47" s="960"/>
      <c r="KXE47" s="960"/>
      <c r="KXF47" s="960"/>
      <c r="KXG47" s="960"/>
      <c r="KXH47" s="960"/>
      <c r="KXI47" s="960"/>
      <c r="KXJ47" s="960"/>
      <c r="KXK47" s="960"/>
      <c r="KXL47" s="960"/>
      <c r="KXM47" s="960"/>
      <c r="KXN47" s="960"/>
      <c r="KXO47" s="960"/>
      <c r="KXP47" s="960"/>
      <c r="KXQ47" s="960"/>
      <c r="KXR47" s="960"/>
      <c r="KXS47" s="960"/>
      <c r="KXT47" s="960"/>
      <c r="KXU47" s="960"/>
      <c r="KXV47" s="960"/>
      <c r="KXW47" s="960"/>
      <c r="KXX47" s="960"/>
      <c r="KXY47" s="960"/>
      <c r="KXZ47" s="960"/>
      <c r="KYA47" s="960"/>
      <c r="KYB47" s="960"/>
      <c r="KYC47" s="960"/>
      <c r="KYD47" s="960"/>
      <c r="KYE47" s="960"/>
      <c r="KYF47" s="960"/>
      <c r="KYG47" s="960"/>
      <c r="KYH47" s="960"/>
      <c r="KYI47" s="960"/>
      <c r="KYJ47" s="960"/>
      <c r="KYK47" s="960"/>
      <c r="KYL47" s="960"/>
      <c r="KYM47" s="960"/>
      <c r="KYN47" s="960"/>
      <c r="KYO47" s="960"/>
      <c r="KYP47" s="960"/>
      <c r="KYQ47" s="960"/>
      <c r="KYR47" s="960"/>
      <c r="KYS47" s="960"/>
      <c r="KYT47" s="960"/>
      <c r="KYU47" s="960"/>
      <c r="KYV47" s="960"/>
      <c r="KYW47" s="960"/>
      <c r="KYX47" s="960"/>
      <c r="KYY47" s="960"/>
      <c r="KYZ47" s="960"/>
      <c r="KZA47" s="960"/>
      <c r="KZB47" s="960"/>
      <c r="KZC47" s="960"/>
      <c r="KZD47" s="960"/>
      <c r="KZE47" s="960"/>
      <c r="KZF47" s="960"/>
      <c r="KZG47" s="960"/>
      <c r="KZH47" s="960"/>
      <c r="KZI47" s="960"/>
      <c r="KZJ47" s="960"/>
      <c r="KZK47" s="960"/>
      <c r="KZL47" s="960"/>
      <c r="KZM47" s="960"/>
      <c r="KZN47" s="960"/>
      <c r="KZO47" s="960"/>
      <c r="KZP47" s="960"/>
      <c r="KZQ47" s="960"/>
      <c r="KZR47" s="960"/>
      <c r="KZS47" s="960"/>
      <c r="KZT47" s="960"/>
      <c r="KZU47" s="960"/>
      <c r="KZV47" s="960"/>
      <c r="KZW47" s="960"/>
      <c r="KZX47" s="960"/>
      <c r="KZY47" s="960"/>
      <c r="KZZ47" s="960"/>
      <c r="LAA47" s="960"/>
      <c r="LAB47" s="960"/>
      <c r="LAC47" s="960"/>
      <c r="LAD47" s="960"/>
      <c r="LAE47" s="960"/>
      <c r="LAF47" s="960"/>
      <c r="LAG47" s="960"/>
      <c r="LAH47" s="960"/>
      <c r="LAI47" s="960"/>
      <c r="LAJ47" s="960"/>
      <c r="LAK47" s="960"/>
      <c r="LAL47" s="960"/>
      <c r="LAM47" s="960"/>
      <c r="LAN47" s="960"/>
      <c r="LAO47" s="960"/>
      <c r="LAP47" s="960"/>
      <c r="LAQ47" s="960"/>
      <c r="LAR47" s="960"/>
      <c r="LAS47" s="960"/>
      <c r="LAT47" s="960"/>
      <c r="LAU47" s="960"/>
      <c r="LAV47" s="960"/>
      <c r="LAW47" s="960"/>
      <c r="LAX47" s="960"/>
      <c r="LAY47" s="960"/>
      <c r="LAZ47" s="960"/>
      <c r="LBA47" s="960"/>
      <c r="LBB47" s="960"/>
      <c r="LBC47" s="960"/>
      <c r="LBD47" s="960"/>
      <c r="LBE47" s="960"/>
      <c r="LBF47" s="960"/>
      <c r="LBG47" s="960"/>
      <c r="LBH47" s="960"/>
      <c r="LBI47" s="960"/>
      <c r="LBJ47" s="960"/>
      <c r="LBK47" s="960"/>
      <c r="LBL47" s="960"/>
      <c r="LBM47" s="960"/>
      <c r="LBN47" s="960"/>
      <c r="LBO47" s="960"/>
      <c r="LBP47" s="960"/>
      <c r="LBQ47" s="960"/>
      <c r="LBR47" s="960"/>
      <c r="LBS47" s="960"/>
      <c r="LBT47" s="960"/>
      <c r="LBU47" s="960"/>
      <c r="LBV47" s="960"/>
      <c r="LBW47" s="960"/>
      <c r="LBX47" s="960"/>
      <c r="LBY47" s="960"/>
      <c r="LBZ47" s="960"/>
      <c r="LCA47" s="960"/>
      <c r="LCB47" s="960"/>
      <c r="LCC47" s="960"/>
      <c r="LCD47" s="960"/>
      <c r="LCE47" s="960"/>
      <c r="LCF47" s="960"/>
      <c r="LCG47" s="960"/>
      <c r="LCH47" s="960"/>
      <c r="LCI47" s="960"/>
      <c r="LCJ47" s="960"/>
      <c r="LCK47" s="960"/>
      <c r="LCL47" s="960"/>
      <c r="LCM47" s="960"/>
      <c r="LCN47" s="960"/>
      <c r="LCO47" s="960"/>
      <c r="LCP47" s="960"/>
      <c r="LCQ47" s="960"/>
      <c r="LCR47" s="960"/>
      <c r="LCS47" s="960"/>
      <c r="LCT47" s="960"/>
      <c r="LCU47" s="960"/>
      <c r="LCV47" s="960"/>
      <c r="LCW47" s="960"/>
      <c r="LCX47" s="960"/>
      <c r="LCY47" s="960"/>
      <c r="LCZ47" s="960"/>
      <c r="LDA47" s="960"/>
      <c r="LDB47" s="960"/>
      <c r="LDC47" s="960"/>
      <c r="LDD47" s="960"/>
      <c r="LDE47" s="960"/>
      <c r="LDF47" s="960"/>
      <c r="LDG47" s="960"/>
      <c r="LDH47" s="960"/>
      <c r="LDI47" s="960"/>
      <c r="LDJ47" s="960"/>
      <c r="LDK47" s="960"/>
      <c r="LDL47" s="960"/>
      <c r="LDM47" s="960"/>
      <c r="LDN47" s="960"/>
      <c r="LDO47" s="960"/>
      <c r="LDP47" s="960"/>
      <c r="LDQ47" s="960"/>
      <c r="LDR47" s="960"/>
      <c r="LDS47" s="960"/>
      <c r="LDT47" s="960"/>
      <c r="LDU47" s="960"/>
      <c r="LDV47" s="960"/>
      <c r="LDW47" s="960"/>
      <c r="LDX47" s="960"/>
      <c r="LDY47" s="960"/>
      <c r="LDZ47" s="960"/>
      <c r="LEA47" s="960"/>
      <c r="LEB47" s="960"/>
      <c r="LEC47" s="960"/>
      <c r="LED47" s="960"/>
      <c r="LEE47" s="960"/>
      <c r="LEF47" s="960"/>
      <c r="LEG47" s="960"/>
      <c r="LEH47" s="960"/>
      <c r="LEI47" s="960"/>
      <c r="LEJ47" s="960"/>
      <c r="LEK47" s="960"/>
      <c r="LEL47" s="960"/>
      <c r="LEM47" s="960"/>
      <c r="LEN47" s="960"/>
      <c r="LEO47" s="960"/>
      <c r="LEP47" s="960"/>
      <c r="LEQ47" s="960"/>
      <c r="LER47" s="960"/>
      <c r="LES47" s="960"/>
      <c r="LET47" s="960"/>
      <c r="LEU47" s="960"/>
      <c r="LEV47" s="960"/>
      <c r="LEW47" s="960"/>
      <c r="LEX47" s="960"/>
      <c r="LEY47" s="960"/>
      <c r="LEZ47" s="960"/>
      <c r="LFA47" s="960"/>
      <c r="LFB47" s="960"/>
      <c r="LFC47" s="960"/>
      <c r="LFD47" s="960"/>
      <c r="LFE47" s="960"/>
      <c r="LFF47" s="960"/>
      <c r="LFG47" s="960"/>
      <c r="LFH47" s="960"/>
      <c r="LFI47" s="960"/>
      <c r="LFJ47" s="960"/>
      <c r="LFK47" s="960"/>
      <c r="LFL47" s="960"/>
      <c r="LFM47" s="960"/>
      <c r="LFN47" s="960"/>
      <c r="LFO47" s="960"/>
      <c r="LFP47" s="960"/>
      <c r="LFQ47" s="960"/>
      <c r="LFR47" s="960"/>
      <c r="LFS47" s="960"/>
      <c r="LFT47" s="960"/>
      <c r="LFU47" s="960"/>
      <c r="LFV47" s="960"/>
      <c r="LFW47" s="960"/>
      <c r="LFX47" s="960"/>
      <c r="LFY47" s="960"/>
      <c r="LFZ47" s="960"/>
      <c r="LGA47" s="960"/>
      <c r="LGB47" s="960"/>
      <c r="LGC47" s="960"/>
      <c r="LGD47" s="960"/>
      <c r="LGE47" s="960"/>
      <c r="LGF47" s="960"/>
      <c r="LGG47" s="960"/>
      <c r="LGH47" s="960"/>
      <c r="LGI47" s="960"/>
      <c r="LGJ47" s="960"/>
      <c r="LGK47" s="960"/>
      <c r="LGL47" s="960"/>
      <c r="LGM47" s="960"/>
      <c r="LGN47" s="960"/>
      <c r="LGO47" s="960"/>
      <c r="LGP47" s="960"/>
      <c r="LGQ47" s="960"/>
      <c r="LGR47" s="960"/>
      <c r="LGS47" s="960"/>
      <c r="LGT47" s="960"/>
      <c r="LGU47" s="960"/>
      <c r="LGV47" s="960"/>
      <c r="LGW47" s="960"/>
      <c r="LGX47" s="960"/>
      <c r="LGY47" s="960"/>
      <c r="LGZ47" s="960"/>
      <c r="LHA47" s="960"/>
      <c r="LHB47" s="960"/>
      <c r="LHC47" s="960"/>
      <c r="LHD47" s="960"/>
      <c r="LHE47" s="960"/>
      <c r="LHF47" s="960"/>
      <c r="LHG47" s="960"/>
      <c r="LHH47" s="960"/>
      <c r="LHI47" s="960"/>
      <c r="LHJ47" s="960"/>
      <c r="LHK47" s="960"/>
      <c r="LHL47" s="960"/>
      <c r="LHM47" s="960"/>
      <c r="LHN47" s="960"/>
      <c r="LHO47" s="960"/>
      <c r="LHP47" s="960"/>
      <c r="LHQ47" s="960"/>
      <c r="LHR47" s="960"/>
      <c r="LHS47" s="960"/>
      <c r="LHT47" s="960"/>
      <c r="LHU47" s="960"/>
      <c r="LHV47" s="960"/>
      <c r="LHW47" s="960"/>
      <c r="LHX47" s="960"/>
      <c r="LHY47" s="960"/>
      <c r="LHZ47" s="960"/>
      <c r="LIA47" s="960"/>
      <c r="LIB47" s="960"/>
      <c r="LIC47" s="960"/>
      <c r="LID47" s="960"/>
      <c r="LIE47" s="960"/>
      <c r="LIF47" s="960"/>
      <c r="LIG47" s="960"/>
      <c r="LIH47" s="960"/>
      <c r="LII47" s="960"/>
      <c r="LIJ47" s="960"/>
      <c r="LIK47" s="960"/>
      <c r="LIL47" s="960"/>
      <c r="LIM47" s="960"/>
      <c r="LIN47" s="960"/>
      <c r="LIO47" s="960"/>
      <c r="LIP47" s="960"/>
      <c r="LIQ47" s="960"/>
      <c r="LIR47" s="960"/>
      <c r="LIS47" s="960"/>
      <c r="LIT47" s="960"/>
      <c r="LIU47" s="960"/>
      <c r="LIV47" s="960"/>
      <c r="LIW47" s="960"/>
      <c r="LIX47" s="960"/>
      <c r="LIY47" s="960"/>
      <c r="LIZ47" s="960"/>
      <c r="LJA47" s="960"/>
      <c r="LJB47" s="960"/>
      <c r="LJC47" s="960"/>
      <c r="LJD47" s="960"/>
      <c r="LJE47" s="960"/>
      <c r="LJF47" s="960"/>
      <c r="LJG47" s="960"/>
      <c r="LJH47" s="960"/>
      <c r="LJI47" s="960"/>
      <c r="LJJ47" s="960"/>
      <c r="LJK47" s="960"/>
      <c r="LJL47" s="960"/>
      <c r="LJM47" s="960"/>
      <c r="LJN47" s="960"/>
      <c r="LJO47" s="960"/>
      <c r="LJP47" s="960"/>
      <c r="LJQ47" s="960"/>
      <c r="LJR47" s="960"/>
      <c r="LJS47" s="960"/>
      <c r="LJT47" s="960"/>
      <c r="LJU47" s="960"/>
      <c r="LJV47" s="960"/>
      <c r="LJW47" s="960"/>
      <c r="LJX47" s="960"/>
      <c r="LJY47" s="960"/>
      <c r="LJZ47" s="960"/>
      <c r="LKA47" s="960"/>
      <c r="LKB47" s="960"/>
      <c r="LKC47" s="960"/>
      <c r="LKD47" s="960"/>
      <c r="LKE47" s="960"/>
      <c r="LKF47" s="960"/>
      <c r="LKG47" s="960"/>
      <c r="LKH47" s="960"/>
      <c r="LKI47" s="960"/>
      <c r="LKJ47" s="960"/>
      <c r="LKK47" s="960"/>
      <c r="LKL47" s="960"/>
      <c r="LKM47" s="960"/>
      <c r="LKN47" s="960"/>
      <c r="LKO47" s="960"/>
      <c r="LKP47" s="960"/>
      <c r="LKQ47" s="960"/>
      <c r="LKR47" s="960"/>
      <c r="LKS47" s="960"/>
      <c r="LKT47" s="960"/>
      <c r="LKU47" s="960"/>
      <c r="LKV47" s="960"/>
      <c r="LKW47" s="960"/>
      <c r="LKX47" s="960"/>
      <c r="LKY47" s="960"/>
      <c r="LKZ47" s="960"/>
      <c r="LLA47" s="960"/>
      <c r="LLB47" s="960"/>
      <c r="LLC47" s="960"/>
      <c r="LLD47" s="960"/>
      <c r="LLE47" s="960"/>
      <c r="LLF47" s="960"/>
      <c r="LLG47" s="960"/>
      <c r="LLH47" s="960"/>
      <c r="LLI47" s="960"/>
      <c r="LLJ47" s="960"/>
      <c r="LLK47" s="960"/>
      <c r="LLL47" s="960"/>
      <c r="LLM47" s="960"/>
      <c r="LLN47" s="960"/>
      <c r="LLO47" s="960"/>
      <c r="LLP47" s="960"/>
      <c r="LLQ47" s="960"/>
      <c r="LLR47" s="960"/>
      <c r="LLS47" s="960"/>
      <c r="LLT47" s="960"/>
      <c r="LLU47" s="960"/>
      <c r="LLV47" s="960"/>
      <c r="LLW47" s="960"/>
      <c r="LLX47" s="960"/>
      <c r="LLY47" s="960"/>
      <c r="LLZ47" s="960"/>
      <c r="LMA47" s="960"/>
      <c r="LMB47" s="960"/>
      <c r="LMC47" s="960"/>
      <c r="LMD47" s="960"/>
      <c r="LME47" s="960"/>
      <c r="LMF47" s="960"/>
      <c r="LMG47" s="960"/>
      <c r="LMH47" s="960"/>
      <c r="LMI47" s="960"/>
      <c r="LMJ47" s="960"/>
      <c r="LMK47" s="960"/>
      <c r="LML47" s="960"/>
      <c r="LMM47" s="960"/>
      <c r="LMN47" s="960"/>
      <c r="LMO47" s="960"/>
      <c r="LMP47" s="960"/>
      <c r="LMQ47" s="960"/>
      <c r="LMR47" s="960"/>
      <c r="LMS47" s="960"/>
      <c r="LMT47" s="960"/>
      <c r="LMU47" s="960"/>
      <c r="LMV47" s="960"/>
      <c r="LMW47" s="960"/>
      <c r="LMX47" s="960"/>
      <c r="LMY47" s="960"/>
      <c r="LMZ47" s="960"/>
      <c r="LNA47" s="960"/>
      <c r="LNB47" s="960"/>
      <c r="LNC47" s="960"/>
      <c r="LND47" s="960"/>
      <c r="LNE47" s="960"/>
      <c r="LNF47" s="960"/>
      <c r="LNG47" s="960"/>
      <c r="LNH47" s="960"/>
      <c r="LNI47" s="960"/>
      <c r="LNJ47" s="960"/>
      <c r="LNK47" s="960"/>
      <c r="LNL47" s="960"/>
      <c r="LNM47" s="960"/>
      <c r="LNN47" s="960"/>
      <c r="LNO47" s="960"/>
      <c r="LNP47" s="960"/>
      <c r="LNQ47" s="960"/>
      <c r="LNR47" s="960"/>
      <c r="LNS47" s="960"/>
      <c r="LNT47" s="960"/>
      <c r="LNU47" s="960"/>
      <c r="LNV47" s="960"/>
      <c r="LNW47" s="960"/>
      <c r="LNX47" s="960"/>
      <c r="LNY47" s="960"/>
      <c r="LNZ47" s="960"/>
      <c r="LOA47" s="960"/>
      <c r="LOB47" s="960"/>
      <c r="LOC47" s="960"/>
      <c r="LOD47" s="960"/>
      <c r="LOE47" s="960"/>
      <c r="LOF47" s="960"/>
      <c r="LOG47" s="960"/>
      <c r="LOH47" s="960"/>
      <c r="LOI47" s="960"/>
      <c r="LOJ47" s="960"/>
      <c r="LOK47" s="960"/>
      <c r="LOL47" s="960"/>
      <c r="LOM47" s="960"/>
      <c r="LON47" s="960"/>
      <c r="LOO47" s="960"/>
      <c r="LOP47" s="960"/>
      <c r="LOQ47" s="960"/>
      <c r="LOR47" s="960"/>
      <c r="LOS47" s="960"/>
      <c r="LOT47" s="960"/>
      <c r="LOU47" s="960"/>
      <c r="LOV47" s="960"/>
      <c r="LOW47" s="960"/>
      <c r="LOX47" s="960"/>
      <c r="LOY47" s="960"/>
      <c r="LOZ47" s="960"/>
      <c r="LPA47" s="960"/>
      <c r="LPB47" s="960"/>
      <c r="LPC47" s="960"/>
      <c r="LPD47" s="960"/>
      <c r="LPE47" s="960"/>
      <c r="LPF47" s="960"/>
      <c r="LPG47" s="960"/>
      <c r="LPH47" s="960"/>
      <c r="LPI47" s="960"/>
      <c r="LPJ47" s="960"/>
      <c r="LPK47" s="960"/>
      <c r="LPL47" s="960"/>
      <c r="LPM47" s="960"/>
      <c r="LPN47" s="960"/>
      <c r="LPO47" s="960"/>
      <c r="LPP47" s="960"/>
      <c r="LPQ47" s="960"/>
      <c r="LPR47" s="960"/>
      <c r="LPS47" s="960"/>
      <c r="LPT47" s="960"/>
      <c r="LPU47" s="960"/>
      <c r="LPV47" s="960"/>
      <c r="LPW47" s="960"/>
      <c r="LPX47" s="960"/>
      <c r="LPY47" s="960"/>
      <c r="LPZ47" s="960"/>
      <c r="LQA47" s="960"/>
      <c r="LQB47" s="960"/>
      <c r="LQC47" s="960"/>
      <c r="LQD47" s="960"/>
      <c r="LQE47" s="960"/>
      <c r="LQF47" s="960"/>
      <c r="LQG47" s="960"/>
      <c r="LQH47" s="960"/>
      <c r="LQI47" s="960"/>
      <c r="LQJ47" s="960"/>
      <c r="LQK47" s="960"/>
      <c r="LQL47" s="960"/>
      <c r="LQM47" s="960"/>
      <c r="LQN47" s="960"/>
      <c r="LQO47" s="960"/>
      <c r="LQP47" s="960"/>
      <c r="LQQ47" s="960"/>
      <c r="LQR47" s="960"/>
      <c r="LQS47" s="960"/>
      <c r="LQT47" s="960"/>
      <c r="LQU47" s="960"/>
      <c r="LQV47" s="960"/>
      <c r="LQW47" s="960"/>
      <c r="LQX47" s="960"/>
      <c r="LQY47" s="960"/>
      <c r="LQZ47" s="960"/>
      <c r="LRA47" s="960"/>
      <c r="LRB47" s="960"/>
      <c r="LRC47" s="960"/>
      <c r="LRD47" s="960"/>
      <c r="LRE47" s="960"/>
      <c r="LRF47" s="960"/>
      <c r="LRG47" s="960"/>
      <c r="LRH47" s="960"/>
      <c r="LRI47" s="960"/>
      <c r="LRJ47" s="960"/>
      <c r="LRK47" s="960"/>
      <c r="LRL47" s="960"/>
      <c r="LRM47" s="960"/>
      <c r="LRN47" s="960"/>
      <c r="LRO47" s="960"/>
      <c r="LRP47" s="960"/>
      <c r="LRQ47" s="960"/>
      <c r="LRR47" s="960"/>
      <c r="LRS47" s="960"/>
      <c r="LRT47" s="960"/>
      <c r="LRU47" s="960"/>
      <c r="LRV47" s="960"/>
      <c r="LRW47" s="960"/>
      <c r="LRX47" s="960"/>
      <c r="LRY47" s="960"/>
      <c r="LRZ47" s="960"/>
      <c r="LSA47" s="960"/>
      <c r="LSB47" s="960"/>
      <c r="LSC47" s="960"/>
      <c r="LSD47" s="960"/>
      <c r="LSE47" s="960"/>
      <c r="LSF47" s="960"/>
      <c r="LSG47" s="960"/>
      <c r="LSH47" s="960"/>
      <c r="LSI47" s="960"/>
      <c r="LSJ47" s="960"/>
      <c r="LSK47" s="960"/>
      <c r="LSL47" s="960"/>
      <c r="LSM47" s="960"/>
      <c r="LSN47" s="960"/>
      <c r="LSO47" s="960"/>
      <c r="LSP47" s="960"/>
      <c r="LSQ47" s="960"/>
      <c r="LSR47" s="960"/>
      <c r="LSS47" s="960"/>
      <c r="LST47" s="960"/>
      <c r="LSU47" s="960"/>
      <c r="LSV47" s="960"/>
      <c r="LSW47" s="960"/>
      <c r="LSX47" s="960"/>
      <c r="LSY47" s="960"/>
      <c r="LSZ47" s="960"/>
      <c r="LTA47" s="960"/>
      <c r="LTB47" s="960"/>
      <c r="LTC47" s="960"/>
      <c r="LTD47" s="960"/>
      <c r="LTE47" s="960"/>
      <c r="LTF47" s="960"/>
      <c r="LTG47" s="960"/>
      <c r="LTH47" s="960"/>
      <c r="LTI47" s="960"/>
      <c r="LTJ47" s="960"/>
      <c r="LTK47" s="960"/>
      <c r="LTL47" s="960"/>
      <c r="LTM47" s="960"/>
      <c r="LTN47" s="960"/>
      <c r="LTO47" s="960"/>
      <c r="LTP47" s="960"/>
      <c r="LTQ47" s="960"/>
      <c r="LTR47" s="960"/>
      <c r="LTS47" s="960"/>
      <c r="LTT47" s="960"/>
      <c r="LTU47" s="960"/>
      <c r="LTV47" s="960"/>
      <c r="LTW47" s="960"/>
      <c r="LTX47" s="960"/>
      <c r="LTY47" s="960"/>
      <c r="LTZ47" s="960"/>
      <c r="LUA47" s="960"/>
      <c r="LUB47" s="960"/>
      <c r="LUC47" s="960"/>
      <c r="LUD47" s="960"/>
      <c r="LUE47" s="960"/>
      <c r="LUF47" s="960"/>
      <c r="LUG47" s="960"/>
      <c r="LUH47" s="960"/>
      <c r="LUI47" s="960"/>
      <c r="LUJ47" s="960"/>
      <c r="LUK47" s="960"/>
      <c r="LUL47" s="960"/>
      <c r="LUM47" s="960"/>
      <c r="LUN47" s="960"/>
      <c r="LUO47" s="960"/>
      <c r="LUP47" s="960"/>
      <c r="LUQ47" s="960"/>
      <c r="LUR47" s="960"/>
      <c r="LUS47" s="960"/>
      <c r="LUT47" s="960"/>
      <c r="LUU47" s="960"/>
      <c r="LUV47" s="960"/>
      <c r="LUW47" s="960"/>
      <c r="LUX47" s="960"/>
      <c r="LUY47" s="960"/>
      <c r="LUZ47" s="960"/>
      <c r="LVA47" s="960"/>
      <c r="LVB47" s="960"/>
      <c r="LVC47" s="960"/>
      <c r="LVD47" s="960"/>
      <c r="LVE47" s="960"/>
      <c r="LVF47" s="960"/>
      <c r="LVG47" s="960"/>
      <c r="LVH47" s="960"/>
      <c r="LVI47" s="960"/>
      <c r="LVJ47" s="960"/>
      <c r="LVK47" s="960"/>
      <c r="LVL47" s="960"/>
      <c r="LVM47" s="960"/>
      <c r="LVN47" s="960"/>
      <c r="LVO47" s="960"/>
      <c r="LVP47" s="960"/>
      <c r="LVQ47" s="960"/>
      <c r="LVR47" s="960"/>
      <c r="LVS47" s="960"/>
      <c r="LVT47" s="960"/>
      <c r="LVU47" s="960"/>
      <c r="LVV47" s="960"/>
      <c r="LVW47" s="960"/>
      <c r="LVX47" s="960"/>
      <c r="LVY47" s="960"/>
      <c r="LVZ47" s="960"/>
      <c r="LWA47" s="960"/>
      <c r="LWB47" s="960"/>
      <c r="LWC47" s="960"/>
      <c r="LWD47" s="960"/>
      <c r="LWE47" s="960"/>
      <c r="LWF47" s="960"/>
      <c r="LWG47" s="960"/>
      <c r="LWH47" s="960"/>
      <c r="LWI47" s="960"/>
      <c r="LWJ47" s="960"/>
      <c r="LWK47" s="960"/>
      <c r="LWL47" s="960"/>
      <c r="LWM47" s="960"/>
      <c r="LWN47" s="960"/>
      <c r="LWO47" s="960"/>
      <c r="LWP47" s="960"/>
      <c r="LWQ47" s="960"/>
      <c r="LWR47" s="960"/>
      <c r="LWS47" s="960"/>
      <c r="LWT47" s="960"/>
      <c r="LWU47" s="960"/>
      <c r="LWV47" s="960"/>
      <c r="LWW47" s="960"/>
      <c r="LWX47" s="960"/>
      <c r="LWY47" s="960"/>
      <c r="LWZ47" s="960"/>
      <c r="LXA47" s="960"/>
      <c r="LXB47" s="960"/>
      <c r="LXC47" s="960"/>
      <c r="LXD47" s="960"/>
      <c r="LXE47" s="960"/>
      <c r="LXF47" s="960"/>
      <c r="LXG47" s="960"/>
      <c r="LXH47" s="960"/>
      <c r="LXI47" s="960"/>
      <c r="LXJ47" s="960"/>
      <c r="LXK47" s="960"/>
      <c r="LXL47" s="960"/>
      <c r="LXM47" s="960"/>
      <c r="LXN47" s="960"/>
      <c r="LXO47" s="960"/>
      <c r="LXP47" s="960"/>
      <c r="LXQ47" s="960"/>
      <c r="LXR47" s="960"/>
      <c r="LXS47" s="960"/>
      <c r="LXT47" s="960"/>
      <c r="LXU47" s="960"/>
      <c r="LXV47" s="960"/>
      <c r="LXW47" s="960"/>
      <c r="LXX47" s="960"/>
      <c r="LXY47" s="960"/>
      <c r="LXZ47" s="960"/>
      <c r="LYA47" s="960"/>
      <c r="LYB47" s="960"/>
      <c r="LYC47" s="960"/>
      <c r="LYD47" s="960"/>
      <c r="LYE47" s="960"/>
      <c r="LYF47" s="960"/>
      <c r="LYG47" s="960"/>
      <c r="LYH47" s="960"/>
      <c r="LYI47" s="960"/>
      <c r="LYJ47" s="960"/>
      <c r="LYK47" s="960"/>
      <c r="LYL47" s="960"/>
      <c r="LYM47" s="960"/>
      <c r="LYN47" s="960"/>
      <c r="LYO47" s="960"/>
      <c r="LYP47" s="960"/>
      <c r="LYQ47" s="960"/>
      <c r="LYR47" s="960"/>
      <c r="LYS47" s="960"/>
      <c r="LYT47" s="960"/>
      <c r="LYU47" s="960"/>
      <c r="LYV47" s="960"/>
      <c r="LYW47" s="960"/>
      <c r="LYX47" s="960"/>
      <c r="LYY47" s="960"/>
      <c r="LYZ47" s="960"/>
      <c r="LZA47" s="960"/>
      <c r="LZB47" s="960"/>
      <c r="LZC47" s="960"/>
      <c r="LZD47" s="960"/>
      <c r="LZE47" s="960"/>
      <c r="LZF47" s="960"/>
      <c r="LZG47" s="960"/>
      <c r="LZH47" s="960"/>
      <c r="LZI47" s="960"/>
      <c r="LZJ47" s="960"/>
      <c r="LZK47" s="960"/>
      <c r="LZL47" s="960"/>
      <c r="LZM47" s="960"/>
      <c r="LZN47" s="960"/>
      <c r="LZO47" s="960"/>
      <c r="LZP47" s="960"/>
      <c r="LZQ47" s="960"/>
      <c r="LZR47" s="960"/>
      <c r="LZS47" s="960"/>
      <c r="LZT47" s="960"/>
      <c r="LZU47" s="960"/>
      <c r="LZV47" s="960"/>
      <c r="LZW47" s="960"/>
      <c r="LZX47" s="960"/>
      <c r="LZY47" s="960"/>
      <c r="LZZ47" s="960"/>
      <c r="MAA47" s="960"/>
      <c r="MAB47" s="960"/>
      <c r="MAC47" s="960"/>
      <c r="MAD47" s="960"/>
      <c r="MAE47" s="960"/>
      <c r="MAF47" s="960"/>
      <c r="MAG47" s="960"/>
      <c r="MAH47" s="960"/>
      <c r="MAI47" s="960"/>
      <c r="MAJ47" s="960"/>
      <c r="MAK47" s="960"/>
      <c r="MAL47" s="960"/>
      <c r="MAM47" s="960"/>
      <c r="MAN47" s="960"/>
      <c r="MAO47" s="960"/>
      <c r="MAP47" s="960"/>
      <c r="MAQ47" s="960"/>
      <c r="MAR47" s="960"/>
      <c r="MAS47" s="960"/>
      <c r="MAT47" s="960"/>
      <c r="MAU47" s="960"/>
      <c r="MAV47" s="960"/>
      <c r="MAW47" s="960"/>
      <c r="MAX47" s="960"/>
      <c r="MAY47" s="960"/>
      <c r="MAZ47" s="960"/>
      <c r="MBA47" s="960"/>
      <c r="MBB47" s="960"/>
      <c r="MBC47" s="960"/>
      <c r="MBD47" s="960"/>
      <c r="MBE47" s="960"/>
      <c r="MBF47" s="960"/>
      <c r="MBG47" s="960"/>
      <c r="MBH47" s="960"/>
      <c r="MBI47" s="960"/>
      <c r="MBJ47" s="960"/>
      <c r="MBK47" s="960"/>
      <c r="MBL47" s="960"/>
      <c r="MBM47" s="960"/>
      <c r="MBN47" s="960"/>
      <c r="MBO47" s="960"/>
      <c r="MBP47" s="960"/>
      <c r="MBQ47" s="960"/>
      <c r="MBR47" s="960"/>
      <c r="MBS47" s="960"/>
      <c r="MBT47" s="960"/>
      <c r="MBU47" s="960"/>
      <c r="MBV47" s="960"/>
      <c r="MBW47" s="960"/>
      <c r="MBX47" s="960"/>
      <c r="MBY47" s="960"/>
      <c r="MBZ47" s="960"/>
      <c r="MCA47" s="960"/>
      <c r="MCB47" s="960"/>
      <c r="MCC47" s="960"/>
      <c r="MCD47" s="960"/>
      <c r="MCE47" s="960"/>
      <c r="MCF47" s="960"/>
      <c r="MCG47" s="960"/>
      <c r="MCH47" s="960"/>
      <c r="MCI47" s="960"/>
      <c r="MCJ47" s="960"/>
      <c r="MCK47" s="960"/>
      <c r="MCL47" s="960"/>
      <c r="MCM47" s="960"/>
      <c r="MCN47" s="960"/>
      <c r="MCO47" s="960"/>
      <c r="MCP47" s="960"/>
      <c r="MCQ47" s="960"/>
      <c r="MCR47" s="960"/>
      <c r="MCS47" s="960"/>
      <c r="MCT47" s="960"/>
      <c r="MCU47" s="960"/>
      <c r="MCV47" s="960"/>
      <c r="MCW47" s="960"/>
      <c r="MCX47" s="960"/>
      <c r="MCY47" s="960"/>
      <c r="MCZ47" s="960"/>
      <c r="MDA47" s="960"/>
      <c r="MDB47" s="960"/>
      <c r="MDC47" s="960"/>
      <c r="MDD47" s="960"/>
      <c r="MDE47" s="960"/>
      <c r="MDF47" s="960"/>
      <c r="MDG47" s="960"/>
      <c r="MDH47" s="960"/>
      <c r="MDI47" s="960"/>
      <c r="MDJ47" s="960"/>
      <c r="MDK47" s="960"/>
      <c r="MDL47" s="960"/>
      <c r="MDM47" s="960"/>
      <c r="MDN47" s="960"/>
      <c r="MDO47" s="960"/>
      <c r="MDP47" s="960"/>
      <c r="MDQ47" s="960"/>
      <c r="MDR47" s="960"/>
      <c r="MDS47" s="960"/>
      <c r="MDT47" s="960"/>
      <c r="MDU47" s="960"/>
      <c r="MDV47" s="960"/>
      <c r="MDW47" s="960"/>
      <c r="MDX47" s="960"/>
      <c r="MDY47" s="960"/>
      <c r="MDZ47" s="960"/>
      <c r="MEA47" s="960"/>
      <c r="MEB47" s="960"/>
      <c r="MEC47" s="960"/>
      <c r="MED47" s="960"/>
      <c r="MEE47" s="960"/>
      <c r="MEF47" s="960"/>
      <c r="MEG47" s="960"/>
      <c r="MEH47" s="960"/>
      <c r="MEI47" s="960"/>
      <c r="MEJ47" s="960"/>
      <c r="MEK47" s="960"/>
      <c r="MEL47" s="960"/>
      <c r="MEM47" s="960"/>
      <c r="MEN47" s="960"/>
      <c r="MEO47" s="960"/>
      <c r="MEP47" s="960"/>
      <c r="MEQ47" s="960"/>
      <c r="MER47" s="960"/>
      <c r="MES47" s="960"/>
      <c r="MET47" s="960"/>
      <c r="MEU47" s="960"/>
      <c r="MEV47" s="960"/>
      <c r="MEW47" s="960"/>
      <c r="MEX47" s="960"/>
      <c r="MEY47" s="960"/>
      <c r="MEZ47" s="960"/>
      <c r="MFA47" s="960"/>
      <c r="MFB47" s="960"/>
      <c r="MFC47" s="960"/>
      <c r="MFD47" s="960"/>
      <c r="MFE47" s="960"/>
      <c r="MFF47" s="960"/>
      <c r="MFG47" s="960"/>
      <c r="MFH47" s="960"/>
      <c r="MFI47" s="960"/>
      <c r="MFJ47" s="960"/>
      <c r="MFK47" s="960"/>
      <c r="MFL47" s="960"/>
      <c r="MFM47" s="960"/>
      <c r="MFN47" s="960"/>
      <c r="MFO47" s="960"/>
      <c r="MFP47" s="960"/>
      <c r="MFQ47" s="960"/>
      <c r="MFR47" s="960"/>
      <c r="MFS47" s="960"/>
      <c r="MFT47" s="960"/>
      <c r="MFU47" s="960"/>
      <c r="MFV47" s="960"/>
      <c r="MFW47" s="960"/>
      <c r="MFX47" s="960"/>
      <c r="MFY47" s="960"/>
      <c r="MFZ47" s="960"/>
      <c r="MGA47" s="960"/>
      <c r="MGB47" s="960"/>
      <c r="MGC47" s="960"/>
      <c r="MGD47" s="960"/>
      <c r="MGE47" s="960"/>
      <c r="MGF47" s="960"/>
      <c r="MGG47" s="960"/>
      <c r="MGH47" s="960"/>
      <c r="MGI47" s="960"/>
      <c r="MGJ47" s="960"/>
      <c r="MGK47" s="960"/>
      <c r="MGL47" s="960"/>
      <c r="MGM47" s="960"/>
      <c r="MGN47" s="960"/>
      <c r="MGO47" s="960"/>
      <c r="MGP47" s="960"/>
      <c r="MGQ47" s="960"/>
      <c r="MGR47" s="960"/>
      <c r="MGS47" s="960"/>
      <c r="MGT47" s="960"/>
      <c r="MGU47" s="960"/>
      <c r="MGV47" s="960"/>
      <c r="MGW47" s="960"/>
      <c r="MGX47" s="960"/>
      <c r="MGY47" s="960"/>
      <c r="MGZ47" s="960"/>
      <c r="MHA47" s="960"/>
      <c r="MHB47" s="960"/>
      <c r="MHC47" s="960"/>
      <c r="MHD47" s="960"/>
      <c r="MHE47" s="960"/>
      <c r="MHF47" s="960"/>
      <c r="MHG47" s="960"/>
      <c r="MHH47" s="960"/>
      <c r="MHI47" s="960"/>
      <c r="MHJ47" s="960"/>
      <c r="MHK47" s="960"/>
      <c r="MHL47" s="960"/>
      <c r="MHM47" s="960"/>
      <c r="MHN47" s="960"/>
      <c r="MHO47" s="960"/>
      <c r="MHP47" s="960"/>
      <c r="MHQ47" s="960"/>
      <c r="MHR47" s="960"/>
      <c r="MHS47" s="960"/>
      <c r="MHT47" s="960"/>
      <c r="MHU47" s="960"/>
      <c r="MHV47" s="960"/>
      <c r="MHW47" s="960"/>
      <c r="MHX47" s="960"/>
      <c r="MHY47" s="960"/>
      <c r="MHZ47" s="960"/>
      <c r="MIA47" s="960"/>
      <c r="MIB47" s="960"/>
      <c r="MIC47" s="960"/>
      <c r="MID47" s="960"/>
      <c r="MIE47" s="960"/>
      <c r="MIF47" s="960"/>
      <c r="MIG47" s="960"/>
      <c r="MIH47" s="960"/>
      <c r="MII47" s="960"/>
      <c r="MIJ47" s="960"/>
      <c r="MIK47" s="960"/>
      <c r="MIL47" s="960"/>
      <c r="MIM47" s="960"/>
      <c r="MIN47" s="960"/>
      <c r="MIO47" s="960"/>
      <c r="MIP47" s="960"/>
      <c r="MIQ47" s="960"/>
      <c r="MIR47" s="960"/>
      <c r="MIS47" s="960"/>
      <c r="MIT47" s="960"/>
      <c r="MIU47" s="960"/>
      <c r="MIV47" s="960"/>
      <c r="MIW47" s="960"/>
      <c r="MIX47" s="960"/>
      <c r="MIY47" s="960"/>
      <c r="MIZ47" s="960"/>
      <c r="MJA47" s="960"/>
      <c r="MJB47" s="960"/>
      <c r="MJC47" s="960"/>
      <c r="MJD47" s="960"/>
      <c r="MJE47" s="960"/>
      <c r="MJF47" s="960"/>
      <c r="MJG47" s="960"/>
      <c r="MJH47" s="960"/>
      <c r="MJI47" s="960"/>
      <c r="MJJ47" s="960"/>
      <c r="MJK47" s="960"/>
      <c r="MJL47" s="960"/>
      <c r="MJM47" s="960"/>
      <c r="MJN47" s="960"/>
      <c r="MJO47" s="960"/>
      <c r="MJP47" s="960"/>
      <c r="MJQ47" s="960"/>
      <c r="MJR47" s="960"/>
      <c r="MJS47" s="960"/>
      <c r="MJT47" s="960"/>
      <c r="MJU47" s="960"/>
      <c r="MJV47" s="960"/>
      <c r="MJW47" s="960"/>
      <c r="MJX47" s="960"/>
      <c r="MJY47" s="960"/>
      <c r="MJZ47" s="960"/>
      <c r="MKA47" s="960"/>
      <c r="MKB47" s="960"/>
      <c r="MKC47" s="960"/>
      <c r="MKD47" s="960"/>
      <c r="MKE47" s="960"/>
      <c r="MKF47" s="960"/>
      <c r="MKG47" s="960"/>
      <c r="MKH47" s="960"/>
      <c r="MKI47" s="960"/>
      <c r="MKJ47" s="960"/>
      <c r="MKK47" s="960"/>
      <c r="MKL47" s="960"/>
      <c r="MKM47" s="960"/>
      <c r="MKN47" s="960"/>
      <c r="MKO47" s="960"/>
      <c r="MKP47" s="960"/>
      <c r="MKQ47" s="960"/>
      <c r="MKR47" s="960"/>
      <c r="MKS47" s="960"/>
      <c r="MKT47" s="960"/>
      <c r="MKU47" s="960"/>
      <c r="MKV47" s="960"/>
      <c r="MKW47" s="960"/>
      <c r="MKX47" s="960"/>
      <c r="MKY47" s="960"/>
      <c r="MKZ47" s="960"/>
      <c r="MLA47" s="960"/>
      <c r="MLB47" s="960"/>
      <c r="MLC47" s="960"/>
      <c r="MLD47" s="960"/>
      <c r="MLE47" s="960"/>
      <c r="MLF47" s="960"/>
      <c r="MLG47" s="960"/>
      <c r="MLH47" s="960"/>
      <c r="MLI47" s="960"/>
      <c r="MLJ47" s="960"/>
      <c r="MLK47" s="960"/>
      <c r="MLL47" s="960"/>
      <c r="MLM47" s="960"/>
      <c r="MLN47" s="960"/>
      <c r="MLO47" s="960"/>
      <c r="MLP47" s="960"/>
      <c r="MLQ47" s="960"/>
      <c r="MLR47" s="960"/>
      <c r="MLS47" s="960"/>
      <c r="MLT47" s="960"/>
      <c r="MLU47" s="960"/>
      <c r="MLV47" s="960"/>
      <c r="MLW47" s="960"/>
      <c r="MLX47" s="960"/>
      <c r="MLY47" s="960"/>
      <c r="MLZ47" s="960"/>
      <c r="MMA47" s="960"/>
      <c r="MMB47" s="960"/>
      <c r="MMC47" s="960"/>
      <c r="MMD47" s="960"/>
      <c r="MME47" s="960"/>
      <c r="MMF47" s="960"/>
      <c r="MMG47" s="960"/>
      <c r="MMH47" s="960"/>
      <c r="MMI47" s="960"/>
      <c r="MMJ47" s="960"/>
      <c r="MMK47" s="960"/>
      <c r="MML47" s="960"/>
      <c r="MMM47" s="960"/>
      <c r="MMN47" s="960"/>
      <c r="MMO47" s="960"/>
      <c r="MMP47" s="960"/>
      <c r="MMQ47" s="960"/>
      <c r="MMR47" s="960"/>
      <c r="MMS47" s="960"/>
      <c r="MMT47" s="960"/>
      <c r="MMU47" s="960"/>
      <c r="MMV47" s="960"/>
      <c r="MMW47" s="960"/>
      <c r="MMX47" s="960"/>
      <c r="MMY47" s="960"/>
      <c r="MMZ47" s="960"/>
      <c r="MNA47" s="960"/>
      <c r="MNB47" s="960"/>
      <c r="MNC47" s="960"/>
      <c r="MND47" s="960"/>
      <c r="MNE47" s="960"/>
      <c r="MNF47" s="960"/>
      <c r="MNG47" s="960"/>
      <c r="MNH47" s="960"/>
      <c r="MNI47" s="960"/>
      <c r="MNJ47" s="960"/>
      <c r="MNK47" s="960"/>
      <c r="MNL47" s="960"/>
      <c r="MNM47" s="960"/>
      <c r="MNN47" s="960"/>
      <c r="MNO47" s="960"/>
      <c r="MNP47" s="960"/>
      <c r="MNQ47" s="960"/>
      <c r="MNR47" s="960"/>
      <c r="MNS47" s="960"/>
      <c r="MNT47" s="960"/>
      <c r="MNU47" s="960"/>
      <c r="MNV47" s="960"/>
      <c r="MNW47" s="960"/>
      <c r="MNX47" s="960"/>
      <c r="MNY47" s="960"/>
      <c r="MNZ47" s="960"/>
      <c r="MOA47" s="960"/>
      <c r="MOB47" s="960"/>
      <c r="MOC47" s="960"/>
      <c r="MOD47" s="960"/>
      <c r="MOE47" s="960"/>
      <c r="MOF47" s="960"/>
      <c r="MOG47" s="960"/>
      <c r="MOH47" s="960"/>
      <c r="MOI47" s="960"/>
      <c r="MOJ47" s="960"/>
      <c r="MOK47" s="960"/>
      <c r="MOL47" s="960"/>
      <c r="MOM47" s="960"/>
      <c r="MON47" s="960"/>
      <c r="MOO47" s="960"/>
      <c r="MOP47" s="960"/>
      <c r="MOQ47" s="960"/>
      <c r="MOR47" s="960"/>
      <c r="MOS47" s="960"/>
      <c r="MOT47" s="960"/>
      <c r="MOU47" s="960"/>
      <c r="MOV47" s="960"/>
      <c r="MOW47" s="960"/>
      <c r="MOX47" s="960"/>
      <c r="MOY47" s="960"/>
      <c r="MOZ47" s="960"/>
      <c r="MPA47" s="960"/>
      <c r="MPB47" s="960"/>
      <c r="MPC47" s="960"/>
      <c r="MPD47" s="960"/>
      <c r="MPE47" s="960"/>
      <c r="MPF47" s="960"/>
      <c r="MPG47" s="960"/>
      <c r="MPH47" s="960"/>
      <c r="MPI47" s="960"/>
      <c r="MPJ47" s="960"/>
      <c r="MPK47" s="960"/>
      <c r="MPL47" s="960"/>
      <c r="MPM47" s="960"/>
      <c r="MPN47" s="960"/>
      <c r="MPO47" s="960"/>
      <c r="MPP47" s="960"/>
      <c r="MPQ47" s="960"/>
      <c r="MPR47" s="960"/>
      <c r="MPS47" s="960"/>
      <c r="MPT47" s="960"/>
      <c r="MPU47" s="960"/>
      <c r="MPV47" s="960"/>
      <c r="MPW47" s="960"/>
      <c r="MPX47" s="960"/>
      <c r="MPY47" s="960"/>
      <c r="MPZ47" s="960"/>
      <c r="MQA47" s="960"/>
      <c r="MQB47" s="960"/>
      <c r="MQC47" s="960"/>
      <c r="MQD47" s="960"/>
      <c r="MQE47" s="960"/>
      <c r="MQF47" s="960"/>
      <c r="MQG47" s="960"/>
      <c r="MQH47" s="960"/>
      <c r="MQI47" s="960"/>
      <c r="MQJ47" s="960"/>
      <c r="MQK47" s="960"/>
      <c r="MQL47" s="960"/>
      <c r="MQM47" s="960"/>
      <c r="MQN47" s="960"/>
      <c r="MQO47" s="960"/>
      <c r="MQP47" s="960"/>
      <c r="MQQ47" s="960"/>
      <c r="MQR47" s="960"/>
      <c r="MQS47" s="960"/>
      <c r="MQT47" s="960"/>
      <c r="MQU47" s="960"/>
      <c r="MQV47" s="960"/>
      <c r="MQW47" s="960"/>
      <c r="MQX47" s="960"/>
      <c r="MQY47" s="960"/>
      <c r="MQZ47" s="960"/>
      <c r="MRA47" s="960"/>
      <c r="MRB47" s="960"/>
      <c r="MRC47" s="960"/>
      <c r="MRD47" s="960"/>
      <c r="MRE47" s="960"/>
      <c r="MRF47" s="960"/>
      <c r="MRG47" s="960"/>
      <c r="MRH47" s="960"/>
      <c r="MRI47" s="960"/>
      <c r="MRJ47" s="960"/>
      <c r="MRK47" s="960"/>
      <c r="MRL47" s="960"/>
      <c r="MRM47" s="960"/>
      <c r="MRN47" s="960"/>
      <c r="MRO47" s="960"/>
      <c r="MRP47" s="960"/>
      <c r="MRQ47" s="960"/>
      <c r="MRR47" s="960"/>
      <c r="MRS47" s="960"/>
      <c r="MRT47" s="960"/>
      <c r="MRU47" s="960"/>
      <c r="MRV47" s="960"/>
      <c r="MRW47" s="960"/>
      <c r="MRX47" s="960"/>
      <c r="MRY47" s="960"/>
      <c r="MRZ47" s="960"/>
      <c r="MSA47" s="960"/>
      <c r="MSB47" s="960"/>
      <c r="MSC47" s="960"/>
      <c r="MSD47" s="960"/>
      <c r="MSE47" s="960"/>
      <c r="MSF47" s="960"/>
      <c r="MSG47" s="960"/>
      <c r="MSH47" s="960"/>
      <c r="MSI47" s="960"/>
      <c r="MSJ47" s="960"/>
      <c r="MSK47" s="960"/>
      <c r="MSL47" s="960"/>
      <c r="MSM47" s="960"/>
      <c r="MSN47" s="960"/>
      <c r="MSO47" s="960"/>
      <c r="MSP47" s="960"/>
      <c r="MSQ47" s="960"/>
      <c r="MSR47" s="960"/>
      <c r="MSS47" s="960"/>
      <c r="MST47" s="960"/>
      <c r="MSU47" s="960"/>
      <c r="MSV47" s="960"/>
      <c r="MSW47" s="960"/>
      <c r="MSX47" s="960"/>
      <c r="MSY47" s="960"/>
      <c r="MSZ47" s="960"/>
      <c r="MTA47" s="960"/>
      <c r="MTB47" s="960"/>
      <c r="MTC47" s="960"/>
      <c r="MTD47" s="960"/>
      <c r="MTE47" s="960"/>
      <c r="MTF47" s="960"/>
      <c r="MTG47" s="960"/>
      <c r="MTH47" s="960"/>
      <c r="MTI47" s="960"/>
      <c r="MTJ47" s="960"/>
      <c r="MTK47" s="960"/>
      <c r="MTL47" s="960"/>
      <c r="MTM47" s="960"/>
      <c r="MTN47" s="960"/>
      <c r="MTO47" s="960"/>
      <c r="MTP47" s="960"/>
      <c r="MTQ47" s="960"/>
      <c r="MTR47" s="960"/>
      <c r="MTS47" s="960"/>
      <c r="MTT47" s="960"/>
      <c r="MTU47" s="960"/>
      <c r="MTV47" s="960"/>
      <c r="MTW47" s="960"/>
      <c r="MTX47" s="960"/>
      <c r="MTY47" s="960"/>
      <c r="MTZ47" s="960"/>
      <c r="MUA47" s="960"/>
      <c r="MUB47" s="960"/>
      <c r="MUC47" s="960"/>
      <c r="MUD47" s="960"/>
      <c r="MUE47" s="960"/>
      <c r="MUF47" s="960"/>
      <c r="MUG47" s="960"/>
      <c r="MUH47" s="960"/>
      <c r="MUI47" s="960"/>
      <c r="MUJ47" s="960"/>
      <c r="MUK47" s="960"/>
      <c r="MUL47" s="960"/>
      <c r="MUM47" s="960"/>
      <c r="MUN47" s="960"/>
      <c r="MUO47" s="960"/>
      <c r="MUP47" s="960"/>
      <c r="MUQ47" s="960"/>
      <c r="MUR47" s="960"/>
      <c r="MUS47" s="960"/>
      <c r="MUT47" s="960"/>
      <c r="MUU47" s="960"/>
      <c r="MUV47" s="960"/>
      <c r="MUW47" s="960"/>
      <c r="MUX47" s="960"/>
      <c r="MUY47" s="960"/>
      <c r="MUZ47" s="960"/>
      <c r="MVA47" s="960"/>
      <c r="MVB47" s="960"/>
      <c r="MVC47" s="960"/>
      <c r="MVD47" s="960"/>
      <c r="MVE47" s="960"/>
      <c r="MVF47" s="960"/>
      <c r="MVG47" s="960"/>
      <c r="MVH47" s="960"/>
      <c r="MVI47" s="960"/>
      <c r="MVJ47" s="960"/>
      <c r="MVK47" s="960"/>
      <c r="MVL47" s="960"/>
      <c r="MVM47" s="960"/>
      <c r="MVN47" s="960"/>
      <c r="MVO47" s="960"/>
      <c r="MVP47" s="960"/>
      <c r="MVQ47" s="960"/>
      <c r="MVR47" s="960"/>
      <c r="MVS47" s="960"/>
      <c r="MVT47" s="960"/>
      <c r="MVU47" s="960"/>
      <c r="MVV47" s="960"/>
      <c r="MVW47" s="960"/>
      <c r="MVX47" s="960"/>
      <c r="MVY47" s="960"/>
      <c r="MVZ47" s="960"/>
      <c r="MWA47" s="960"/>
      <c r="MWB47" s="960"/>
      <c r="MWC47" s="960"/>
      <c r="MWD47" s="960"/>
      <c r="MWE47" s="960"/>
      <c r="MWF47" s="960"/>
      <c r="MWG47" s="960"/>
      <c r="MWH47" s="960"/>
      <c r="MWI47" s="960"/>
      <c r="MWJ47" s="960"/>
      <c r="MWK47" s="960"/>
      <c r="MWL47" s="960"/>
      <c r="MWM47" s="960"/>
      <c r="MWN47" s="960"/>
      <c r="MWO47" s="960"/>
      <c r="MWP47" s="960"/>
      <c r="MWQ47" s="960"/>
      <c r="MWR47" s="960"/>
      <c r="MWS47" s="960"/>
      <c r="MWT47" s="960"/>
      <c r="MWU47" s="960"/>
      <c r="MWV47" s="960"/>
      <c r="MWW47" s="960"/>
      <c r="MWX47" s="960"/>
      <c r="MWY47" s="960"/>
      <c r="MWZ47" s="960"/>
      <c r="MXA47" s="960"/>
      <c r="MXB47" s="960"/>
      <c r="MXC47" s="960"/>
      <c r="MXD47" s="960"/>
      <c r="MXE47" s="960"/>
      <c r="MXF47" s="960"/>
      <c r="MXG47" s="960"/>
      <c r="MXH47" s="960"/>
      <c r="MXI47" s="960"/>
      <c r="MXJ47" s="960"/>
      <c r="MXK47" s="960"/>
      <c r="MXL47" s="960"/>
      <c r="MXM47" s="960"/>
      <c r="MXN47" s="960"/>
      <c r="MXO47" s="960"/>
      <c r="MXP47" s="960"/>
      <c r="MXQ47" s="960"/>
      <c r="MXR47" s="960"/>
      <c r="MXS47" s="960"/>
      <c r="MXT47" s="960"/>
      <c r="MXU47" s="960"/>
      <c r="MXV47" s="960"/>
      <c r="MXW47" s="960"/>
      <c r="MXX47" s="960"/>
      <c r="MXY47" s="960"/>
      <c r="MXZ47" s="960"/>
      <c r="MYA47" s="960"/>
      <c r="MYB47" s="960"/>
      <c r="MYC47" s="960"/>
      <c r="MYD47" s="960"/>
      <c r="MYE47" s="960"/>
      <c r="MYF47" s="960"/>
      <c r="MYG47" s="960"/>
      <c r="MYH47" s="960"/>
      <c r="MYI47" s="960"/>
      <c r="MYJ47" s="960"/>
      <c r="MYK47" s="960"/>
      <c r="MYL47" s="960"/>
      <c r="MYM47" s="960"/>
      <c r="MYN47" s="960"/>
      <c r="MYO47" s="960"/>
      <c r="MYP47" s="960"/>
      <c r="MYQ47" s="960"/>
      <c r="MYR47" s="960"/>
      <c r="MYS47" s="960"/>
      <c r="MYT47" s="960"/>
      <c r="MYU47" s="960"/>
      <c r="MYV47" s="960"/>
      <c r="MYW47" s="960"/>
      <c r="MYX47" s="960"/>
      <c r="MYY47" s="960"/>
      <c r="MYZ47" s="960"/>
      <c r="MZA47" s="960"/>
      <c r="MZB47" s="960"/>
      <c r="MZC47" s="960"/>
      <c r="MZD47" s="960"/>
      <c r="MZE47" s="960"/>
      <c r="MZF47" s="960"/>
      <c r="MZG47" s="960"/>
      <c r="MZH47" s="960"/>
      <c r="MZI47" s="960"/>
      <c r="MZJ47" s="960"/>
      <c r="MZK47" s="960"/>
      <c r="MZL47" s="960"/>
      <c r="MZM47" s="960"/>
      <c r="MZN47" s="960"/>
      <c r="MZO47" s="960"/>
      <c r="MZP47" s="960"/>
      <c r="MZQ47" s="960"/>
      <c r="MZR47" s="960"/>
      <c r="MZS47" s="960"/>
      <c r="MZT47" s="960"/>
      <c r="MZU47" s="960"/>
      <c r="MZV47" s="960"/>
      <c r="MZW47" s="960"/>
      <c r="MZX47" s="960"/>
      <c r="MZY47" s="960"/>
      <c r="MZZ47" s="960"/>
      <c r="NAA47" s="960"/>
      <c r="NAB47" s="960"/>
      <c r="NAC47" s="960"/>
      <c r="NAD47" s="960"/>
      <c r="NAE47" s="960"/>
      <c r="NAF47" s="960"/>
      <c r="NAG47" s="960"/>
      <c r="NAH47" s="960"/>
      <c r="NAI47" s="960"/>
      <c r="NAJ47" s="960"/>
      <c r="NAK47" s="960"/>
      <c r="NAL47" s="960"/>
      <c r="NAM47" s="960"/>
      <c r="NAN47" s="960"/>
      <c r="NAO47" s="960"/>
      <c r="NAP47" s="960"/>
      <c r="NAQ47" s="960"/>
      <c r="NAR47" s="960"/>
      <c r="NAS47" s="960"/>
      <c r="NAT47" s="960"/>
      <c r="NAU47" s="960"/>
      <c r="NAV47" s="960"/>
      <c r="NAW47" s="960"/>
      <c r="NAX47" s="960"/>
      <c r="NAY47" s="960"/>
      <c r="NAZ47" s="960"/>
      <c r="NBA47" s="960"/>
      <c r="NBB47" s="960"/>
      <c r="NBC47" s="960"/>
      <c r="NBD47" s="960"/>
      <c r="NBE47" s="960"/>
      <c r="NBF47" s="960"/>
      <c r="NBG47" s="960"/>
      <c r="NBH47" s="960"/>
      <c r="NBI47" s="960"/>
      <c r="NBJ47" s="960"/>
      <c r="NBK47" s="960"/>
      <c r="NBL47" s="960"/>
      <c r="NBM47" s="960"/>
      <c r="NBN47" s="960"/>
      <c r="NBO47" s="960"/>
      <c r="NBP47" s="960"/>
      <c r="NBQ47" s="960"/>
      <c r="NBR47" s="960"/>
      <c r="NBS47" s="960"/>
      <c r="NBT47" s="960"/>
      <c r="NBU47" s="960"/>
      <c r="NBV47" s="960"/>
      <c r="NBW47" s="960"/>
      <c r="NBX47" s="960"/>
      <c r="NBY47" s="960"/>
      <c r="NBZ47" s="960"/>
      <c r="NCA47" s="960"/>
      <c r="NCB47" s="960"/>
      <c r="NCC47" s="960"/>
      <c r="NCD47" s="960"/>
      <c r="NCE47" s="960"/>
      <c r="NCF47" s="960"/>
      <c r="NCG47" s="960"/>
      <c r="NCH47" s="960"/>
      <c r="NCI47" s="960"/>
      <c r="NCJ47" s="960"/>
      <c r="NCK47" s="960"/>
      <c r="NCL47" s="960"/>
      <c r="NCM47" s="960"/>
      <c r="NCN47" s="960"/>
      <c r="NCO47" s="960"/>
      <c r="NCP47" s="960"/>
      <c r="NCQ47" s="960"/>
      <c r="NCR47" s="960"/>
      <c r="NCS47" s="960"/>
      <c r="NCT47" s="960"/>
      <c r="NCU47" s="960"/>
      <c r="NCV47" s="960"/>
      <c r="NCW47" s="960"/>
      <c r="NCX47" s="960"/>
      <c r="NCY47" s="960"/>
      <c r="NCZ47" s="960"/>
      <c r="NDA47" s="960"/>
      <c r="NDB47" s="960"/>
      <c r="NDC47" s="960"/>
      <c r="NDD47" s="960"/>
      <c r="NDE47" s="960"/>
      <c r="NDF47" s="960"/>
      <c r="NDG47" s="960"/>
      <c r="NDH47" s="960"/>
      <c r="NDI47" s="960"/>
      <c r="NDJ47" s="960"/>
      <c r="NDK47" s="960"/>
      <c r="NDL47" s="960"/>
      <c r="NDM47" s="960"/>
      <c r="NDN47" s="960"/>
      <c r="NDO47" s="960"/>
      <c r="NDP47" s="960"/>
      <c r="NDQ47" s="960"/>
      <c r="NDR47" s="960"/>
      <c r="NDS47" s="960"/>
      <c r="NDT47" s="960"/>
      <c r="NDU47" s="960"/>
      <c r="NDV47" s="960"/>
      <c r="NDW47" s="960"/>
      <c r="NDX47" s="960"/>
      <c r="NDY47" s="960"/>
      <c r="NDZ47" s="960"/>
      <c r="NEA47" s="960"/>
      <c r="NEB47" s="960"/>
      <c r="NEC47" s="960"/>
      <c r="NED47" s="960"/>
      <c r="NEE47" s="960"/>
      <c r="NEF47" s="960"/>
      <c r="NEG47" s="960"/>
      <c r="NEH47" s="960"/>
      <c r="NEI47" s="960"/>
      <c r="NEJ47" s="960"/>
      <c r="NEK47" s="960"/>
      <c r="NEL47" s="960"/>
      <c r="NEM47" s="960"/>
      <c r="NEN47" s="960"/>
      <c r="NEO47" s="960"/>
      <c r="NEP47" s="960"/>
      <c r="NEQ47" s="960"/>
      <c r="NER47" s="960"/>
      <c r="NES47" s="960"/>
      <c r="NET47" s="960"/>
      <c r="NEU47" s="960"/>
      <c r="NEV47" s="960"/>
      <c r="NEW47" s="960"/>
      <c r="NEX47" s="960"/>
      <c r="NEY47" s="960"/>
      <c r="NEZ47" s="960"/>
      <c r="NFA47" s="960"/>
      <c r="NFB47" s="960"/>
      <c r="NFC47" s="960"/>
      <c r="NFD47" s="960"/>
      <c r="NFE47" s="960"/>
      <c r="NFF47" s="960"/>
      <c r="NFG47" s="960"/>
      <c r="NFH47" s="960"/>
      <c r="NFI47" s="960"/>
      <c r="NFJ47" s="960"/>
      <c r="NFK47" s="960"/>
      <c r="NFL47" s="960"/>
      <c r="NFM47" s="960"/>
      <c r="NFN47" s="960"/>
      <c r="NFO47" s="960"/>
      <c r="NFP47" s="960"/>
      <c r="NFQ47" s="960"/>
      <c r="NFR47" s="960"/>
      <c r="NFS47" s="960"/>
      <c r="NFT47" s="960"/>
      <c r="NFU47" s="960"/>
      <c r="NFV47" s="960"/>
      <c r="NFW47" s="960"/>
      <c r="NFX47" s="960"/>
      <c r="NFY47" s="960"/>
      <c r="NFZ47" s="960"/>
      <c r="NGA47" s="960"/>
      <c r="NGB47" s="960"/>
      <c r="NGC47" s="960"/>
      <c r="NGD47" s="960"/>
      <c r="NGE47" s="960"/>
      <c r="NGF47" s="960"/>
      <c r="NGG47" s="960"/>
      <c r="NGH47" s="960"/>
      <c r="NGI47" s="960"/>
      <c r="NGJ47" s="960"/>
      <c r="NGK47" s="960"/>
      <c r="NGL47" s="960"/>
      <c r="NGM47" s="960"/>
      <c r="NGN47" s="960"/>
      <c r="NGO47" s="960"/>
      <c r="NGP47" s="960"/>
      <c r="NGQ47" s="960"/>
      <c r="NGR47" s="960"/>
      <c r="NGS47" s="960"/>
      <c r="NGT47" s="960"/>
      <c r="NGU47" s="960"/>
      <c r="NGV47" s="960"/>
      <c r="NGW47" s="960"/>
      <c r="NGX47" s="960"/>
      <c r="NGY47" s="960"/>
      <c r="NGZ47" s="960"/>
      <c r="NHA47" s="960"/>
      <c r="NHB47" s="960"/>
      <c r="NHC47" s="960"/>
      <c r="NHD47" s="960"/>
      <c r="NHE47" s="960"/>
      <c r="NHF47" s="960"/>
      <c r="NHG47" s="960"/>
      <c r="NHH47" s="960"/>
      <c r="NHI47" s="960"/>
      <c r="NHJ47" s="960"/>
      <c r="NHK47" s="960"/>
      <c r="NHL47" s="960"/>
      <c r="NHM47" s="960"/>
      <c r="NHN47" s="960"/>
      <c r="NHO47" s="960"/>
      <c r="NHP47" s="960"/>
      <c r="NHQ47" s="960"/>
      <c r="NHR47" s="960"/>
      <c r="NHS47" s="960"/>
      <c r="NHT47" s="960"/>
      <c r="NHU47" s="960"/>
      <c r="NHV47" s="960"/>
      <c r="NHW47" s="960"/>
      <c r="NHX47" s="960"/>
      <c r="NHY47" s="960"/>
      <c r="NHZ47" s="960"/>
      <c r="NIA47" s="960"/>
      <c r="NIB47" s="960"/>
      <c r="NIC47" s="960"/>
      <c r="NID47" s="960"/>
      <c r="NIE47" s="960"/>
      <c r="NIF47" s="960"/>
      <c r="NIG47" s="960"/>
      <c r="NIH47" s="960"/>
      <c r="NII47" s="960"/>
      <c r="NIJ47" s="960"/>
      <c r="NIK47" s="960"/>
      <c r="NIL47" s="960"/>
      <c r="NIM47" s="960"/>
      <c r="NIN47" s="960"/>
      <c r="NIO47" s="960"/>
      <c r="NIP47" s="960"/>
      <c r="NIQ47" s="960"/>
      <c r="NIR47" s="960"/>
      <c r="NIS47" s="960"/>
      <c r="NIT47" s="960"/>
      <c r="NIU47" s="960"/>
      <c r="NIV47" s="960"/>
      <c r="NIW47" s="960"/>
      <c r="NIX47" s="960"/>
      <c r="NIY47" s="960"/>
      <c r="NIZ47" s="960"/>
      <c r="NJA47" s="960"/>
      <c r="NJB47" s="960"/>
      <c r="NJC47" s="960"/>
      <c r="NJD47" s="960"/>
      <c r="NJE47" s="960"/>
      <c r="NJF47" s="960"/>
      <c r="NJG47" s="960"/>
      <c r="NJH47" s="960"/>
      <c r="NJI47" s="960"/>
      <c r="NJJ47" s="960"/>
      <c r="NJK47" s="960"/>
      <c r="NJL47" s="960"/>
      <c r="NJM47" s="960"/>
      <c r="NJN47" s="960"/>
      <c r="NJO47" s="960"/>
      <c r="NJP47" s="960"/>
      <c r="NJQ47" s="960"/>
      <c r="NJR47" s="960"/>
      <c r="NJS47" s="960"/>
      <c r="NJT47" s="960"/>
      <c r="NJU47" s="960"/>
      <c r="NJV47" s="960"/>
      <c r="NJW47" s="960"/>
      <c r="NJX47" s="960"/>
      <c r="NJY47" s="960"/>
      <c r="NJZ47" s="960"/>
      <c r="NKA47" s="960"/>
      <c r="NKB47" s="960"/>
      <c r="NKC47" s="960"/>
      <c r="NKD47" s="960"/>
      <c r="NKE47" s="960"/>
      <c r="NKF47" s="960"/>
      <c r="NKG47" s="960"/>
      <c r="NKH47" s="960"/>
      <c r="NKI47" s="960"/>
      <c r="NKJ47" s="960"/>
      <c r="NKK47" s="960"/>
      <c r="NKL47" s="960"/>
      <c r="NKM47" s="960"/>
      <c r="NKN47" s="960"/>
      <c r="NKO47" s="960"/>
      <c r="NKP47" s="960"/>
      <c r="NKQ47" s="960"/>
      <c r="NKR47" s="960"/>
      <c r="NKS47" s="960"/>
      <c r="NKT47" s="960"/>
      <c r="NKU47" s="960"/>
      <c r="NKV47" s="960"/>
      <c r="NKW47" s="960"/>
      <c r="NKX47" s="960"/>
      <c r="NKY47" s="960"/>
      <c r="NKZ47" s="960"/>
      <c r="NLA47" s="960"/>
      <c r="NLB47" s="960"/>
      <c r="NLC47" s="960"/>
      <c r="NLD47" s="960"/>
      <c r="NLE47" s="960"/>
      <c r="NLF47" s="960"/>
      <c r="NLG47" s="960"/>
      <c r="NLH47" s="960"/>
      <c r="NLI47" s="960"/>
      <c r="NLJ47" s="960"/>
      <c r="NLK47" s="960"/>
      <c r="NLL47" s="960"/>
      <c r="NLM47" s="960"/>
      <c r="NLN47" s="960"/>
      <c r="NLO47" s="960"/>
      <c r="NLP47" s="960"/>
      <c r="NLQ47" s="960"/>
      <c r="NLR47" s="960"/>
      <c r="NLS47" s="960"/>
      <c r="NLT47" s="960"/>
      <c r="NLU47" s="960"/>
      <c r="NLV47" s="960"/>
      <c r="NLW47" s="960"/>
      <c r="NLX47" s="960"/>
      <c r="NLY47" s="960"/>
      <c r="NLZ47" s="960"/>
      <c r="NMA47" s="960"/>
      <c r="NMB47" s="960"/>
      <c r="NMC47" s="960"/>
      <c r="NMD47" s="960"/>
      <c r="NME47" s="960"/>
      <c r="NMF47" s="960"/>
      <c r="NMG47" s="960"/>
      <c r="NMH47" s="960"/>
      <c r="NMI47" s="960"/>
      <c r="NMJ47" s="960"/>
      <c r="NMK47" s="960"/>
      <c r="NML47" s="960"/>
      <c r="NMM47" s="960"/>
      <c r="NMN47" s="960"/>
      <c r="NMO47" s="960"/>
      <c r="NMP47" s="960"/>
      <c r="NMQ47" s="960"/>
      <c r="NMR47" s="960"/>
      <c r="NMS47" s="960"/>
      <c r="NMT47" s="960"/>
      <c r="NMU47" s="960"/>
      <c r="NMV47" s="960"/>
      <c r="NMW47" s="960"/>
      <c r="NMX47" s="960"/>
      <c r="NMY47" s="960"/>
      <c r="NMZ47" s="960"/>
      <c r="NNA47" s="960"/>
      <c r="NNB47" s="960"/>
      <c r="NNC47" s="960"/>
      <c r="NND47" s="960"/>
      <c r="NNE47" s="960"/>
      <c r="NNF47" s="960"/>
      <c r="NNG47" s="960"/>
      <c r="NNH47" s="960"/>
      <c r="NNI47" s="960"/>
      <c r="NNJ47" s="960"/>
      <c r="NNK47" s="960"/>
      <c r="NNL47" s="960"/>
      <c r="NNM47" s="960"/>
      <c r="NNN47" s="960"/>
      <c r="NNO47" s="960"/>
      <c r="NNP47" s="960"/>
      <c r="NNQ47" s="960"/>
      <c r="NNR47" s="960"/>
      <c r="NNS47" s="960"/>
      <c r="NNT47" s="960"/>
      <c r="NNU47" s="960"/>
      <c r="NNV47" s="960"/>
      <c r="NNW47" s="960"/>
      <c r="NNX47" s="960"/>
      <c r="NNY47" s="960"/>
      <c r="NNZ47" s="960"/>
      <c r="NOA47" s="960"/>
      <c r="NOB47" s="960"/>
      <c r="NOC47" s="960"/>
      <c r="NOD47" s="960"/>
      <c r="NOE47" s="960"/>
      <c r="NOF47" s="960"/>
      <c r="NOG47" s="960"/>
      <c r="NOH47" s="960"/>
      <c r="NOI47" s="960"/>
      <c r="NOJ47" s="960"/>
      <c r="NOK47" s="960"/>
      <c r="NOL47" s="960"/>
      <c r="NOM47" s="960"/>
      <c r="NON47" s="960"/>
      <c r="NOO47" s="960"/>
      <c r="NOP47" s="960"/>
      <c r="NOQ47" s="960"/>
      <c r="NOR47" s="960"/>
      <c r="NOS47" s="960"/>
      <c r="NOT47" s="960"/>
      <c r="NOU47" s="960"/>
      <c r="NOV47" s="960"/>
      <c r="NOW47" s="960"/>
      <c r="NOX47" s="960"/>
      <c r="NOY47" s="960"/>
      <c r="NOZ47" s="960"/>
      <c r="NPA47" s="960"/>
      <c r="NPB47" s="960"/>
      <c r="NPC47" s="960"/>
      <c r="NPD47" s="960"/>
      <c r="NPE47" s="960"/>
      <c r="NPF47" s="960"/>
      <c r="NPG47" s="960"/>
      <c r="NPH47" s="960"/>
      <c r="NPI47" s="960"/>
      <c r="NPJ47" s="960"/>
      <c r="NPK47" s="960"/>
      <c r="NPL47" s="960"/>
      <c r="NPM47" s="960"/>
      <c r="NPN47" s="960"/>
      <c r="NPO47" s="960"/>
      <c r="NPP47" s="960"/>
      <c r="NPQ47" s="960"/>
      <c r="NPR47" s="960"/>
      <c r="NPS47" s="960"/>
      <c r="NPT47" s="960"/>
      <c r="NPU47" s="960"/>
      <c r="NPV47" s="960"/>
      <c r="NPW47" s="960"/>
      <c r="NPX47" s="960"/>
      <c r="NPY47" s="960"/>
      <c r="NPZ47" s="960"/>
      <c r="NQA47" s="960"/>
      <c r="NQB47" s="960"/>
      <c r="NQC47" s="960"/>
      <c r="NQD47" s="960"/>
      <c r="NQE47" s="960"/>
      <c r="NQF47" s="960"/>
      <c r="NQG47" s="960"/>
      <c r="NQH47" s="960"/>
      <c r="NQI47" s="960"/>
      <c r="NQJ47" s="960"/>
      <c r="NQK47" s="960"/>
      <c r="NQL47" s="960"/>
      <c r="NQM47" s="960"/>
      <c r="NQN47" s="960"/>
      <c r="NQO47" s="960"/>
      <c r="NQP47" s="960"/>
      <c r="NQQ47" s="960"/>
      <c r="NQR47" s="960"/>
      <c r="NQS47" s="960"/>
      <c r="NQT47" s="960"/>
      <c r="NQU47" s="960"/>
      <c r="NQV47" s="960"/>
      <c r="NQW47" s="960"/>
      <c r="NQX47" s="960"/>
      <c r="NQY47" s="960"/>
      <c r="NQZ47" s="960"/>
      <c r="NRA47" s="960"/>
      <c r="NRB47" s="960"/>
      <c r="NRC47" s="960"/>
      <c r="NRD47" s="960"/>
      <c r="NRE47" s="960"/>
      <c r="NRF47" s="960"/>
      <c r="NRG47" s="960"/>
      <c r="NRH47" s="960"/>
      <c r="NRI47" s="960"/>
      <c r="NRJ47" s="960"/>
      <c r="NRK47" s="960"/>
      <c r="NRL47" s="960"/>
      <c r="NRM47" s="960"/>
      <c r="NRN47" s="960"/>
      <c r="NRO47" s="960"/>
      <c r="NRP47" s="960"/>
      <c r="NRQ47" s="960"/>
      <c r="NRR47" s="960"/>
      <c r="NRS47" s="960"/>
      <c r="NRT47" s="960"/>
      <c r="NRU47" s="960"/>
      <c r="NRV47" s="960"/>
      <c r="NRW47" s="960"/>
      <c r="NRX47" s="960"/>
      <c r="NRY47" s="960"/>
      <c r="NRZ47" s="960"/>
      <c r="NSA47" s="960"/>
      <c r="NSB47" s="960"/>
      <c r="NSC47" s="960"/>
      <c r="NSD47" s="960"/>
      <c r="NSE47" s="960"/>
      <c r="NSF47" s="960"/>
      <c r="NSG47" s="960"/>
      <c r="NSH47" s="960"/>
      <c r="NSI47" s="960"/>
      <c r="NSJ47" s="960"/>
      <c r="NSK47" s="960"/>
      <c r="NSL47" s="960"/>
      <c r="NSM47" s="960"/>
      <c r="NSN47" s="960"/>
      <c r="NSO47" s="960"/>
      <c r="NSP47" s="960"/>
      <c r="NSQ47" s="960"/>
      <c r="NSR47" s="960"/>
      <c r="NSS47" s="960"/>
      <c r="NST47" s="960"/>
      <c r="NSU47" s="960"/>
      <c r="NSV47" s="960"/>
      <c r="NSW47" s="960"/>
      <c r="NSX47" s="960"/>
      <c r="NSY47" s="960"/>
      <c r="NSZ47" s="960"/>
      <c r="NTA47" s="960"/>
      <c r="NTB47" s="960"/>
      <c r="NTC47" s="960"/>
      <c r="NTD47" s="960"/>
      <c r="NTE47" s="960"/>
      <c r="NTF47" s="960"/>
      <c r="NTG47" s="960"/>
      <c r="NTH47" s="960"/>
      <c r="NTI47" s="960"/>
      <c r="NTJ47" s="960"/>
      <c r="NTK47" s="960"/>
      <c r="NTL47" s="960"/>
      <c r="NTM47" s="960"/>
      <c r="NTN47" s="960"/>
      <c r="NTO47" s="960"/>
      <c r="NTP47" s="960"/>
      <c r="NTQ47" s="960"/>
      <c r="NTR47" s="960"/>
      <c r="NTS47" s="960"/>
      <c r="NTT47" s="960"/>
      <c r="NTU47" s="960"/>
      <c r="NTV47" s="960"/>
      <c r="NTW47" s="960"/>
      <c r="NTX47" s="960"/>
      <c r="NTY47" s="960"/>
      <c r="NTZ47" s="960"/>
      <c r="NUA47" s="960"/>
      <c r="NUB47" s="960"/>
      <c r="NUC47" s="960"/>
      <c r="NUD47" s="960"/>
      <c r="NUE47" s="960"/>
      <c r="NUF47" s="960"/>
      <c r="NUG47" s="960"/>
      <c r="NUH47" s="960"/>
      <c r="NUI47" s="960"/>
      <c r="NUJ47" s="960"/>
      <c r="NUK47" s="960"/>
      <c r="NUL47" s="960"/>
      <c r="NUM47" s="960"/>
      <c r="NUN47" s="960"/>
      <c r="NUO47" s="960"/>
      <c r="NUP47" s="960"/>
      <c r="NUQ47" s="960"/>
      <c r="NUR47" s="960"/>
      <c r="NUS47" s="960"/>
      <c r="NUT47" s="960"/>
      <c r="NUU47" s="960"/>
      <c r="NUV47" s="960"/>
      <c r="NUW47" s="960"/>
      <c r="NUX47" s="960"/>
      <c r="NUY47" s="960"/>
      <c r="NUZ47" s="960"/>
      <c r="NVA47" s="960"/>
      <c r="NVB47" s="960"/>
      <c r="NVC47" s="960"/>
      <c r="NVD47" s="960"/>
      <c r="NVE47" s="960"/>
      <c r="NVF47" s="960"/>
      <c r="NVG47" s="960"/>
      <c r="NVH47" s="960"/>
      <c r="NVI47" s="960"/>
      <c r="NVJ47" s="960"/>
      <c r="NVK47" s="960"/>
      <c r="NVL47" s="960"/>
      <c r="NVM47" s="960"/>
      <c r="NVN47" s="960"/>
      <c r="NVO47" s="960"/>
      <c r="NVP47" s="960"/>
      <c r="NVQ47" s="960"/>
      <c r="NVR47" s="960"/>
      <c r="NVS47" s="960"/>
      <c r="NVT47" s="960"/>
      <c r="NVU47" s="960"/>
      <c r="NVV47" s="960"/>
      <c r="NVW47" s="960"/>
      <c r="NVX47" s="960"/>
      <c r="NVY47" s="960"/>
      <c r="NVZ47" s="960"/>
      <c r="NWA47" s="960"/>
      <c r="NWB47" s="960"/>
      <c r="NWC47" s="960"/>
      <c r="NWD47" s="960"/>
      <c r="NWE47" s="960"/>
      <c r="NWF47" s="960"/>
      <c r="NWG47" s="960"/>
      <c r="NWH47" s="960"/>
      <c r="NWI47" s="960"/>
      <c r="NWJ47" s="960"/>
      <c r="NWK47" s="960"/>
      <c r="NWL47" s="960"/>
      <c r="NWM47" s="960"/>
      <c r="NWN47" s="960"/>
      <c r="NWO47" s="960"/>
      <c r="NWP47" s="960"/>
      <c r="NWQ47" s="960"/>
      <c r="NWR47" s="960"/>
      <c r="NWS47" s="960"/>
      <c r="NWT47" s="960"/>
      <c r="NWU47" s="960"/>
      <c r="NWV47" s="960"/>
      <c r="NWW47" s="960"/>
      <c r="NWX47" s="960"/>
      <c r="NWY47" s="960"/>
      <c r="NWZ47" s="960"/>
      <c r="NXA47" s="960"/>
      <c r="NXB47" s="960"/>
      <c r="NXC47" s="960"/>
      <c r="NXD47" s="960"/>
      <c r="NXE47" s="960"/>
      <c r="NXF47" s="960"/>
      <c r="NXG47" s="960"/>
      <c r="NXH47" s="960"/>
      <c r="NXI47" s="960"/>
      <c r="NXJ47" s="960"/>
      <c r="NXK47" s="960"/>
      <c r="NXL47" s="960"/>
      <c r="NXM47" s="960"/>
      <c r="NXN47" s="960"/>
      <c r="NXO47" s="960"/>
      <c r="NXP47" s="960"/>
      <c r="NXQ47" s="960"/>
      <c r="NXR47" s="960"/>
      <c r="NXS47" s="960"/>
      <c r="NXT47" s="960"/>
      <c r="NXU47" s="960"/>
      <c r="NXV47" s="960"/>
      <c r="NXW47" s="960"/>
      <c r="NXX47" s="960"/>
      <c r="NXY47" s="960"/>
      <c r="NXZ47" s="960"/>
      <c r="NYA47" s="960"/>
      <c r="NYB47" s="960"/>
      <c r="NYC47" s="960"/>
      <c r="NYD47" s="960"/>
      <c r="NYE47" s="960"/>
      <c r="NYF47" s="960"/>
      <c r="NYG47" s="960"/>
      <c r="NYH47" s="960"/>
      <c r="NYI47" s="960"/>
      <c r="NYJ47" s="960"/>
      <c r="NYK47" s="960"/>
      <c r="NYL47" s="960"/>
      <c r="NYM47" s="960"/>
      <c r="NYN47" s="960"/>
      <c r="NYO47" s="960"/>
      <c r="NYP47" s="960"/>
      <c r="NYQ47" s="960"/>
      <c r="NYR47" s="960"/>
      <c r="NYS47" s="960"/>
      <c r="NYT47" s="960"/>
      <c r="NYU47" s="960"/>
      <c r="NYV47" s="960"/>
      <c r="NYW47" s="960"/>
      <c r="NYX47" s="960"/>
      <c r="NYY47" s="960"/>
      <c r="NYZ47" s="960"/>
      <c r="NZA47" s="960"/>
      <c r="NZB47" s="960"/>
      <c r="NZC47" s="960"/>
      <c r="NZD47" s="960"/>
      <c r="NZE47" s="960"/>
      <c r="NZF47" s="960"/>
      <c r="NZG47" s="960"/>
      <c r="NZH47" s="960"/>
      <c r="NZI47" s="960"/>
      <c r="NZJ47" s="960"/>
      <c r="NZK47" s="960"/>
      <c r="NZL47" s="960"/>
      <c r="NZM47" s="960"/>
      <c r="NZN47" s="960"/>
      <c r="NZO47" s="960"/>
      <c r="NZP47" s="960"/>
      <c r="NZQ47" s="960"/>
      <c r="NZR47" s="960"/>
      <c r="NZS47" s="960"/>
      <c r="NZT47" s="960"/>
      <c r="NZU47" s="960"/>
      <c r="NZV47" s="960"/>
      <c r="NZW47" s="960"/>
      <c r="NZX47" s="960"/>
      <c r="NZY47" s="960"/>
      <c r="NZZ47" s="960"/>
      <c r="OAA47" s="960"/>
      <c r="OAB47" s="960"/>
      <c r="OAC47" s="960"/>
      <c r="OAD47" s="960"/>
      <c r="OAE47" s="960"/>
      <c r="OAF47" s="960"/>
      <c r="OAG47" s="960"/>
      <c r="OAH47" s="960"/>
      <c r="OAI47" s="960"/>
      <c r="OAJ47" s="960"/>
      <c r="OAK47" s="960"/>
      <c r="OAL47" s="960"/>
      <c r="OAM47" s="960"/>
      <c r="OAN47" s="960"/>
      <c r="OAO47" s="960"/>
      <c r="OAP47" s="960"/>
      <c r="OAQ47" s="960"/>
      <c r="OAR47" s="960"/>
      <c r="OAS47" s="960"/>
      <c r="OAT47" s="960"/>
      <c r="OAU47" s="960"/>
      <c r="OAV47" s="960"/>
      <c r="OAW47" s="960"/>
      <c r="OAX47" s="960"/>
      <c r="OAY47" s="960"/>
      <c r="OAZ47" s="960"/>
      <c r="OBA47" s="960"/>
      <c r="OBB47" s="960"/>
      <c r="OBC47" s="960"/>
      <c r="OBD47" s="960"/>
      <c r="OBE47" s="960"/>
      <c r="OBF47" s="960"/>
      <c r="OBG47" s="960"/>
      <c r="OBH47" s="960"/>
      <c r="OBI47" s="960"/>
      <c r="OBJ47" s="960"/>
      <c r="OBK47" s="960"/>
      <c r="OBL47" s="960"/>
      <c r="OBM47" s="960"/>
      <c r="OBN47" s="960"/>
      <c r="OBO47" s="960"/>
      <c r="OBP47" s="960"/>
      <c r="OBQ47" s="960"/>
      <c r="OBR47" s="960"/>
      <c r="OBS47" s="960"/>
      <c r="OBT47" s="960"/>
      <c r="OBU47" s="960"/>
      <c r="OBV47" s="960"/>
      <c r="OBW47" s="960"/>
      <c r="OBX47" s="960"/>
      <c r="OBY47" s="960"/>
      <c r="OBZ47" s="960"/>
      <c r="OCA47" s="960"/>
      <c r="OCB47" s="960"/>
      <c r="OCC47" s="960"/>
      <c r="OCD47" s="960"/>
      <c r="OCE47" s="960"/>
      <c r="OCF47" s="960"/>
      <c r="OCG47" s="960"/>
      <c r="OCH47" s="960"/>
      <c r="OCI47" s="960"/>
      <c r="OCJ47" s="960"/>
      <c r="OCK47" s="960"/>
      <c r="OCL47" s="960"/>
      <c r="OCM47" s="960"/>
      <c r="OCN47" s="960"/>
      <c r="OCO47" s="960"/>
      <c r="OCP47" s="960"/>
      <c r="OCQ47" s="960"/>
      <c r="OCR47" s="960"/>
      <c r="OCS47" s="960"/>
      <c r="OCT47" s="960"/>
      <c r="OCU47" s="960"/>
      <c r="OCV47" s="960"/>
      <c r="OCW47" s="960"/>
      <c r="OCX47" s="960"/>
      <c r="OCY47" s="960"/>
      <c r="OCZ47" s="960"/>
      <c r="ODA47" s="960"/>
      <c r="ODB47" s="960"/>
      <c r="ODC47" s="960"/>
      <c r="ODD47" s="960"/>
      <c r="ODE47" s="960"/>
      <c r="ODF47" s="960"/>
      <c r="ODG47" s="960"/>
      <c r="ODH47" s="960"/>
      <c r="ODI47" s="960"/>
      <c r="ODJ47" s="960"/>
      <c r="ODK47" s="960"/>
      <c r="ODL47" s="960"/>
      <c r="ODM47" s="960"/>
      <c r="ODN47" s="960"/>
      <c r="ODO47" s="960"/>
      <c r="ODP47" s="960"/>
      <c r="ODQ47" s="960"/>
      <c r="ODR47" s="960"/>
      <c r="ODS47" s="960"/>
      <c r="ODT47" s="960"/>
      <c r="ODU47" s="960"/>
      <c r="ODV47" s="960"/>
      <c r="ODW47" s="960"/>
      <c r="ODX47" s="960"/>
      <c r="ODY47" s="960"/>
      <c r="ODZ47" s="960"/>
      <c r="OEA47" s="960"/>
      <c r="OEB47" s="960"/>
      <c r="OEC47" s="960"/>
      <c r="OED47" s="960"/>
      <c r="OEE47" s="960"/>
      <c r="OEF47" s="960"/>
      <c r="OEG47" s="960"/>
      <c r="OEH47" s="960"/>
      <c r="OEI47" s="960"/>
      <c r="OEJ47" s="960"/>
      <c r="OEK47" s="960"/>
      <c r="OEL47" s="960"/>
      <c r="OEM47" s="960"/>
      <c r="OEN47" s="960"/>
      <c r="OEO47" s="960"/>
      <c r="OEP47" s="960"/>
      <c r="OEQ47" s="960"/>
      <c r="OER47" s="960"/>
      <c r="OES47" s="960"/>
      <c r="OET47" s="960"/>
      <c r="OEU47" s="960"/>
      <c r="OEV47" s="960"/>
      <c r="OEW47" s="960"/>
      <c r="OEX47" s="960"/>
      <c r="OEY47" s="960"/>
      <c r="OEZ47" s="960"/>
      <c r="OFA47" s="960"/>
      <c r="OFB47" s="960"/>
      <c r="OFC47" s="960"/>
      <c r="OFD47" s="960"/>
      <c r="OFE47" s="960"/>
      <c r="OFF47" s="960"/>
      <c r="OFG47" s="960"/>
      <c r="OFH47" s="960"/>
      <c r="OFI47" s="960"/>
      <c r="OFJ47" s="960"/>
      <c r="OFK47" s="960"/>
      <c r="OFL47" s="960"/>
      <c r="OFM47" s="960"/>
      <c r="OFN47" s="960"/>
      <c r="OFO47" s="960"/>
      <c r="OFP47" s="960"/>
      <c r="OFQ47" s="960"/>
      <c r="OFR47" s="960"/>
      <c r="OFS47" s="960"/>
      <c r="OFT47" s="960"/>
      <c r="OFU47" s="960"/>
      <c r="OFV47" s="960"/>
      <c r="OFW47" s="960"/>
      <c r="OFX47" s="960"/>
      <c r="OFY47" s="960"/>
      <c r="OFZ47" s="960"/>
      <c r="OGA47" s="960"/>
      <c r="OGB47" s="960"/>
      <c r="OGC47" s="960"/>
      <c r="OGD47" s="960"/>
      <c r="OGE47" s="960"/>
      <c r="OGF47" s="960"/>
      <c r="OGG47" s="960"/>
      <c r="OGH47" s="960"/>
      <c r="OGI47" s="960"/>
      <c r="OGJ47" s="960"/>
      <c r="OGK47" s="960"/>
      <c r="OGL47" s="960"/>
      <c r="OGM47" s="960"/>
      <c r="OGN47" s="960"/>
      <c r="OGO47" s="960"/>
      <c r="OGP47" s="960"/>
      <c r="OGQ47" s="960"/>
      <c r="OGR47" s="960"/>
      <c r="OGS47" s="960"/>
      <c r="OGT47" s="960"/>
      <c r="OGU47" s="960"/>
      <c r="OGV47" s="960"/>
      <c r="OGW47" s="960"/>
      <c r="OGX47" s="960"/>
      <c r="OGY47" s="960"/>
      <c r="OGZ47" s="960"/>
      <c r="OHA47" s="960"/>
      <c r="OHB47" s="960"/>
      <c r="OHC47" s="960"/>
      <c r="OHD47" s="960"/>
      <c r="OHE47" s="960"/>
      <c r="OHF47" s="960"/>
      <c r="OHG47" s="960"/>
      <c r="OHH47" s="960"/>
      <c r="OHI47" s="960"/>
      <c r="OHJ47" s="960"/>
      <c r="OHK47" s="960"/>
      <c r="OHL47" s="960"/>
      <c r="OHM47" s="960"/>
      <c r="OHN47" s="960"/>
      <c r="OHO47" s="960"/>
      <c r="OHP47" s="960"/>
      <c r="OHQ47" s="960"/>
      <c r="OHR47" s="960"/>
      <c r="OHS47" s="960"/>
      <c r="OHT47" s="960"/>
      <c r="OHU47" s="960"/>
      <c r="OHV47" s="960"/>
      <c r="OHW47" s="960"/>
      <c r="OHX47" s="960"/>
      <c r="OHY47" s="960"/>
      <c r="OHZ47" s="960"/>
      <c r="OIA47" s="960"/>
      <c r="OIB47" s="960"/>
      <c r="OIC47" s="960"/>
      <c r="OID47" s="960"/>
      <c r="OIE47" s="960"/>
      <c r="OIF47" s="960"/>
      <c r="OIG47" s="960"/>
      <c r="OIH47" s="960"/>
      <c r="OII47" s="960"/>
      <c r="OIJ47" s="960"/>
      <c r="OIK47" s="960"/>
      <c r="OIL47" s="960"/>
      <c r="OIM47" s="960"/>
      <c r="OIN47" s="960"/>
      <c r="OIO47" s="960"/>
      <c r="OIP47" s="960"/>
      <c r="OIQ47" s="960"/>
      <c r="OIR47" s="960"/>
      <c r="OIS47" s="960"/>
      <c r="OIT47" s="960"/>
      <c r="OIU47" s="960"/>
      <c r="OIV47" s="960"/>
      <c r="OIW47" s="960"/>
      <c r="OIX47" s="960"/>
      <c r="OIY47" s="960"/>
      <c r="OIZ47" s="960"/>
      <c r="OJA47" s="960"/>
      <c r="OJB47" s="960"/>
      <c r="OJC47" s="960"/>
      <c r="OJD47" s="960"/>
      <c r="OJE47" s="960"/>
      <c r="OJF47" s="960"/>
      <c r="OJG47" s="960"/>
      <c r="OJH47" s="960"/>
      <c r="OJI47" s="960"/>
      <c r="OJJ47" s="960"/>
      <c r="OJK47" s="960"/>
      <c r="OJL47" s="960"/>
      <c r="OJM47" s="960"/>
      <c r="OJN47" s="960"/>
      <c r="OJO47" s="960"/>
      <c r="OJP47" s="960"/>
      <c r="OJQ47" s="960"/>
      <c r="OJR47" s="960"/>
      <c r="OJS47" s="960"/>
      <c r="OJT47" s="960"/>
      <c r="OJU47" s="960"/>
      <c r="OJV47" s="960"/>
      <c r="OJW47" s="960"/>
      <c r="OJX47" s="960"/>
      <c r="OJY47" s="960"/>
      <c r="OJZ47" s="960"/>
      <c r="OKA47" s="960"/>
      <c r="OKB47" s="960"/>
      <c r="OKC47" s="960"/>
      <c r="OKD47" s="960"/>
      <c r="OKE47" s="960"/>
      <c r="OKF47" s="960"/>
      <c r="OKG47" s="960"/>
      <c r="OKH47" s="960"/>
      <c r="OKI47" s="960"/>
      <c r="OKJ47" s="960"/>
      <c r="OKK47" s="960"/>
      <c r="OKL47" s="960"/>
      <c r="OKM47" s="960"/>
      <c r="OKN47" s="960"/>
      <c r="OKO47" s="960"/>
      <c r="OKP47" s="960"/>
      <c r="OKQ47" s="960"/>
      <c r="OKR47" s="960"/>
      <c r="OKS47" s="960"/>
      <c r="OKT47" s="960"/>
      <c r="OKU47" s="960"/>
      <c r="OKV47" s="960"/>
      <c r="OKW47" s="960"/>
      <c r="OKX47" s="960"/>
      <c r="OKY47" s="960"/>
      <c r="OKZ47" s="960"/>
      <c r="OLA47" s="960"/>
      <c r="OLB47" s="960"/>
      <c r="OLC47" s="960"/>
      <c r="OLD47" s="960"/>
      <c r="OLE47" s="960"/>
      <c r="OLF47" s="960"/>
      <c r="OLG47" s="960"/>
      <c r="OLH47" s="960"/>
      <c r="OLI47" s="960"/>
      <c r="OLJ47" s="960"/>
      <c r="OLK47" s="960"/>
      <c r="OLL47" s="960"/>
      <c r="OLM47" s="960"/>
      <c r="OLN47" s="960"/>
      <c r="OLO47" s="960"/>
      <c r="OLP47" s="960"/>
      <c r="OLQ47" s="960"/>
      <c r="OLR47" s="960"/>
      <c r="OLS47" s="960"/>
      <c r="OLT47" s="960"/>
      <c r="OLU47" s="960"/>
      <c r="OLV47" s="960"/>
      <c r="OLW47" s="960"/>
      <c r="OLX47" s="960"/>
      <c r="OLY47" s="960"/>
      <c r="OLZ47" s="960"/>
      <c r="OMA47" s="960"/>
      <c r="OMB47" s="960"/>
      <c r="OMC47" s="960"/>
      <c r="OMD47" s="960"/>
      <c r="OME47" s="960"/>
      <c r="OMF47" s="960"/>
      <c r="OMG47" s="960"/>
      <c r="OMH47" s="960"/>
      <c r="OMI47" s="960"/>
      <c r="OMJ47" s="960"/>
      <c r="OMK47" s="960"/>
      <c r="OML47" s="960"/>
      <c r="OMM47" s="960"/>
      <c r="OMN47" s="960"/>
      <c r="OMO47" s="960"/>
      <c r="OMP47" s="960"/>
      <c r="OMQ47" s="960"/>
      <c r="OMR47" s="960"/>
      <c r="OMS47" s="960"/>
      <c r="OMT47" s="960"/>
      <c r="OMU47" s="960"/>
      <c r="OMV47" s="960"/>
      <c r="OMW47" s="960"/>
      <c r="OMX47" s="960"/>
      <c r="OMY47" s="960"/>
      <c r="OMZ47" s="960"/>
      <c r="ONA47" s="960"/>
      <c r="ONB47" s="960"/>
      <c r="ONC47" s="960"/>
      <c r="OND47" s="960"/>
      <c r="ONE47" s="960"/>
      <c r="ONF47" s="960"/>
      <c r="ONG47" s="960"/>
      <c r="ONH47" s="960"/>
      <c r="ONI47" s="960"/>
      <c r="ONJ47" s="960"/>
      <c r="ONK47" s="960"/>
      <c r="ONL47" s="960"/>
      <c r="ONM47" s="960"/>
      <c r="ONN47" s="960"/>
      <c r="ONO47" s="960"/>
      <c r="ONP47" s="960"/>
      <c r="ONQ47" s="960"/>
      <c r="ONR47" s="960"/>
      <c r="ONS47" s="960"/>
      <c r="ONT47" s="960"/>
      <c r="ONU47" s="960"/>
      <c r="ONV47" s="960"/>
      <c r="ONW47" s="960"/>
      <c r="ONX47" s="960"/>
      <c r="ONY47" s="960"/>
      <c r="ONZ47" s="960"/>
      <c r="OOA47" s="960"/>
      <c r="OOB47" s="960"/>
      <c r="OOC47" s="960"/>
      <c r="OOD47" s="960"/>
      <c r="OOE47" s="960"/>
      <c r="OOF47" s="960"/>
      <c r="OOG47" s="960"/>
      <c r="OOH47" s="960"/>
      <c r="OOI47" s="960"/>
      <c r="OOJ47" s="960"/>
      <c r="OOK47" s="960"/>
      <c r="OOL47" s="960"/>
      <c r="OOM47" s="960"/>
      <c r="OON47" s="960"/>
      <c r="OOO47" s="960"/>
      <c r="OOP47" s="960"/>
      <c r="OOQ47" s="960"/>
      <c r="OOR47" s="960"/>
      <c r="OOS47" s="960"/>
      <c r="OOT47" s="960"/>
      <c r="OOU47" s="960"/>
      <c r="OOV47" s="960"/>
      <c r="OOW47" s="960"/>
      <c r="OOX47" s="960"/>
      <c r="OOY47" s="960"/>
      <c r="OOZ47" s="960"/>
      <c r="OPA47" s="960"/>
      <c r="OPB47" s="960"/>
      <c r="OPC47" s="960"/>
      <c r="OPD47" s="960"/>
      <c r="OPE47" s="960"/>
      <c r="OPF47" s="960"/>
      <c r="OPG47" s="960"/>
      <c r="OPH47" s="960"/>
      <c r="OPI47" s="960"/>
      <c r="OPJ47" s="960"/>
      <c r="OPK47" s="960"/>
      <c r="OPL47" s="960"/>
      <c r="OPM47" s="960"/>
      <c r="OPN47" s="960"/>
      <c r="OPO47" s="960"/>
      <c r="OPP47" s="960"/>
      <c r="OPQ47" s="960"/>
      <c r="OPR47" s="960"/>
      <c r="OPS47" s="960"/>
      <c r="OPT47" s="960"/>
      <c r="OPU47" s="960"/>
      <c r="OPV47" s="960"/>
      <c r="OPW47" s="960"/>
      <c r="OPX47" s="960"/>
      <c r="OPY47" s="960"/>
      <c r="OPZ47" s="960"/>
      <c r="OQA47" s="960"/>
      <c r="OQB47" s="960"/>
      <c r="OQC47" s="960"/>
      <c r="OQD47" s="960"/>
      <c r="OQE47" s="960"/>
      <c r="OQF47" s="960"/>
      <c r="OQG47" s="960"/>
      <c r="OQH47" s="960"/>
      <c r="OQI47" s="960"/>
      <c r="OQJ47" s="960"/>
      <c r="OQK47" s="960"/>
      <c r="OQL47" s="960"/>
      <c r="OQM47" s="960"/>
      <c r="OQN47" s="960"/>
      <c r="OQO47" s="960"/>
      <c r="OQP47" s="960"/>
      <c r="OQQ47" s="960"/>
      <c r="OQR47" s="960"/>
      <c r="OQS47" s="960"/>
      <c r="OQT47" s="960"/>
      <c r="OQU47" s="960"/>
      <c r="OQV47" s="960"/>
      <c r="OQW47" s="960"/>
      <c r="OQX47" s="960"/>
      <c r="OQY47" s="960"/>
      <c r="OQZ47" s="960"/>
      <c r="ORA47" s="960"/>
      <c r="ORB47" s="960"/>
      <c r="ORC47" s="960"/>
      <c r="ORD47" s="960"/>
      <c r="ORE47" s="960"/>
      <c r="ORF47" s="960"/>
      <c r="ORG47" s="960"/>
      <c r="ORH47" s="960"/>
      <c r="ORI47" s="960"/>
      <c r="ORJ47" s="960"/>
      <c r="ORK47" s="960"/>
      <c r="ORL47" s="960"/>
      <c r="ORM47" s="960"/>
      <c r="ORN47" s="960"/>
      <c r="ORO47" s="960"/>
      <c r="ORP47" s="960"/>
      <c r="ORQ47" s="960"/>
      <c r="ORR47" s="960"/>
      <c r="ORS47" s="960"/>
      <c r="ORT47" s="960"/>
      <c r="ORU47" s="960"/>
      <c r="ORV47" s="960"/>
      <c r="ORW47" s="960"/>
      <c r="ORX47" s="960"/>
      <c r="ORY47" s="960"/>
      <c r="ORZ47" s="960"/>
      <c r="OSA47" s="960"/>
      <c r="OSB47" s="960"/>
      <c r="OSC47" s="960"/>
      <c r="OSD47" s="960"/>
      <c r="OSE47" s="960"/>
      <c r="OSF47" s="960"/>
      <c r="OSG47" s="960"/>
      <c r="OSH47" s="960"/>
      <c r="OSI47" s="960"/>
      <c r="OSJ47" s="960"/>
      <c r="OSK47" s="960"/>
      <c r="OSL47" s="960"/>
      <c r="OSM47" s="960"/>
      <c r="OSN47" s="960"/>
      <c r="OSO47" s="960"/>
      <c r="OSP47" s="960"/>
      <c r="OSQ47" s="960"/>
      <c r="OSR47" s="960"/>
      <c r="OSS47" s="960"/>
      <c r="OST47" s="960"/>
      <c r="OSU47" s="960"/>
      <c r="OSV47" s="960"/>
      <c r="OSW47" s="960"/>
      <c r="OSX47" s="960"/>
      <c r="OSY47" s="960"/>
      <c r="OSZ47" s="960"/>
      <c r="OTA47" s="960"/>
      <c r="OTB47" s="960"/>
      <c r="OTC47" s="960"/>
      <c r="OTD47" s="960"/>
      <c r="OTE47" s="960"/>
      <c r="OTF47" s="960"/>
      <c r="OTG47" s="960"/>
      <c r="OTH47" s="960"/>
      <c r="OTI47" s="960"/>
      <c r="OTJ47" s="960"/>
      <c r="OTK47" s="960"/>
      <c r="OTL47" s="960"/>
      <c r="OTM47" s="960"/>
      <c r="OTN47" s="960"/>
      <c r="OTO47" s="960"/>
      <c r="OTP47" s="960"/>
      <c r="OTQ47" s="960"/>
      <c r="OTR47" s="960"/>
      <c r="OTS47" s="960"/>
      <c r="OTT47" s="960"/>
      <c r="OTU47" s="960"/>
      <c r="OTV47" s="960"/>
      <c r="OTW47" s="960"/>
      <c r="OTX47" s="960"/>
      <c r="OTY47" s="960"/>
      <c r="OTZ47" s="960"/>
      <c r="OUA47" s="960"/>
      <c r="OUB47" s="960"/>
      <c r="OUC47" s="960"/>
      <c r="OUD47" s="960"/>
      <c r="OUE47" s="960"/>
      <c r="OUF47" s="960"/>
      <c r="OUG47" s="960"/>
      <c r="OUH47" s="960"/>
      <c r="OUI47" s="960"/>
      <c r="OUJ47" s="960"/>
      <c r="OUK47" s="960"/>
      <c r="OUL47" s="960"/>
      <c r="OUM47" s="960"/>
      <c r="OUN47" s="960"/>
      <c r="OUO47" s="960"/>
      <c r="OUP47" s="960"/>
      <c r="OUQ47" s="960"/>
      <c r="OUR47" s="960"/>
      <c r="OUS47" s="960"/>
      <c r="OUT47" s="960"/>
      <c r="OUU47" s="960"/>
      <c r="OUV47" s="960"/>
      <c r="OUW47" s="960"/>
      <c r="OUX47" s="960"/>
      <c r="OUY47" s="960"/>
      <c r="OUZ47" s="960"/>
      <c r="OVA47" s="960"/>
      <c r="OVB47" s="960"/>
      <c r="OVC47" s="960"/>
      <c r="OVD47" s="960"/>
      <c r="OVE47" s="960"/>
      <c r="OVF47" s="960"/>
      <c r="OVG47" s="960"/>
      <c r="OVH47" s="960"/>
      <c r="OVI47" s="960"/>
      <c r="OVJ47" s="960"/>
      <c r="OVK47" s="960"/>
      <c r="OVL47" s="960"/>
      <c r="OVM47" s="960"/>
      <c r="OVN47" s="960"/>
      <c r="OVO47" s="960"/>
      <c r="OVP47" s="960"/>
      <c r="OVQ47" s="960"/>
      <c r="OVR47" s="960"/>
      <c r="OVS47" s="960"/>
      <c r="OVT47" s="960"/>
      <c r="OVU47" s="960"/>
      <c r="OVV47" s="960"/>
      <c r="OVW47" s="960"/>
      <c r="OVX47" s="960"/>
      <c r="OVY47" s="960"/>
      <c r="OVZ47" s="960"/>
      <c r="OWA47" s="960"/>
      <c r="OWB47" s="960"/>
      <c r="OWC47" s="960"/>
      <c r="OWD47" s="960"/>
      <c r="OWE47" s="960"/>
      <c r="OWF47" s="960"/>
      <c r="OWG47" s="960"/>
      <c r="OWH47" s="960"/>
      <c r="OWI47" s="960"/>
      <c r="OWJ47" s="960"/>
      <c r="OWK47" s="960"/>
      <c r="OWL47" s="960"/>
      <c r="OWM47" s="960"/>
      <c r="OWN47" s="960"/>
      <c r="OWO47" s="960"/>
      <c r="OWP47" s="960"/>
      <c r="OWQ47" s="960"/>
      <c r="OWR47" s="960"/>
      <c r="OWS47" s="960"/>
      <c r="OWT47" s="960"/>
      <c r="OWU47" s="960"/>
      <c r="OWV47" s="960"/>
      <c r="OWW47" s="960"/>
      <c r="OWX47" s="960"/>
      <c r="OWY47" s="960"/>
      <c r="OWZ47" s="960"/>
      <c r="OXA47" s="960"/>
      <c r="OXB47" s="960"/>
      <c r="OXC47" s="960"/>
      <c r="OXD47" s="960"/>
      <c r="OXE47" s="960"/>
      <c r="OXF47" s="960"/>
      <c r="OXG47" s="960"/>
      <c r="OXH47" s="960"/>
      <c r="OXI47" s="960"/>
      <c r="OXJ47" s="960"/>
      <c r="OXK47" s="960"/>
      <c r="OXL47" s="960"/>
      <c r="OXM47" s="960"/>
      <c r="OXN47" s="960"/>
      <c r="OXO47" s="960"/>
      <c r="OXP47" s="960"/>
      <c r="OXQ47" s="960"/>
      <c r="OXR47" s="960"/>
      <c r="OXS47" s="960"/>
      <c r="OXT47" s="960"/>
      <c r="OXU47" s="960"/>
      <c r="OXV47" s="960"/>
      <c r="OXW47" s="960"/>
      <c r="OXX47" s="960"/>
      <c r="OXY47" s="960"/>
      <c r="OXZ47" s="960"/>
      <c r="OYA47" s="960"/>
      <c r="OYB47" s="960"/>
      <c r="OYC47" s="960"/>
      <c r="OYD47" s="960"/>
      <c r="OYE47" s="960"/>
      <c r="OYF47" s="960"/>
      <c r="OYG47" s="960"/>
      <c r="OYH47" s="960"/>
      <c r="OYI47" s="960"/>
      <c r="OYJ47" s="960"/>
      <c r="OYK47" s="960"/>
      <c r="OYL47" s="960"/>
      <c r="OYM47" s="960"/>
      <c r="OYN47" s="960"/>
      <c r="OYO47" s="960"/>
      <c r="OYP47" s="960"/>
      <c r="OYQ47" s="960"/>
      <c r="OYR47" s="960"/>
      <c r="OYS47" s="960"/>
      <c r="OYT47" s="960"/>
      <c r="OYU47" s="960"/>
      <c r="OYV47" s="960"/>
      <c r="OYW47" s="960"/>
      <c r="OYX47" s="960"/>
      <c r="OYY47" s="960"/>
      <c r="OYZ47" s="960"/>
      <c r="OZA47" s="960"/>
      <c r="OZB47" s="960"/>
      <c r="OZC47" s="960"/>
      <c r="OZD47" s="960"/>
      <c r="OZE47" s="960"/>
      <c r="OZF47" s="960"/>
      <c r="OZG47" s="960"/>
      <c r="OZH47" s="960"/>
      <c r="OZI47" s="960"/>
      <c r="OZJ47" s="960"/>
      <c r="OZK47" s="960"/>
      <c r="OZL47" s="960"/>
      <c r="OZM47" s="960"/>
      <c r="OZN47" s="960"/>
      <c r="OZO47" s="960"/>
      <c r="OZP47" s="960"/>
      <c r="OZQ47" s="960"/>
      <c r="OZR47" s="960"/>
      <c r="OZS47" s="960"/>
      <c r="OZT47" s="960"/>
      <c r="OZU47" s="960"/>
      <c r="OZV47" s="960"/>
      <c r="OZW47" s="960"/>
      <c r="OZX47" s="960"/>
      <c r="OZY47" s="960"/>
      <c r="OZZ47" s="960"/>
      <c r="PAA47" s="960"/>
      <c r="PAB47" s="960"/>
      <c r="PAC47" s="960"/>
      <c r="PAD47" s="960"/>
      <c r="PAE47" s="960"/>
      <c r="PAF47" s="960"/>
      <c r="PAG47" s="960"/>
      <c r="PAH47" s="960"/>
      <c r="PAI47" s="960"/>
      <c r="PAJ47" s="960"/>
      <c r="PAK47" s="960"/>
      <c r="PAL47" s="960"/>
      <c r="PAM47" s="960"/>
      <c r="PAN47" s="960"/>
      <c r="PAO47" s="960"/>
      <c r="PAP47" s="960"/>
      <c r="PAQ47" s="960"/>
      <c r="PAR47" s="960"/>
      <c r="PAS47" s="960"/>
      <c r="PAT47" s="960"/>
      <c r="PAU47" s="960"/>
      <c r="PAV47" s="960"/>
      <c r="PAW47" s="960"/>
      <c r="PAX47" s="960"/>
      <c r="PAY47" s="960"/>
      <c r="PAZ47" s="960"/>
      <c r="PBA47" s="960"/>
      <c r="PBB47" s="960"/>
      <c r="PBC47" s="960"/>
      <c r="PBD47" s="960"/>
      <c r="PBE47" s="960"/>
      <c r="PBF47" s="960"/>
      <c r="PBG47" s="960"/>
      <c r="PBH47" s="960"/>
      <c r="PBI47" s="960"/>
      <c r="PBJ47" s="960"/>
      <c r="PBK47" s="960"/>
      <c r="PBL47" s="960"/>
      <c r="PBM47" s="960"/>
      <c r="PBN47" s="960"/>
      <c r="PBO47" s="960"/>
      <c r="PBP47" s="960"/>
      <c r="PBQ47" s="960"/>
      <c r="PBR47" s="960"/>
      <c r="PBS47" s="960"/>
      <c r="PBT47" s="960"/>
      <c r="PBU47" s="960"/>
      <c r="PBV47" s="960"/>
      <c r="PBW47" s="960"/>
      <c r="PBX47" s="960"/>
      <c r="PBY47" s="960"/>
      <c r="PBZ47" s="960"/>
      <c r="PCA47" s="960"/>
      <c r="PCB47" s="960"/>
      <c r="PCC47" s="960"/>
      <c r="PCD47" s="960"/>
      <c r="PCE47" s="960"/>
      <c r="PCF47" s="960"/>
      <c r="PCG47" s="960"/>
      <c r="PCH47" s="960"/>
      <c r="PCI47" s="960"/>
      <c r="PCJ47" s="960"/>
      <c r="PCK47" s="960"/>
      <c r="PCL47" s="960"/>
      <c r="PCM47" s="960"/>
      <c r="PCN47" s="960"/>
      <c r="PCO47" s="960"/>
      <c r="PCP47" s="960"/>
      <c r="PCQ47" s="960"/>
      <c r="PCR47" s="960"/>
      <c r="PCS47" s="960"/>
      <c r="PCT47" s="960"/>
      <c r="PCU47" s="960"/>
      <c r="PCV47" s="960"/>
      <c r="PCW47" s="960"/>
      <c r="PCX47" s="960"/>
      <c r="PCY47" s="960"/>
      <c r="PCZ47" s="960"/>
      <c r="PDA47" s="960"/>
      <c r="PDB47" s="960"/>
      <c r="PDC47" s="960"/>
      <c r="PDD47" s="960"/>
      <c r="PDE47" s="960"/>
      <c r="PDF47" s="960"/>
      <c r="PDG47" s="960"/>
      <c r="PDH47" s="960"/>
      <c r="PDI47" s="960"/>
      <c r="PDJ47" s="960"/>
      <c r="PDK47" s="960"/>
      <c r="PDL47" s="960"/>
      <c r="PDM47" s="960"/>
      <c r="PDN47" s="960"/>
      <c r="PDO47" s="960"/>
      <c r="PDP47" s="960"/>
      <c r="PDQ47" s="960"/>
      <c r="PDR47" s="960"/>
      <c r="PDS47" s="960"/>
      <c r="PDT47" s="960"/>
      <c r="PDU47" s="960"/>
      <c r="PDV47" s="960"/>
      <c r="PDW47" s="960"/>
      <c r="PDX47" s="960"/>
      <c r="PDY47" s="960"/>
      <c r="PDZ47" s="960"/>
      <c r="PEA47" s="960"/>
      <c r="PEB47" s="960"/>
      <c r="PEC47" s="960"/>
      <c r="PED47" s="960"/>
      <c r="PEE47" s="960"/>
      <c r="PEF47" s="960"/>
      <c r="PEG47" s="960"/>
      <c r="PEH47" s="960"/>
      <c r="PEI47" s="960"/>
      <c r="PEJ47" s="960"/>
      <c r="PEK47" s="960"/>
      <c r="PEL47" s="960"/>
      <c r="PEM47" s="960"/>
      <c r="PEN47" s="960"/>
      <c r="PEO47" s="960"/>
      <c r="PEP47" s="960"/>
      <c r="PEQ47" s="960"/>
      <c r="PER47" s="960"/>
      <c r="PES47" s="960"/>
      <c r="PET47" s="960"/>
      <c r="PEU47" s="960"/>
      <c r="PEV47" s="960"/>
      <c r="PEW47" s="960"/>
      <c r="PEX47" s="960"/>
      <c r="PEY47" s="960"/>
      <c r="PEZ47" s="960"/>
      <c r="PFA47" s="960"/>
      <c r="PFB47" s="960"/>
      <c r="PFC47" s="960"/>
      <c r="PFD47" s="960"/>
      <c r="PFE47" s="960"/>
      <c r="PFF47" s="960"/>
      <c r="PFG47" s="960"/>
      <c r="PFH47" s="960"/>
      <c r="PFI47" s="960"/>
      <c r="PFJ47" s="960"/>
      <c r="PFK47" s="960"/>
      <c r="PFL47" s="960"/>
      <c r="PFM47" s="960"/>
      <c r="PFN47" s="960"/>
      <c r="PFO47" s="960"/>
      <c r="PFP47" s="960"/>
      <c r="PFQ47" s="960"/>
      <c r="PFR47" s="960"/>
      <c r="PFS47" s="960"/>
      <c r="PFT47" s="960"/>
      <c r="PFU47" s="960"/>
      <c r="PFV47" s="960"/>
      <c r="PFW47" s="960"/>
      <c r="PFX47" s="960"/>
      <c r="PFY47" s="960"/>
      <c r="PFZ47" s="960"/>
      <c r="PGA47" s="960"/>
      <c r="PGB47" s="960"/>
      <c r="PGC47" s="960"/>
      <c r="PGD47" s="960"/>
      <c r="PGE47" s="960"/>
      <c r="PGF47" s="960"/>
      <c r="PGG47" s="960"/>
      <c r="PGH47" s="960"/>
      <c r="PGI47" s="960"/>
      <c r="PGJ47" s="960"/>
      <c r="PGK47" s="960"/>
      <c r="PGL47" s="960"/>
      <c r="PGM47" s="960"/>
      <c r="PGN47" s="960"/>
      <c r="PGO47" s="960"/>
      <c r="PGP47" s="960"/>
      <c r="PGQ47" s="960"/>
      <c r="PGR47" s="960"/>
      <c r="PGS47" s="960"/>
      <c r="PGT47" s="960"/>
      <c r="PGU47" s="960"/>
      <c r="PGV47" s="960"/>
      <c r="PGW47" s="960"/>
      <c r="PGX47" s="960"/>
      <c r="PGY47" s="960"/>
      <c r="PGZ47" s="960"/>
      <c r="PHA47" s="960"/>
      <c r="PHB47" s="960"/>
      <c r="PHC47" s="960"/>
      <c r="PHD47" s="960"/>
      <c r="PHE47" s="960"/>
      <c r="PHF47" s="960"/>
      <c r="PHG47" s="960"/>
      <c r="PHH47" s="960"/>
      <c r="PHI47" s="960"/>
      <c r="PHJ47" s="960"/>
      <c r="PHK47" s="960"/>
      <c r="PHL47" s="960"/>
      <c r="PHM47" s="960"/>
      <c r="PHN47" s="960"/>
      <c r="PHO47" s="960"/>
      <c r="PHP47" s="960"/>
      <c r="PHQ47" s="960"/>
      <c r="PHR47" s="960"/>
      <c r="PHS47" s="960"/>
      <c r="PHT47" s="960"/>
      <c r="PHU47" s="960"/>
      <c r="PHV47" s="960"/>
      <c r="PHW47" s="960"/>
      <c r="PHX47" s="960"/>
      <c r="PHY47" s="960"/>
      <c r="PHZ47" s="960"/>
      <c r="PIA47" s="960"/>
      <c r="PIB47" s="960"/>
      <c r="PIC47" s="960"/>
      <c r="PID47" s="960"/>
      <c r="PIE47" s="960"/>
      <c r="PIF47" s="960"/>
      <c r="PIG47" s="960"/>
      <c r="PIH47" s="960"/>
      <c r="PII47" s="960"/>
      <c r="PIJ47" s="960"/>
      <c r="PIK47" s="960"/>
      <c r="PIL47" s="960"/>
      <c r="PIM47" s="960"/>
      <c r="PIN47" s="960"/>
      <c r="PIO47" s="960"/>
      <c r="PIP47" s="960"/>
      <c r="PIQ47" s="960"/>
      <c r="PIR47" s="960"/>
      <c r="PIS47" s="960"/>
      <c r="PIT47" s="960"/>
      <c r="PIU47" s="960"/>
      <c r="PIV47" s="960"/>
      <c r="PIW47" s="960"/>
      <c r="PIX47" s="960"/>
      <c r="PIY47" s="960"/>
      <c r="PIZ47" s="960"/>
      <c r="PJA47" s="960"/>
      <c r="PJB47" s="960"/>
      <c r="PJC47" s="960"/>
      <c r="PJD47" s="960"/>
      <c r="PJE47" s="960"/>
      <c r="PJF47" s="960"/>
      <c r="PJG47" s="960"/>
      <c r="PJH47" s="960"/>
      <c r="PJI47" s="960"/>
      <c r="PJJ47" s="960"/>
      <c r="PJK47" s="960"/>
      <c r="PJL47" s="960"/>
      <c r="PJM47" s="960"/>
      <c r="PJN47" s="960"/>
      <c r="PJO47" s="960"/>
      <c r="PJP47" s="960"/>
      <c r="PJQ47" s="960"/>
      <c r="PJR47" s="960"/>
      <c r="PJS47" s="960"/>
      <c r="PJT47" s="960"/>
      <c r="PJU47" s="960"/>
      <c r="PJV47" s="960"/>
      <c r="PJW47" s="960"/>
      <c r="PJX47" s="960"/>
      <c r="PJY47" s="960"/>
      <c r="PJZ47" s="960"/>
      <c r="PKA47" s="960"/>
      <c r="PKB47" s="960"/>
      <c r="PKC47" s="960"/>
      <c r="PKD47" s="960"/>
      <c r="PKE47" s="960"/>
      <c r="PKF47" s="960"/>
      <c r="PKG47" s="960"/>
      <c r="PKH47" s="960"/>
      <c r="PKI47" s="960"/>
      <c r="PKJ47" s="960"/>
      <c r="PKK47" s="960"/>
      <c r="PKL47" s="960"/>
      <c r="PKM47" s="960"/>
      <c r="PKN47" s="960"/>
      <c r="PKO47" s="960"/>
      <c r="PKP47" s="960"/>
      <c r="PKQ47" s="960"/>
      <c r="PKR47" s="960"/>
      <c r="PKS47" s="960"/>
      <c r="PKT47" s="960"/>
      <c r="PKU47" s="960"/>
      <c r="PKV47" s="960"/>
      <c r="PKW47" s="960"/>
      <c r="PKX47" s="960"/>
      <c r="PKY47" s="960"/>
      <c r="PKZ47" s="960"/>
      <c r="PLA47" s="960"/>
      <c r="PLB47" s="960"/>
      <c r="PLC47" s="960"/>
      <c r="PLD47" s="960"/>
      <c r="PLE47" s="960"/>
      <c r="PLF47" s="960"/>
      <c r="PLG47" s="960"/>
      <c r="PLH47" s="960"/>
      <c r="PLI47" s="960"/>
      <c r="PLJ47" s="960"/>
      <c r="PLK47" s="960"/>
      <c r="PLL47" s="960"/>
      <c r="PLM47" s="960"/>
      <c r="PLN47" s="960"/>
      <c r="PLO47" s="960"/>
      <c r="PLP47" s="960"/>
      <c r="PLQ47" s="960"/>
      <c r="PLR47" s="960"/>
      <c r="PLS47" s="960"/>
      <c r="PLT47" s="960"/>
      <c r="PLU47" s="960"/>
      <c r="PLV47" s="960"/>
      <c r="PLW47" s="960"/>
      <c r="PLX47" s="960"/>
      <c r="PLY47" s="960"/>
      <c r="PLZ47" s="960"/>
      <c r="PMA47" s="960"/>
      <c r="PMB47" s="960"/>
      <c r="PMC47" s="960"/>
      <c r="PMD47" s="960"/>
      <c r="PME47" s="960"/>
      <c r="PMF47" s="960"/>
      <c r="PMG47" s="960"/>
      <c r="PMH47" s="960"/>
      <c r="PMI47" s="960"/>
      <c r="PMJ47" s="960"/>
      <c r="PMK47" s="960"/>
      <c r="PML47" s="960"/>
      <c r="PMM47" s="960"/>
      <c r="PMN47" s="960"/>
      <c r="PMO47" s="960"/>
      <c r="PMP47" s="960"/>
      <c r="PMQ47" s="960"/>
      <c r="PMR47" s="960"/>
      <c r="PMS47" s="960"/>
      <c r="PMT47" s="960"/>
      <c r="PMU47" s="960"/>
      <c r="PMV47" s="960"/>
      <c r="PMW47" s="960"/>
      <c r="PMX47" s="960"/>
      <c r="PMY47" s="960"/>
      <c r="PMZ47" s="960"/>
      <c r="PNA47" s="960"/>
      <c r="PNB47" s="960"/>
      <c r="PNC47" s="960"/>
      <c r="PND47" s="960"/>
      <c r="PNE47" s="960"/>
      <c r="PNF47" s="960"/>
      <c r="PNG47" s="960"/>
      <c r="PNH47" s="960"/>
      <c r="PNI47" s="960"/>
      <c r="PNJ47" s="960"/>
      <c r="PNK47" s="960"/>
      <c r="PNL47" s="960"/>
      <c r="PNM47" s="960"/>
      <c r="PNN47" s="960"/>
      <c r="PNO47" s="960"/>
      <c r="PNP47" s="960"/>
      <c r="PNQ47" s="960"/>
      <c r="PNR47" s="960"/>
      <c r="PNS47" s="960"/>
      <c r="PNT47" s="960"/>
      <c r="PNU47" s="960"/>
      <c r="PNV47" s="960"/>
      <c r="PNW47" s="960"/>
      <c r="PNX47" s="960"/>
      <c r="PNY47" s="960"/>
      <c r="PNZ47" s="960"/>
      <c r="POA47" s="960"/>
      <c r="POB47" s="960"/>
      <c r="POC47" s="960"/>
      <c r="POD47" s="960"/>
      <c r="POE47" s="960"/>
      <c r="POF47" s="960"/>
      <c r="POG47" s="960"/>
      <c r="POH47" s="960"/>
      <c r="POI47" s="960"/>
      <c r="POJ47" s="960"/>
      <c r="POK47" s="960"/>
      <c r="POL47" s="960"/>
      <c r="POM47" s="960"/>
      <c r="PON47" s="960"/>
      <c r="POO47" s="960"/>
      <c r="POP47" s="960"/>
      <c r="POQ47" s="960"/>
      <c r="POR47" s="960"/>
      <c r="POS47" s="960"/>
      <c r="POT47" s="960"/>
      <c r="POU47" s="960"/>
      <c r="POV47" s="960"/>
      <c r="POW47" s="960"/>
      <c r="POX47" s="960"/>
      <c r="POY47" s="960"/>
      <c r="POZ47" s="960"/>
      <c r="PPA47" s="960"/>
      <c r="PPB47" s="960"/>
      <c r="PPC47" s="960"/>
      <c r="PPD47" s="960"/>
      <c r="PPE47" s="960"/>
      <c r="PPF47" s="960"/>
      <c r="PPG47" s="960"/>
      <c r="PPH47" s="960"/>
      <c r="PPI47" s="960"/>
      <c r="PPJ47" s="960"/>
      <c r="PPK47" s="960"/>
      <c r="PPL47" s="960"/>
      <c r="PPM47" s="960"/>
      <c r="PPN47" s="960"/>
      <c r="PPO47" s="960"/>
      <c r="PPP47" s="960"/>
      <c r="PPQ47" s="960"/>
      <c r="PPR47" s="960"/>
      <c r="PPS47" s="960"/>
      <c r="PPT47" s="960"/>
      <c r="PPU47" s="960"/>
      <c r="PPV47" s="960"/>
      <c r="PPW47" s="960"/>
      <c r="PPX47" s="960"/>
      <c r="PPY47" s="960"/>
      <c r="PPZ47" s="960"/>
      <c r="PQA47" s="960"/>
      <c r="PQB47" s="960"/>
      <c r="PQC47" s="960"/>
      <c r="PQD47" s="960"/>
      <c r="PQE47" s="960"/>
      <c r="PQF47" s="960"/>
      <c r="PQG47" s="960"/>
      <c r="PQH47" s="960"/>
      <c r="PQI47" s="960"/>
      <c r="PQJ47" s="960"/>
      <c r="PQK47" s="960"/>
      <c r="PQL47" s="960"/>
      <c r="PQM47" s="960"/>
      <c r="PQN47" s="960"/>
      <c r="PQO47" s="960"/>
      <c r="PQP47" s="960"/>
      <c r="PQQ47" s="960"/>
      <c r="PQR47" s="960"/>
      <c r="PQS47" s="960"/>
      <c r="PQT47" s="960"/>
      <c r="PQU47" s="960"/>
      <c r="PQV47" s="960"/>
      <c r="PQW47" s="960"/>
      <c r="PQX47" s="960"/>
      <c r="PQY47" s="960"/>
      <c r="PQZ47" s="960"/>
      <c r="PRA47" s="960"/>
      <c r="PRB47" s="960"/>
      <c r="PRC47" s="960"/>
      <c r="PRD47" s="960"/>
      <c r="PRE47" s="960"/>
      <c r="PRF47" s="960"/>
      <c r="PRG47" s="960"/>
      <c r="PRH47" s="960"/>
      <c r="PRI47" s="960"/>
      <c r="PRJ47" s="960"/>
      <c r="PRK47" s="960"/>
      <c r="PRL47" s="960"/>
      <c r="PRM47" s="960"/>
      <c r="PRN47" s="960"/>
      <c r="PRO47" s="960"/>
      <c r="PRP47" s="960"/>
      <c r="PRQ47" s="960"/>
      <c r="PRR47" s="960"/>
      <c r="PRS47" s="960"/>
      <c r="PRT47" s="960"/>
      <c r="PRU47" s="960"/>
      <c r="PRV47" s="960"/>
      <c r="PRW47" s="960"/>
      <c r="PRX47" s="960"/>
      <c r="PRY47" s="960"/>
      <c r="PRZ47" s="960"/>
      <c r="PSA47" s="960"/>
      <c r="PSB47" s="960"/>
      <c r="PSC47" s="960"/>
      <c r="PSD47" s="960"/>
      <c r="PSE47" s="960"/>
      <c r="PSF47" s="960"/>
      <c r="PSG47" s="960"/>
      <c r="PSH47" s="960"/>
      <c r="PSI47" s="960"/>
      <c r="PSJ47" s="960"/>
      <c r="PSK47" s="960"/>
      <c r="PSL47" s="960"/>
      <c r="PSM47" s="960"/>
      <c r="PSN47" s="960"/>
      <c r="PSO47" s="960"/>
      <c r="PSP47" s="960"/>
      <c r="PSQ47" s="960"/>
      <c r="PSR47" s="960"/>
      <c r="PSS47" s="960"/>
      <c r="PST47" s="960"/>
      <c r="PSU47" s="960"/>
      <c r="PSV47" s="960"/>
      <c r="PSW47" s="960"/>
      <c r="PSX47" s="960"/>
      <c r="PSY47" s="960"/>
      <c r="PSZ47" s="960"/>
      <c r="PTA47" s="960"/>
      <c r="PTB47" s="960"/>
      <c r="PTC47" s="960"/>
      <c r="PTD47" s="960"/>
      <c r="PTE47" s="960"/>
      <c r="PTF47" s="960"/>
      <c r="PTG47" s="960"/>
      <c r="PTH47" s="960"/>
      <c r="PTI47" s="960"/>
      <c r="PTJ47" s="960"/>
      <c r="PTK47" s="960"/>
      <c r="PTL47" s="960"/>
      <c r="PTM47" s="960"/>
      <c r="PTN47" s="960"/>
      <c r="PTO47" s="960"/>
      <c r="PTP47" s="960"/>
      <c r="PTQ47" s="960"/>
      <c r="PTR47" s="960"/>
      <c r="PTS47" s="960"/>
      <c r="PTT47" s="960"/>
      <c r="PTU47" s="960"/>
      <c r="PTV47" s="960"/>
      <c r="PTW47" s="960"/>
      <c r="PTX47" s="960"/>
      <c r="PTY47" s="960"/>
      <c r="PTZ47" s="960"/>
      <c r="PUA47" s="960"/>
      <c r="PUB47" s="960"/>
      <c r="PUC47" s="960"/>
      <c r="PUD47" s="960"/>
      <c r="PUE47" s="960"/>
      <c r="PUF47" s="960"/>
      <c r="PUG47" s="960"/>
      <c r="PUH47" s="960"/>
      <c r="PUI47" s="960"/>
      <c r="PUJ47" s="960"/>
      <c r="PUK47" s="960"/>
      <c r="PUL47" s="960"/>
      <c r="PUM47" s="960"/>
      <c r="PUN47" s="960"/>
      <c r="PUO47" s="960"/>
      <c r="PUP47" s="960"/>
      <c r="PUQ47" s="960"/>
      <c r="PUR47" s="960"/>
      <c r="PUS47" s="960"/>
      <c r="PUT47" s="960"/>
      <c r="PUU47" s="960"/>
      <c r="PUV47" s="960"/>
      <c r="PUW47" s="960"/>
      <c r="PUX47" s="960"/>
      <c r="PUY47" s="960"/>
      <c r="PUZ47" s="960"/>
      <c r="PVA47" s="960"/>
      <c r="PVB47" s="960"/>
      <c r="PVC47" s="960"/>
      <c r="PVD47" s="960"/>
      <c r="PVE47" s="960"/>
      <c r="PVF47" s="960"/>
      <c r="PVG47" s="960"/>
      <c r="PVH47" s="960"/>
      <c r="PVI47" s="960"/>
      <c r="PVJ47" s="960"/>
      <c r="PVK47" s="960"/>
      <c r="PVL47" s="960"/>
      <c r="PVM47" s="960"/>
      <c r="PVN47" s="960"/>
      <c r="PVO47" s="960"/>
      <c r="PVP47" s="960"/>
      <c r="PVQ47" s="960"/>
      <c r="PVR47" s="960"/>
      <c r="PVS47" s="960"/>
      <c r="PVT47" s="960"/>
      <c r="PVU47" s="960"/>
      <c r="PVV47" s="960"/>
      <c r="PVW47" s="960"/>
      <c r="PVX47" s="960"/>
      <c r="PVY47" s="960"/>
      <c r="PVZ47" s="960"/>
      <c r="PWA47" s="960"/>
      <c r="PWB47" s="960"/>
      <c r="PWC47" s="960"/>
      <c r="PWD47" s="960"/>
      <c r="PWE47" s="960"/>
      <c r="PWF47" s="960"/>
      <c r="PWG47" s="960"/>
      <c r="PWH47" s="960"/>
      <c r="PWI47" s="960"/>
      <c r="PWJ47" s="960"/>
      <c r="PWK47" s="960"/>
      <c r="PWL47" s="960"/>
      <c r="PWM47" s="960"/>
      <c r="PWN47" s="960"/>
      <c r="PWO47" s="960"/>
      <c r="PWP47" s="960"/>
      <c r="PWQ47" s="960"/>
      <c r="PWR47" s="960"/>
      <c r="PWS47" s="960"/>
      <c r="PWT47" s="960"/>
      <c r="PWU47" s="960"/>
      <c r="PWV47" s="960"/>
      <c r="PWW47" s="960"/>
      <c r="PWX47" s="960"/>
      <c r="PWY47" s="960"/>
      <c r="PWZ47" s="960"/>
      <c r="PXA47" s="960"/>
      <c r="PXB47" s="960"/>
      <c r="PXC47" s="960"/>
      <c r="PXD47" s="960"/>
      <c r="PXE47" s="960"/>
      <c r="PXF47" s="960"/>
      <c r="PXG47" s="960"/>
      <c r="PXH47" s="960"/>
      <c r="PXI47" s="960"/>
      <c r="PXJ47" s="960"/>
      <c r="PXK47" s="960"/>
      <c r="PXL47" s="960"/>
      <c r="PXM47" s="960"/>
      <c r="PXN47" s="960"/>
      <c r="PXO47" s="960"/>
      <c r="PXP47" s="960"/>
      <c r="PXQ47" s="960"/>
      <c r="PXR47" s="960"/>
      <c r="PXS47" s="960"/>
      <c r="PXT47" s="960"/>
      <c r="PXU47" s="960"/>
      <c r="PXV47" s="960"/>
      <c r="PXW47" s="960"/>
      <c r="PXX47" s="960"/>
      <c r="PXY47" s="960"/>
      <c r="PXZ47" s="960"/>
      <c r="PYA47" s="960"/>
      <c r="PYB47" s="960"/>
      <c r="PYC47" s="960"/>
      <c r="PYD47" s="960"/>
      <c r="PYE47" s="960"/>
      <c r="PYF47" s="960"/>
      <c r="PYG47" s="960"/>
      <c r="PYH47" s="960"/>
      <c r="PYI47" s="960"/>
      <c r="PYJ47" s="960"/>
      <c r="PYK47" s="960"/>
      <c r="PYL47" s="960"/>
      <c r="PYM47" s="960"/>
      <c r="PYN47" s="960"/>
      <c r="PYO47" s="960"/>
      <c r="PYP47" s="960"/>
      <c r="PYQ47" s="960"/>
      <c r="PYR47" s="960"/>
      <c r="PYS47" s="960"/>
      <c r="PYT47" s="960"/>
      <c r="PYU47" s="960"/>
      <c r="PYV47" s="960"/>
      <c r="PYW47" s="960"/>
      <c r="PYX47" s="960"/>
      <c r="PYY47" s="960"/>
      <c r="PYZ47" s="960"/>
      <c r="PZA47" s="960"/>
      <c r="PZB47" s="960"/>
      <c r="PZC47" s="960"/>
      <c r="PZD47" s="960"/>
      <c r="PZE47" s="960"/>
      <c r="PZF47" s="960"/>
      <c r="PZG47" s="960"/>
      <c r="PZH47" s="960"/>
      <c r="PZI47" s="960"/>
      <c r="PZJ47" s="960"/>
      <c r="PZK47" s="960"/>
      <c r="PZL47" s="960"/>
      <c r="PZM47" s="960"/>
      <c r="PZN47" s="960"/>
      <c r="PZO47" s="960"/>
      <c r="PZP47" s="960"/>
      <c r="PZQ47" s="960"/>
      <c r="PZR47" s="960"/>
      <c r="PZS47" s="960"/>
      <c r="PZT47" s="960"/>
      <c r="PZU47" s="960"/>
      <c r="PZV47" s="960"/>
      <c r="PZW47" s="960"/>
      <c r="PZX47" s="960"/>
      <c r="PZY47" s="960"/>
      <c r="PZZ47" s="960"/>
      <c r="QAA47" s="960"/>
      <c r="QAB47" s="960"/>
      <c r="QAC47" s="960"/>
      <c r="QAD47" s="960"/>
      <c r="QAE47" s="960"/>
      <c r="QAF47" s="960"/>
      <c r="QAG47" s="960"/>
      <c r="QAH47" s="960"/>
      <c r="QAI47" s="960"/>
      <c r="QAJ47" s="960"/>
      <c r="QAK47" s="960"/>
      <c r="QAL47" s="960"/>
      <c r="QAM47" s="960"/>
      <c r="QAN47" s="960"/>
      <c r="QAO47" s="960"/>
      <c r="QAP47" s="960"/>
      <c r="QAQ47" s="960"/>
      <c r="QAR47" s="960"/>
      <c r="QAS47" s="960"/>
      <c r="QAT47" s="960"/>
      <c r="QAU47" s="960"/>
      <c r="QAV47" s="960"/>
      <c r="QAW47" s="960"/>
      <c r="QAX47" s="960"/>
      <c r="QAY47" s="960"/>
      <c r="QAZ47" s="960"/>
      <c r="QBA47" s="960"/>
      <c r="QBB47" s="960"/>
      <c r="QBC47" s="960"/>
      <c r="QBD47" s="960"/>
      <c r="QBE47" s="960"/>
      <c r="QBF47" s="960"/>
      <c r="QBG47" s="960"/>
      <c r="QBH47" s="960"/>
      <c r="QBI47" s="960"/>
      <c r="QBJ47" s="960"/>
      <c r="QBK47" s="960"/>
      <c r="QBL47" s="960"/>
      <c r="QBM47" s="960"/>
      <c r="QBN47" s="960"/>
      <c r="QBO47" s="960"/>
      <c r="QBP47" s="960"/>
      <c r="QBQ47" s="960"/>
      <c r="QBR47" s="960"/>
      <c r="QBS47" s="960"/>
      <c r="QBT47" s="960"/>
      <c r="QBU47" s="960"/>
      <c r="QBV47" s="960"/>
      <c r="QBW47" s="960"/>
      <c r="QBX47" s="960"/>
      <c r="QBY47" s="960"/>
      <c r="QBZ47" s="960"/>
      <c r="QCA47" s="960"/>
      <c r="QCB47" s="960"/>
      <c r="QCC47" s="960"/>
      <c r="QCD47" s="960"/>
      <c r="QCE47" s="960"/>
      <c r="QCF47" s="960"/>
      <c r="QCG47" s="960"/>
      <c r="QCH47" s="960"/>
      <c r="QCI47" s="960"/>
      <c r="QCJ47" s="960"/>
      <c r="QCK47" s="960"/>
      <c r="QCL47" s="960"/>
      <c r="QCM47" s="960"/>
      <c r="QCN47" s="960"/>
      <c r="QCO47" s="960"/>
      <c r="QCP47" s="960"/>
      <c r="QCQ47" s="960"/>
      <c r="QCR47" s="960"/>
      <c r="QCS47" s="960"/>
      <c r="QCT47" s="960"/>
      <c r="QCU47" s="960"/>
      <c r="QCV47" s="960"/>
      <c r="QCW47" s="960"/>
      <c r="QCX47" s="960"/>
      <c r="QCY47" s="960"/>
      <c r="QCZ47" s="960"/>
      <c r="QDA47" s="960"/>
      <c r="QDB47" s="960"/>
      <c r="QDC47" s="960"/>
      <c r="QDD47" s="960"/>
      <c r="QDE47" s="960"/>
      <c r="QDF47" s="960"/>
      <c r="QDG47" s="960"/>
      <c r="QDH47" s="960"/>
      <c r="QDI47" s="960"/>
      <c r="QDJ47" s="960"/>
      <c r="QDK47" s="960"/>
      <c r="QDL47" s="960"/>
      <c r="QDM47" s="960"/>
      <c r="QDN47" s="960"/>
      <c r="QDO47" s="960"/>
      <c r="QDP47" s="960"/>
      <c r="QDQ47" s="960"/>
      <c r="QDR47" s="960"/>
      <c r="QDS47" s="960"/>
      <c r="QDT47" s="960"/>
      <c r="QDU47" s="960"/>
      <c r="QDV47" s="960"/>
      <c r="QDW47" s="960"/>
      <c r="QDX47" s="960"/>
      <c r="QDY47" s="960"/>
      <c r="QDZ47" s="960"/>
      <c r="QEA47" s="960"/>
      <c r="QEB47" s="960"/>
      <c r="QEC47" s="960"/>
      <c r="QED47" s="960"/>
      <c r="QEE47" s="960"/>
      <c r="QEF47" s="960"/>
      <c r="QEG47" s="960"/>
      <c r="QEH47" s="960"/>
      <c r="QEI47" s="960"/>
      <c r="QEJ47" s="960"/>
      <c r="QEK47" s="960"/>
      <c r="QEL47" s="960"/>
      <c r="QEM47" s="960"/>
      <c r="QEN47" s="960"/>
      <c r="QEO47" s="960"/>
      <c r="QEP47" s="960"/>
      <c r="QEQ47" s="960"/>
      <c r="QER47" s="960"/>
      <c r="QES47" s="960"/>
      <c r="QET47" s="960"/>
      <c r="QEU47" s="960"/>
      <c r="QEV47" s="960"/>
      <c r="QEW47" s="960"/>
      <c r="QEX47" s="960"/>
      <c r="QEY47" s="960"/>
      <c r="QEZ47" s="960"/>
      <c r="QFA47" s="960"/>
      <c r="QFB47" s="960"/>
      <c r="QFC47" s="960"/>
      <c r="QFD47" s="960"/>
      <c r="QFE47" s="960"/>
      <c r="QFF47" s="960"/>
      <c r="QFG47" s="960"/>
      <c r="QFH47" s="960"/>
      <c r="QFI47" s="960"/>
      <c r="QFJ47" s="960"/>
      <c r="QFK47" s="960"/>
      <c r="QFL47" s="960"/>
      <c r="QFM47" s="960"/>
      <c r="QFN47" s="960"/>
      <c r="QFO47" s="960"/>
      <c r="QFP47" s="960"/>
      <c r="QFQ47" s="960"/>
      <c r="QFR47" s="960"/>
      <c r="QFS47" s="960"/>
      <c r="QFT47" s="960"/>
      <c r="QFU47" s="960"/>
      <c r="QFV47" s="960"/>
      <c r="QFW47" s="960"/>
      <c r="QFX47" s="960"/>
      <c r="QFY47" s="960"/>
      <c r="QFZ47" s="960"/>
      <c r="QGA47" s="960"/>
      <c r="QGB47" s="960"/>
      <c r="QGC47" s="960"/>
      <c r="QGD47" s="960"/>
      <c r="QGE47" s="960"/>
      <c r="QGF47" s="960"/>
      <c r="QGG47" s="960"/>
      <c r="QGH47" s="960"/>
      <c r="QGI47" s="960"/>
      <c r="QGJ47" s="960"/>
      <c r="QGK47" s="960"/>
      <c r="QGL47" s="960"/>
      <c r="QGM47" s="960"/>
      <c r="QGN47" s="960"/>
      <c r="QGO47" s="960"/>
      <c r="QGP47" s="960"/>
      <c r="QGQ47" s="960"/>
      <c r="QGR47" s="960"/>
      <c r="QGS47" s="960"/>
      <c r="QGT47" s="960"/>
      <c r="QGU47" s="960"/>
      <c r="QGV47" s="960"/>
      <c r="QGW47" s="960"/>
      <c r="QGX47" s="960"/>
      <c r="QGY47" s="960"/>
      <c r="QGZ47" s="960"/>
      <c r="QHA47" s="960"/>
      <c r="QHB47" s="960"/>
      <c r="QHC47" s="960"/>
      <c r="QHD47" s="960"/>
      <c r="QHE47" s="960"/>
      <c r="QHF47" s="960"/>
      <c r="QHG47" s="960"/>
      <c r="QHH47" s="960"/>
      <c r="QHI47" s="960"/>
      <c r="QHJ47" s="960"/>
      <c r="QHK47" s="960"/>
      <c r="QHL47" s="960"/>
      <c r="QHM47" s="960"/>
      <c r="QHN47" s="960"/>
      <c r="QHO47" s="960"/>
      <c r="QHP47" s="960"/>
      <c r="QHQ47" s="960"/>
      <c r="QHR47" s="960"/>
      <c r="QHS47" s="960"/>
      <c r="QHT47" s="960"/>
      <c r="QHU47" s="960"/>
      <c r="QHV47" s="960"/>
      <c r="QHW47" s="960"/>
      <c r="QHX47" s="960"/>
      <c r="QHY47" s="960"/>
      <c r="QHZ47" s="960"/>
      <c r="QIA47" s="960"/>
      <c r="QIB47" s="960"/>
      <c r="QIC47" s="960"/>
      <c r="QID47" s="960"/>
      <c r="QIE47" s="960"/>
      <c r="QIF47" s="960"/>
      <c r="QIG47" s="960"/>
      <c r="QIH47" s="960"/>
      <c r="QII47" s="960"/>
      <c r="QIJ47" s="960"/>
      <c r="QIK47" s="960"/>
      <c r="QIL47" s="960"/>
      <c r="QIM47" s="960"/>
      <c r="QIN47" s="960"/>
      <c r="QIO47" s="960"/>
      <c r="QIP47" s="960"/>
      <c r="QIQ47" s="960"/>
      <c r="QIR47" s="960"/>
      <c r="QIS47" s="960"/>
      <c r="QIT47" s="960"/>
      <c r="QIU47" s="960"/>
      <c r="QIV47" s="960"/>
      <c r="QIW47" s="960"/>
      <c r="QIX47" s="960"/>
      <c r="QIY47" s="960"/>
      <c r="QIZ47" s="960"/>
      <c r="QJA47" s="960"/>
      <c r="QJB47" s="960"/>
      <c r="QJC47" s="960"/>
      <c r="QJD47" s="960"/>
      <c r="QJE47" s="960"/>
      <c r="QJF47" s="960"/>
      <c r="QJG47" s="960"/>
      <c r="QJH47" s="960"/>
      <c r="QJI47" s="960"/>
      <c r="QJJ47" s="960"/>
      <c r="QJK47" s="960"/>
      <c r="QJL47" s="960"/>
      <c r="QJM47" s="960"/>
      <c r="QJN47" s="960"/>
      <c r="QJO47" s="960"/>
      <c r="QJP47" s="960"/>
      <c r="QJQ47" s="960"/>
      <c r="QJR47" s="960"/>
      <c r="QJS47" s="960"/>
      <c r="QJT47" s="960"/>
      <c r="QJU47" s="960"/>
      <c r="QJV47" s="960"/>
      <c r="QJW47" s="960"/>
      <c r="QJX47" s="960"/>
      <c r="QJY47" s="960"/>
      <c r="QJZ47" s="960"/>
      <c r="QKA47" s="960"/>
      <c r="QKB47" s="960"/>
      <c r="QKC47" s="960"/>
      <c r="QKD47" s="960"/>
      <c r="QKE47" s="960"/>
      <c r="QKF47" s="960"/>
      <c r="QKG47" s="960"/>
      <c r="QKH47" s="960"/>
      <c r="QKI47" s="960"/>
      <c r="QKJ47" s="960"/>
      <c r="QKK47" s="960"/>
      <c r="QKL47" s="960"/>
      <c r="QKM47" s="960"/>
      <c r="QKN47" s="960"/>
      <c r="QKO47" s="960"/>
      <c r="QKP47" s="960"/>
      <c r="QKQ47" s="960"/>
      <c r="QKR47" s="960"/>
      <c r="QKS47" s="960"/>
      <c r="QKT47" s="960"/>
      <c r="QKU47" s="960"/>
      <c r="QKV47" s="960"/>
      <c r="QKW47" s="960"/>
      <c r="QKX47" s="960"/>
      <c r="QKY47" s="960"/>
      <c r="QKZ47" s="960"/>
      <c r="QLA47" s="960"/>
      <c r="QLB47" s="960"/>
      <c r="QLC47" s="960"/>
      <c r="QLD47" s="960"/>
      <c r="QLE47" s="960"/>
      <c r="QLF47" s="960"/>
      <c r="QLG47" s="960"/>
      <c r="QLH47" s="960"/>
      <c r="QLI47" s="960"/>
      <c r="QLJ47" s="960"/>
      <c r="QLK47" s="960"/>
      <c r="QLL47" s="960"/>
      <c r="QLM47" s="960"/>
      <c r="QLN47" s="960"/>
      <c r="QLO47" s="960"/>
      <c r="QLP47" s="960"/>
      <c r="QLQ47" s="960"/>
      <c r="QLR47" s="960"/>
      <c r="QLS47" s="960"/>
      <c r="QLT47" s="960"/>
      <c r="QLU47" s="960"/>
      <c r="QLV47" s="960"/>
      <c r="QLW47" s="960"/>
      <c r="QLX47" s="960"/>
      <c r="QLY47" s="960"/>
      <c r="QLZ47" s="960"/>
      <c r="QMA47" s="960"/>
      <c r="QMB47" s="960"/>
      <c r="QMC47" s="960"/>
      <c r="QMD47" s="960"/>
      <c r="QME47" s="960"/>
      <c r="QMF47" s="960"/>
      <c r="QMG47" s="960"/>
      <c r="QMH47" s="960"/>
      <c r="QMI47" s="960"/>
      <c r="QMJ47" s="960"/>
      <c r="QMK47" s="960"/>
      <c r="QML47" s="960"/>
      <c r="QMM47" s="960"/>
      <c r="QMN47" s="960"/>
      <c r="QMO47" s="960"/>
      <c r="QMP47" s="960"/>
      <c r="QMQ47" s="960"/>
      <c r="QMR47" s="960"/>
      <c r="QMS47" s="960"/>
      <c r="QMT47" s="960"/>
      <c r="QMU47" s="960"/>
      <c r="QMV47" s="960"/>
      <c r="QMW47" s="960"/>
      <c r="QMX47" s="960"/>
      <c r="QMY47" s="960"/>
      <c r="QMZ47" s="960"/>
      <c r="QNA47" s="960"/>
      <c r="QNB47" s="960"/>
      <c r="QNC47" s="960"/>
      <c r="QND47" s="960"/>
      <c r="QNE47" s="960"/>
      <c r="QNF47" s="960"/>
      <c r="QNG47" s="960"/>
      <c r="QNH47" s="960"/>
      <c r="QNI47" s="960"/>
      <c r="QNJ47" s="960"/>
      <c r="QNK47" s="960"/>
      <c r="QNL47" s="960"/>
      <c r="QNM47" s="960"/>
      <c r="QNN47" s="960"/>
      <c r="QNO47" s="960"/>
      <c r="QNP47" s="960"/>
      <c r="QNQ47" s="960"/>
      <c r="QNR47" s="960"/>
      <c r="QNS47" s="960"/>
      <c r="QNT47" s="960"/>
      <c r="QNU47" s="960"/>
      <c r="QNV47" s="960"/>
      <c r="QNW47" s="960"/>
      <c r="QNX47" s="960"/>
      <c r="QNY47" s="960"/>
      <c r="QNZ47" s="960"/>
      <c r="QOA47" s="960"/>
      <c r="QOB47" s="960"/>
      <c r="QOC47" s="960"/>
      <c r="QOD47" s="960"/>
      <c r="QOE47" s="960"/>
      <c r="QOF47" s="960"/>
      <c r="QOG47" s="960"/>
      <c r="QOH47" s="960"/>
      <c r="QOI47" s="960"/>
      <c r="QOJ47" s="960"/>
      <c r="QOK47" s="960"/>
      <c r="QOL47" s="960"/>
      <c r="QOM47" s="960"/>
      <c r="QON47" s="960"/>
      <c r="QOO47" s="960"/>
      <c r="QOP47" s="960"/>
      <c r="QOQ47" s="960"/>
      <c r="QOR47" s="960"/>
      <c r="QOS47" s="960"/>
      <c r="QOT47" s="960"/>
      <c r="QOU47" s="960"/>
      <c r="QOV47" s="960"/>
      <c r="QOW47" s="960"/>
      <c r="QOX47" s="960"/>
      <c r="QOY47" s="960"/>
      <c r="QOZ47" s="960"/>
      <c r="QPA47" s="960"/>
      <c r="QPB47" s="960"/>
      <c r="QPC47" s="960"/>
      <c r="QPD47" s="960"/>
      <c r="QPE47" s="960"/>
      <c r="QPF47" s="960"/>
      <c r="QPG47" s="960"/>
      <c r="QPH47" s="960"/>
      <c r="QPI47" s="960"/>
      <c r="QPJ47" s="960"/>
      <c r="QPK47" s="960"/>
      <c r="QPL47" s="960"/>
      <c r="QPM47" s="960"/>
      <c r="QPN47" s="960"/>
      <c r="QPO47" s="960"/>
      <c r="QPP47" s="960"/>
      <c r="QPQ47" s="960"/>
      <c r="QPR47" s="960"/>
      <c r="QPS47" s="960"/>
      <c r="QPT47" s="960"/>
      <c r="QPU47" s="960"/>
      <c r="QPV47" s="960"/>
      <c r="QPW47" s="960"/>
      <c r="QPX47" s="960"/>
      <c r="QPY47" s="960"/>
      <c r="QPZ47" s="960"/>
      <c r="QQA47" s="960"/>
      <c r="QQB47" s="960"/>
      <c r="QQC47" s="960"/>
      <c r="QQD47" s="960"/>
      <c r="QQE47" s="960"/>
      <c r="QQF47" s="960"/>
      <c r="QQG47" s="960"/>
      <c r="QQH47" s="960"/>
      <c r="QQI47" s="960"/>
      <c r="QQJ47" s="960"/>
      <c r="QQK47" s="960"/>
      <c r="QQL47" s="960"/>
      <c r="QQM47" s="960"/>
      <c r="QQN47" s="960"/>
      <c r="QQO47" s="960"/>
      <c r="QQP47" s="960"/>
      <c r="QQQ47" s="960"/>
      <c r="QQR47" s="960"/>
      <c r="QQS47" s="960"/>
      <c r="QQT47" s="960"/>
      <c r="QQU47" s="960"/>
      <c r="QQV47" s="960"/>
      <c r="QQW47" s="960"/>
      <c r="QQX47" s="960"/>
      <c r="QQY47" s="960"/>
      <c r="QQZ47" s="960"/>
      <c r="QRA47" s="960"/>
      <c r="QRB47" s="960"/>
      <c r="QRC47" s="960"/>
      <c r="QRD47" s="960"/>
      <c r="QRE47" s="960"/>
      <c r="QRF47" s="960"/>
      <c r="QRG47" s="960"/>
      <c r="QRH47" s="960"/>
      <c r="QRI47" s="960"/>
      <c r="QRJ47" s="960"/>
      <c r="QRK47" s="960"/>
      <c r="QRL47" s="960"/>
      <c r="QRM47" s="960"/>
      <c r="QRN47" s="960"/>
      <c r="QRO47" s="960"/>
      <c r="QRP47" s="960"/>
      <c r="QRQ47" s="960"/>
      <c r="QRR47" s="960"/>
      <c r="QRS47" s="960"/>
      <c r="QRT47" s="960"/>
      <c r="QRU47" s="960"/>
      <c r="QRV47" s="960"/>
      <c r="QRW47" s="960"/>
      <c r="QRX47" s="960"/>
      <c r="QRY47" s="960"/>
      <c r="QRZ47" s="960"/>
      <c r="QSA47" s="960"/>
      <c r="QSB47" s="960"/>
      <c r="QSC47" s="960"/>
      <c r="QSD47" s="960"/>
      <c r="QSE47" s="960"/>
      <c r="QSF47" s="960"/>
      <c r="QSG47" s="960"/>
      <c r="QSH47" s="960"/>
      <c r="QSI47" s="960"/>
      <c r="QSJ47" s="960"/>
      <c r="QSK47" s="960"/>
      <c r="QSL47" s="960"/>
      <c r="QSM47" s="960"/>
      <c r="QSN47" s="960"/>
      <c r="QSO47" s="960"/>
      <c r="QSP47" s="960"/>
      <c r="QSQ47" s="960"/>
      <c r="QSR47" s="960"/>
      <c r="QSS47" s="960"/>
      <c r="QST47" s="960"/>
      <c r="QSU47" s="960"/>
      <c r="QSV47" s="960"/>
      <c r="QSW47" s="960"/>
      <c r="QSX47" s="960"/>
      <c r="QSY47" s="960"/>
      <c r="QSZ47" s="960"/>
      <c r="QTA47" s="960"/>
      <c r="QTB47" s="960"/>
      <c r="QTC47" s="960"/>
      <c r="QTD47" s="960"/>
      <c r="QTE47" s="960"/>
      <c r="QTF47" s="960"/>
      <c r="QTG47" s="960"/>
      <c r="QTH47" s="960"/>
      <c r="QTI47" s="960"/>
      <c r="QTJ47" s="960"/>
      <c r="QTK47" s="960"/>
      <c r="QTL47" s="960"/>
      <c r="QTM47" s="960"/>
      <c r="QTN47" s="960"/>
      <c r="QTO47" s="960"/>
      <c r="QTP47" s="960"/>
      <c r="QTQ47" s="960"/>
      <c r="QTR47" s="960"/>
      <c r="QTS47" s="960"/>
      <c r="QTT47" s="960"/>
      <c r="QTU47" s="960"/>
      <c r="QTV47" s="960"/>
      <c r="QTW47" s="960"/>
      <c r="QTX47" s="960"/>
      <c r="QTY47" s="960"/>
      <c r="QTZ47" s="960"/>
      <c r="QUA47" s="960"/>
      <c r="QUB47" s="960"/>
      <c r="QUC47" s="960"/>
      <c r="QUD47" s="960"/>
      <c r="QUE47" s="960"/>
      <c r="QUF47" s="960"/>
      <c r="QUG47" s="960"/>
      <c r="QUH47" s="960"/>
      <c r="QUI47" s="960"/>
      <c r="QUJ47" s="960"/>
      <c r="QUK47" s="960"/>
      <c r="QUL47" s="960"/>
      <c r="QUM47" s="960"/>
      <c r="QUN47" s="960"/>
      <c r="QUO47" s="960"/>
      <c r="QUP47" s="960"/>
      <c r="QUQ47" s="960"/>
      <c r="QUR47" s="960"/>
      <c r="QUS47" s="960"/>
      <c r="QUT47" s="960"/>
      <c r="QUU47" s="960"/>
      <c r="QUV47" s="960"/>
      <c r="QUW47" s="960"/>
      <c r="QUX47" s="960"/>
      <c r="QUY47" s="960"/>
      <c r="QUZ47" s="960"/>
      <c r="QVA47" s="960"/>
      <c r="QVB47" s="960"/>
      <c r="QVC47" s="960"/>
      <c r="QVD47" s="960"/>
      <c r="QVE47" s="960"/>
      <c r="QVF47" s="960"/>
      <c r="QVG47" s="960"/>
      <c r="QVH47" s="960"/>
      <c r="QVI47" s="960"/>
      <c r="QVJ47" s="960"/>
      <c r="QVK47" s="960"/>
      <c r="QVL47" s="960"/>
      <c r="QVM47" s="960"/>
      <c r="QVN47" s="960"/>
      <c r="QVO47" s="960"/>
      <c r="QVP47" s="960"/>
      <c r="QVQ47" s="960"/>
      <c r="QVR47" s="960"/>
      <c r="QVS47" s="960"/>
      <c r="QVT47" s="960"/>
      <c r="QVU47" s="960"/>
      <c r="QVV47" s="960"/>
      <c r="QVW47" s="960"/>
      <c r="QVX47" s="960"/>
      <c r="QVY47" s="960"/>
      <c r="QVZ47" s="960"/>
      <c r="QWA47" s="960"/>
      <c r="QWB47" s="960"/>
      <c r="QWC47" s="960"/>
      <c r="QWD47" s="960"/>
      <c r="QWE47" s="960"/>
      <c r="QWF47" s="960"/>
      <c r="QWG47" s="960"/>
      <c r="QWH47" s="960"/>
      <c r="QWI47" s="960"/>
      <c r="QWJ47" s="960"/>
      <c r="QWK47" s="960"/>
      <c r="QWL47" s="960"/>
      <c r="QWM47" s="960"/>
      <c r="QWN47" s="960"/>
      <c r="QWO47" s="960"/>
      <c r="QWP47" s="960"/>
      <c r="QWQ47" s="960"/>
      <c r="QWR47" s="960"/>
      <c r="QWS47" s="960"/>
      <c r="QWT47" s="960"/>
      <c r="QWU47" s="960"/>
      <c r="QWV47" s="960"/>
      <c r="QWW47" s="960"/>
      <c r="QWX47" s="960"/>
      <c r="QWY47" s="960"/>
      <c r="QWZ47" s="960"/>
      <c r="QXA47" s="960"/>
      <c r="QXB47" s="960"/>
      <c r="QXC47" s="960"/>
      <c r="QXD47" s="960"/>
      <c r="QXE47" s="960"/>
      <c r="QXF47" s="960"/>
      <c r="QXG47" s="960"/>
      <c r="QXH47" s="960"/>
      <c r="QXI47" s="960"/>
      <c r="QXJ47" s="960"/>
      <c r="QXK47" s="960"/>
      <c r="QXL47" s="960"/>
      <c r="QXM47" s="960"/>
      <c r="QXN47" s="960"/>
      <c r="QXO47" s="960"/>
      <c r="QXP47" s="960"/>
      <c r="QXQ47" s="960"/>
      <c r="QXR47" s="960"/>
      <c r="QXS47" s="960"/>
      <c r="QXT47" s="960"/>
      <c r="QXU47" s="960"/>
      <c r="QXV47" s="960"/>
      <c r="QXW47" s="960"/>
      <c r="QXX47" s="960"/>
      <c r="QXY47" s="960"/>
      <c r="QXZ47" s="960"/>
      <c r="QYA47" s="960"/>
      <c r="QYB47" s="960"/>
      <c r="QYC47" s="960"/>
      <c r="QYD47" s="960"/>
      <c r="QYE47" s="960"/>
      <c r="QYF47" s="960"/>
      <c r="QYG47" s="960"/>
      <c r="QYH47" s="960"/>
      <c r="QYI47" s="960"/>
      <c r="QYJ47" s="960"/>
      <c r="QYK47" s="960"/>
      <c r="QYL47" s="960"/>
      <c r="QYM47" s="960"/>
      <c r="QYN47" s="960"/>
      <c r="QYO47" s="960"/>
      <c r="QYP47" s="960"/>
      <c r="QYQ47" s="960"/>
      <c r="QYR47" s="960"/>
      <c r="QYS47" s="960"/>
      <c r="QYT47" s="960"/>
      <c r="QYU47" s="960"/>
      <c r="QYV47" s="960"/>
      <c r="QYW47" s="960"/>
      <c r="QYX47" s="960"/>
      <c r="QYY47" s="960"/>
      <c r="QYZ47" s="960"/>
      <c r="QZA47" s="960"/>
      <c r="QZB47" s="960"/>
      <c r="QZC47" s="960"/>
      <c r="QZD47" s="960"/>
      <c r="QZE47" s="960"/>
      <c r="QZF47" s="960"/>
      <c r="QZG47" s="960"/>
      <c r="QZH47" s="960"/>
      <c r="QZI47" s="960"/>
      <c r="QZJ47" s="960"/>
      <c r="QZK47" s="960"/>
      <c r="QZL47" s="960"/>
      <c r="QZM47" s="960"/>
      <c r="QZN47" s="960"/>
      <c r="QZO47" s="960"/>
      <c r="QZP47" s="960"/>
      <c r="QZQ47" s="960"/>
      <c r="QZR47" s="960"/>
      <c r="QZS47" s="960"/>
      <c r="QZT47" s="960"/>
      <c r="QZU47" s="960"/>
      <c r="QZV47" s="960"/>
      <c r="QZW47" s="960"/>
      <c r="QZX47" s="960"/>
      <c r="QZY47" s="960"/>
      <c r="QZZ47" s="960"/>
      <c r="RAA47" s="960"/>
      <c r="RAB47" s="960"/>
      <c r="RAC47" s="960"/>
      <c r="RAD47" s="960"/>
      <c r="RAE47" s="960"/>
      <c r="RAF47" s="960"/>
      <c r="RAG47" s="960"/>
      <c r="RAH47" s="960"/>
      <c r="RAI47" s="960"/>
      <c r="RAJ47" s="960"/>
      <c r="RAK47" s="960"/>
      <c r="RAL47" s="960"/>
      <c r="RAM47" s="960"/>
      <c r="RAN47" s="960"/>
      <c r="RAO47" s="960"/>
      <c r="RAP47" s="960"/>
      <c r="RAQ47" s="960"/>
      <c r="RAR47" s="960"/>
      <c r="RAS47" s="960"/>
      <c r="RAT47" s="960"/>
      <c r="RAU47" s="960"/>
      <c r="RAV47" s="960"/>
      <c r="RAW47" s="960"/>
      <c r="RAX47" s="960"/>
      <c r="RAY47" s="960"/>
      <c r="RAZ47" s="960"/>
      <c r="RBA47" s="960"/>
      <c r="RBB47" s="960"/>
      <c r="RBC47" s="960"/>
      <c r="RBD47" s="960"/>
      <c r="RBE47" s="960"/>
      <c r="RBF47" s="960"/>
      <c r="RBG47" s="960"/>
      <c r="RBH47" s="960"/>
      <c r="RBI47" s="960"/>
      <c r="RBJ47" s="960"/>
      <c r="RBK47" s="960"/>
      <c r="RBL47" s="960"/>
      <c r="RBM47" s="960"/>
      <c r="RBN47" s="960"/>
      <c r="RBO47" s="960"/>
      <c r="RBP47" s="960"/>
      <c r="RBQ47" s="960"/>
      <c r="RBR47" s="960"/>
      <c r="RBS47" s="960"/>
      <c r="RBT47" s="960"/>
      <c r="RBU47" s="960"/>
      <c r="RBV47" s="960"/>
      <c r="RBW47" s="960"/>
      <c r="RBX47" s="960"/>
      <c r="RBY47" s="960"/>
      <c r="RBZ47" s="960"/>
      <c r="RCA47" s="960"/>
      <c r="RCB47" s="960"/>
      <c r="RCC47" s="960"/>
      <c r="RCD47" s="960"/>
      <c r="RCE47" s="960"/>
      <c r="RCF47" s="960"/>
      <c r="RCG47" s="960"/>
      <c r="RCH47" s="960"/>
      <c r="RCI47" s="960"/>
      <c r="RCJ47" s="960"/>
      <c r="RCK47" s="960"/>
      <c r="RCL47" s="960"/>
      <c r="RCM47" s="960"/>
      <c r="RCN47" s="960"/>
      <c r="RCO47" s="960"/>
      <c r="RCP47" s="960"/>
      <c r="RCQ47" s="960"/>
      <c r="RCR47" s="960"/>
      <c r="RCS47" s="960"/>
      <c r="RCT47" s="960"/>
      <c r="RCU47" s="960"/>
      <c r="RCV47" s="960"/>
      <c r="RCW47" s="960"/>
      <c r="RCX47" s="960"/>
      <c r="RCY47" s="960"/>
      <c r="RCZ47" s="960"/>
      <c r="RDA47" s="960"/>
      <c r="RDB47" s="960"/>
      <c r="RDC47" s="960"/>
      <c r="RDD47" s="960"/>
      <c r="RDE47" s="960"/>
      <c r="RDF47" s="960"/>
      <c r="RDG47" s="960"/>
      <c r="RDH47" s="960"/>
      <c r="RDI47" s="960"/>
      <c r="RDJ47" s="960"/>
      <c r="RDK47" s="960"/>
      <c r="RDL47" s="960"/>
      <c r="RDM47" s="960"/>
      <c r="RDN47" s="960"/>
      <c r="RDO47" s="960"/>
      <c r="RDP47" s="960"/>
      <c r="RDQ47" s="960"/>
      <c r="RDR47" s="960"/>
      <c r="RDS47" s="960"/>
      <c r="RDT47" s="960"/>
      <c r="RDU47" s="960"/>
      <c r="RDV47" s="960"/>
      <c r="RDW47" s="960"/>
      <c r="RDX47" s="960"/>
      <c r="RDY47" s="960"/>
      <c r="RDZ47" s="960"/>
      <c r="REA47" s="960"/>
      <c r="REB47" s="960"/>
      <c r="REC47" s="960"/>
      <c r="RED47" s="960"/>
      <c r="REE47" s="960"/>
      <c r="REF47" s="960"/>
      <c r="REG47" s="960"/>
      <c r="REH47" s="960"/>
      <c r="REI47" s="960"/>
      <c r="REJ47" s="960"/>
      <c r="REK47" s="960"/>
      <c r="REL47" s="960"/>
      <c r="REM47" s="960"/>
      <c r="REN47" s="960"/>
      <c r="REO47" s="960"/>
      <c r="REP47" s="960"/>
      <c r="REQ47" s="960"/>
      <c r="RER47" s="960"/>
      <c r="RES47" s="960"/>
      <c r="RET47" s="960"/>
      <c r="REU47" s="960"/>
      <c r="REV47" s="960"/>
      <c r="REW47" s="960"/>
      <c r="REX47" s="960"/>
      <c r="REY47" s="960"/>
      <c r="REZ47" s="960"/>
      <c r="RFA47" s="960"/>
      <c r="RFB47" s="960"/>
      <c r="RFC47" s="960"/>
      <c r="RFD47" s="960"/>
      <c r="RFE47" s="960"/>
      <c r="RFF47" s="960"/>
      <c r="RFG47" s="960"/>
      <c r="RFH47" s="960"/>
      <c r="RFI47" s="960"/>
      <c r="RFJ47" s="960"/>
      <c r="RFK47" s="960"/>
      <c r="RFL47" s="960"/>
      <c r="RFM47" s="960"/>
      <c r="RFN47" s="960"/>
      <c r="RFO47" s="960"/>
      <c r="RFP47" s="960"/>
      <c r="RFQ47" s="960"/>
      <c r="RFR47" s="960"/>
      <c r="RFS47" s="960"/>
      <c r="RFT47" s="960"/>
      <c r="RFU47" s="960"/>
      <c r="RFV47" s="960"/>
      <c r="RFW47" s="960"/>
      <c r="RFX47" s="960"/>
      <c r="RFY47" s="960"/>
      <c r="RFZ47" s="960"/>
      <c r="RGA47" s="960"/>
      <c r="RGB47" s="960"/>
      <c r="RGC47" s="960"/>
      <c r="RGD47" s="960"/>
      <c r="RGE47" s="960"/>
      <c r="RGF47" s="960"/>
      <c r="RGG47" s="960"/>
      <c r="RGH47" s="960"/>
      <c r="RGI47" s="960"/>
      <c r="RGJ47" s="960"/>
      <c r="RGK47" s="960"/>
      <c r="RGL47" s="960"/>
      <c r="RGM47" s="960"/>
      <c r="RGN47" s="960"/>
      <c r="RGO47" s="960"/>
      <c r="RGP47" s="960"/>
      <c r="RGQ47" s="960"/>
      <c r="RGR47" s="960"/>
      <c r="RGS47" s="960"/>
      <c r="RGT47" s="960"/>
      <c r="RGU47" s="960"/>
      <c r="RGV47" s="960"/>
      <c r="RGW47" s="960"/>
      <c r="RGX47" s="960"/>
      <c r="RGY47" s="960"/>
      <c r="RGZ47" s="960"/>
      <c r="RHA47" s="960"/>
      <c r="RHB47" s="960"/>
      <c r="RHC47" s="960"/>
      <c r="RHD47" s="960"/>
      <c r="RHE47" s="960"/>
      <c r="RHF47" s="960"/>
      <c r="RHG47" s="960"/>
      <c r="RHH47" s="960"/>
      <c r="RHI47" s="960"/>
      <c r="RHJ47" s="960"/>
      <c r="RHK47" s="960"/>
      <c r="RHL47" s="960"/>
      <c r="RHM47" s="960"/>
      <c r="RHN47" s="960"/>
      <c r="RHO47" s="960"/>
      <c r="RHP47" s="960"/>
      <c r="RHQ47" s="960"/>
      <c r="RHR47" s="960"/>
      <c r="RHS47" s="960"/>
      <c r="RHT47" s="960"/>
      <c r="RHU47" s="960"/>
      <c r="RHV47" s="960"/>
      <c r="RHW47" s="960"/>
      <c r="RHX47" s="960"/>
      <c r="RHY47" s="960"/>
      <c r="RHZ47" s="960"/>
      <c r="RIA47" s="960"/>
      <c r="RIB47" s="960"/>
      <c r="RIC47" s="960"/>
      <c r="RID47" s="960"/>
      <c r="RIE47" s="960"/>
      <c r="RIF47" s="960"/>
      <c r="RIG47" s="960"/>
      <c r="RIH47" s="960"/>
      <c r="RII47" s="960"/>
      <c r="RIJ47" s="960"/>
      <c r="RIK47" s="960"/>
      <c r="RIL47" s="960"/>
      <c r="RIM47" s="960"/>
      <c r="RIN47" s="960"/>
      <c r="RIO47" s="960"/>
      <c r="RIP47" s="960"/>
      <c r="RIQ47" s="960"/>
      <c r="RIR47" s="960"/>
      <c r="RIS47" s="960"/>
      <c r="RIT47" s="960"/>
      <c r="RIU47" s="960"/>
      <c r="RIV47" s="960"/>
      <c r="RIW47" s="960"/>
      <c r="RIX47" s="960"/>
      <c r="RIY47" s="960"/>
      <c r="RIZ47" s="960"/>
      <c r="RJA47" s="960"/>
      <c r="RJB47" s="960"/>
      <c r="RJC47" s="960"/>
      <c r="RJD47" s="960"/>
      <c r="RJE47" s="960"/>
      <c r="RJF47" s="960"/>
      <c r="RJG47" s="960"/>
      <c r="RJH47" s="960"/>
      <c r="RJI47" s="960"/>
      <c r="RJJ47" s="960"/>
      <c r="RJK47" s="960"/>
      <c r="RJL47" s="960"/>
      <c r="RJM47" s="960"/>
      <c r="RJN47" s="960"/>
      <c r="RJO47" s="960"/>
      <c r="RJP47" s="960"/>
      <c r="RJQ47" s="960"/>
      <c r="RJR47" s="960"/>
      <c r="RJS47" s="960"/>
      <c r="RJT47" s="960"/>
      <c r="RJU47" s="960"/>
      <c r="RJV47" s="960"/>
      <c r="RJW47" s="960"/>
      <c r="RJX47" s="960"/>
      <c r="RJY47" s="960"/>
      <c r="RJZ47" s="960"/>
      <c r="RKA47" s="960"/>
      <c r="RKB47" s="960"/>
      <c r="RKC47" s="960"/>
      <c r="RKD47" s="960"/>
      <c r="RKE47" s="960"/>
      <c r="RKF47" s="960"/>
      <c r="RKG47" s="960"/>
      <c r="RKH47" s="960"/>
      <c r="RKI47" s="960"/>
      <c r="RKJ47" s="960"/>
      <c r="RKK47" s="960"/>
      <c r="RKL47" s="960"/>
      <c r="RKM47" s="960"/>
      <c r="RKN47" s="960"/>
      <c r="RKO47" s="960"/>
      <c r="RKP47" s="960"/>
      <c r="RKQ47" s="960"/>
      <c r="RKR47" s="960"/>
      <c r="RKS47" s="960"/>
      <c r="RKT47" s="960"/>
      <c r="RKU47" s="960"/>
      <c r="RKV47" s="960"/>
      <c r="RKW47" s="960"/>
      <c r="RKX47" s="960"/>
      <c r="RKY47" s="960"/>
      <c r="RKZ47" s="960"/>
      <c r="RLA47" s="960"/>
      <c r="RLB47" s="960"/>
      <c r="RLC47" s="960"/>
      <c r="RLD47" s="960"/>
      <c r="RLE47" s="960"/>
      <c r="RLF47" s="960"/>
      <c r="RLG47" s="960"/>
      <c r="RLH47" s="960"/>
      <c r="RLI47" s="960"/>
      <c r="RLJ47" s="960"/>
      <c r="RLK47" s="960"/>
      <c r="RLL47" s="960"/>
      <c r="RLM47" s="960"/>
      <c r="RLN47" s="960"/>
      <c r="RLO47" s="960"/>
      <c r="RLP47" s="960"/>
      <c r="RLQ47" s="960"/>
      <c r="RLR47" s="960"/>
      <c r="RLS47" s="960"/>
      <c r="RLT47" s="960"/>
      <c r="RLU47" s="960"/>
      <c r="RLV47" s="960"/>
      <c r="RLW47" s="960"/>
      <c r="RLX47" s="960"/>
      <c r="RLY47" s="960"/>
      <c r="RLZ47" s="960"/>
      <c r="RMA47" s="960"/>
      <c r="RMB47" s="960"/>
      <c r="RMC47" s="960"/>
      <c r="RMD47" s="960"/>
      <c r="RME47" s="960"/>
      <c r="RMF47" s="960"/>
      <c r="RMG47" s="960"/>
      <c r="RMH47" s="960"/>
      <c r="RMI47" s="960"/>
      <c r="RMJ47" s="960"/>
      <c r="RMK47" s="960"/>
      <c r="RML47" s="960"/>
      <c r="RMM47" s="960"/>
      <c r="RMN47" s="960"/>
      <c r="RMO47" s="960"/>
      <c r="RMP47" s="960"/>
      <c r="RMQ47" s="960"/>
      <c r="RMR47" s="960"/>
      <c r="RMS47" s="960"/>
      <c r="RMT47" s="960"/>
      <c r="RMU47" s="960"/>
      <c r="RMV47" s="960"/>
      <c r="RMW47" s="960"/>
      <c r="RMX47" s="960"/>
      <c r="RMY47" s="960"/>
      <c r="RMZ47" s="960"/>
      <c r="RNA47" s="960"/>
      <c r="RNB47" s="960"/>
      <c r="RNC47" s="960"/>
      <c r="RND47" s="960"/>
      <c r="RNE47" s="960"/>
      <c r="RNF47" s="960"/>
      <c r="RNG47" s="960"/>
      <c r="RNH47" s="960"/>
      <c r="RNI47" s="960"/>
      <c r="RNJ47" s="960"/>
      <c r="RNK47" s="960"/>
      <c r="RNL47" s="960"/>
      <c r="RNM47" s="960"/>
      <c r="RNN47" s="960"/>
      <c r="RNO47" s="960"/>
      <c r="RNP47" s="960"/>
      <c r="RNQ47" s="960"/>
      <c r="RNR47" s="960"/>
      <c r="RNS47" s="960"/>
      <c r="RNT47" s="960"/>
      <c r="RNU47" s="960"/>
      <c r="RNV47" s="960"/>
      <c r="RNW47" s="960"/>
      <c r="RNX47" s="960"/>
      <c r="RNY47" s="960"/>
      <c r="RNZ47" s="960"/>
      <c r="ROA47" s="960"/>
      <c r="ROB47" s="960"/>
      <c r="ROC47" s="960"/>
      <c r="ROD47" s="960"/>
      <c r="ROE47" s="960"/>
      <c r="ROF47" s="960"/>
      <c r="ROG47" s="960"/>
      <c r="ROH47" s="960"/>
      <c r="ROI47" s="960"/>
      <c r="ROJ47" s="960"/>
      <c r="ROK47" s="960"/>
      <c r="ROL47" s="960"/>
      <c r="ROM47" s="960"/>
      <c r="RON47" s="960"/>
      <c r="ROO47" s="960"/>
      <c r="ROP47" s="960"/>
      <c r="ROQ47" s="960"/>
      <c r="ROR47" s="960"/>
      <c r="ROS47" s="960"/>
      <c r="ROT47" s="960"/>
      <c r="ROU47" s="960"/>
      <c r="ROV47" s="960"/>
      <c r="ROW47" s="960"/>
      <c r="ROX47" s="960"/>
      <c r="ROY47" s="960"/>
      <c r="ROZ47" s="960"/>
      <c r="RPA47" s="960"/>
      <c r="RPB47" s="960"/>
      <c r="RPC47" s="960"/>
      <c r="RPD47" s="960"/>
      <c r="RPE47" s="960"/>
      <c r="RPF47" s="960"/>
      <c r="RPG47" s="960"/>
      <c r="RPH47" s="960"/>
      <c r="RPI47" s="960"/>
      <c r="RPJ47" s="960"/>
      <c r="RPK47" s="960"/>
      <c r="RPL47" s="960"/>
      <c r="RPM47" s="960"/>
      <c r="RPN47" s="960"/>
      <c r="RPO47" s="960"/>
      <c r="RPP47" s="960"/>
      <c r="RPQ47" s="960"/>
      <c r="RPR47" s="960"/>
      <c r="RPS47" s="960"/>
      <c r="RPT47" s="960"/>
      <c r="RPU47" s="960"/>
      <c r="RPV47" s="960"/>
      <c r="RPW47" s="960"/>
      <c r="RPX47" s="960"/>
      <c r="RPY47" s="960"/>
      <c r="RPZ47" s="960"/>
      <c r="RQA47" s="960"/>
      <c r="RQB47" s="960"/>
      <c r="RQC47" s="960"/>
      <c r="RQD47" s="960"/>
      <c r="RQE47" s="960"/>
      <c r="RQF47" s="960"/>
      <c r="RQG47" s="960"/>
      <c r="RQH47" s="960"/>
      <c r="RQI47" s="960"/>
      <c r="RQJ47" s="960"/>
      <c r="RQK47" s="960"/>
      <c r="RQL47" s="960"/>
      <c r="RQM47" s="960"/>
      <c r="RQN47" s="960"/>
      <c r="RQO47" s="960"/>
      <c r="RQP47" s="960"/>
      <c r="RQQ47" s="960"/>
      <c r="RQR47" s="960"/>
      <c r="RQS47" s="960"/>
      <c r="RQT47" s="960"/>
      <c r="RQU47" s="960"/>
      <c r="RQV47" s="960"/>
      <c r="RQW47" s="960"/>
      <c r="RQX47" s="960"/>
      <c r="RQY47" s="960"/>
      <c r="RQZ47" s="960"/>
      <c r="RRA47" s="960"/>
      <c r="RRB47" s="960"/>
      <c r="RRC47" s="960"/>
      <c r="RRD47" s="960"/>
      <c r="RRE47" s="960"/>
      <c r="RRF47" s="960"/>
      <c r="RRG47" s="960"/>
      <c r="RRH47" s="960"/>
      <c r="RRI47" s="960"/>
      <c r="RRJ47" s="960"/>
      <c r="RRK47" s="960"/>
      <c r="RRL47" s="960"/>
      <c r="RRM47" s="960"/>
      <c r="RRN47" s="960"/>
      <c r="RRO47" s="960"/>
      <c r="RRP47" s="960"/>
      <c r="RRQ47" s="960"/>
      <c r="RRR47" s="960"/>
      <c r="RRS47" s="960"/>
      <c r="RRT47" s="960"/>
      <c r="RRU47" s="960"/>
      <c r="RRV47" s="960"/>
      <c r="RRW47" s="960"/>
      <c r="RRX47" s="960"/>
      <c r="RRY47" s="960"/>
      <c r="RRZ47" s="960"/>
      <c r="RSA47" s="960"/>
      <c r="RSB47" s="960"/>
      <c r="RSC47" s="960"/>
      <c r="RSD47" s="960"/>
      <c r="RSE47" s="960"/>
      <c r="RSF47" s="960"/>
      <c r="RSG47" s="960"/>
      <c r="RSH47" s="960"/>
      <c r="RSI47" s="960"/>
      <c r="RSJ47" s="960"/>
      <c r="RSK47" s="960"/>
      <c r="RSL47" s="960"/>
      <c r="RSM47" s="960"/>
      <c r="RSN47" s="960"/>
      <c r="RSO47" s="960"/>
      <c r="RSP47" s="960"/>
      <c r="RSQ47" s="960"/>
      <c r="RSR47" s="960"/>
      <c r="RSS47" s="960"/>
      <c r="RST47" s="960"/>
      <c r="RSU47" s="960"/>
      <c r="RSV47" s="960"/>
      <c r="RSW47" s="960"/>
      <c r="RSX47" s="960"/>
      <c r="RSY47" s="960"/>
      <c r="RSZ47" s="960"/>
      <c r="RTA47" s="960"/>
      <c r="RTB47" s="960"/>
      <c r="RTC47" s="960"/>
      <c r="RTD47" s="960"/>
      <c r="RTE47" s="960"/>
      <c r="RTF47" s="960"/>
      <c r="RTG47" s="960"/>
      <c r="RTH47" s="960"/>
      <c r="RTI47" s="960"/>
      <c r="RTJ47" s="960"/>
      <c r="RTK47" s="960"/>
      <c r="RTL47" s="960"/>
      <c r="RTM47" s="960"/>
      <c r="RTN47" s="960"/>
      <c r="RTO47" s="960"/>
      <c r="RTP47" s="960"/>
      <c r="RTQ47" s="960"/>
      <c r="RTR47" s="960"/>
      <c r="RTS47" s="960"/>
      <c r="RTT47" s="960"/>
      <c r="RTU47" s="960"/>
      <c r="RTV47" s="960"/>
      <c r="RTW47" s="960"/>
      <c r="RTX47" s="960"/>
      <c r="RTY47" s="960"/>
      <c r="RTZ47" s="960"/>
      <c r="RUA47" s="960"/>
      <c r="RUB47" s="960"/>
      <c r="RUC47" s="960"/>
      <c r="RUD47" s="960"/>
      <c r="RUE47" s="960"/>
      <c r="RUF47" s="960"/>
      <c r="RUG47" s="960"/>
      <c r="RUH47" s="960"/>
      <c r="RUI47" s="960"/>
      <c r="RUJ47" s="960"/>
      <c r="RUK47" s="960"/>
      <c r="RUL47" s="960"/>
      <c r="RUM47" s="960"/>
      <c r="RUN47" s="960"/>
      <c r="RUO47" s="960"/>
      <c r="RUP47" s="960"/>
      <c r="RUQ47" s="960"/>
      <c r="RUR47" s="960"/>
      <c r="RUS47" s="960"/>
      <c r="RUT47" s="960"/>
      <c r="RUU47" s="960"/>
      <c r="RUV47" s="960"/>
      <c r="RUW47" s="960"/>
      <c r="RUX47" s="960"/>
      <c r="RUY47" s="960"/>
      <c r="RUZ47" s="960"/>
      <c r="RVA47" s="960"/>
      <c r="RVB47" s="960"/>
      <c r="RVC47" s="960"/>
      <c r="RVD47" s="960"/>
      <c r="RVE47" s="960"/>
      <c r="RVF47" s="960"/>
      <c r="RVG47" s="960"/>
      <c r="RVH47" s="960"/>
      <c r="RVI47" s="960"/>
      <c r="RVJ47" s="960"/>
      <c r="RVK47" s="960"/>
      <c r="RVL47" s="960"/>
      <c r="RVM47" s="960"/>
      <c r="RVN47" s="960"/>
      <c r="RVO47" s="960"/>
      <c r="RVP47" s="960"/>
      <c r="RVQ47" s="960"/>
      <c r="RVR47" s="960"/>
      <c r="RVS47" s="960"/>
      <c r="RVT47" s="960"/>
      <c r="RVU47" s="960"/>
      <c r="RVV47" s="960"/>
      <c r="RVW47" s="960"/>
      <c r="RVX47" s="960"/>
      <c r="RVY47" s="960"/>
      <c r="RVZ47" s="960"/>
      <c r="RWA47" s="960"/>
      <c r="RWB47" s="960"/>
      <c r="RWC47" s="960"/>
      <c r="RWD47" s="960"/>
      <c r="RWE47" s="960"/>
      <c r="RWF47" s="960"/>
      <c r="RWG47" s="960"/>
      <c r="RWH47" s="960"/>
      <c r="RWI47" s="960"/>
      <c r="RWJ47" s="960"/>
      <c r="RWK47" s="960"/>
      <c r="RWL47" s="960"/>
      <c r="RWM47" s="960"/>
      <c r="RWN47" s="960"/>
      <c r="RWO47" s="960"/>
      <c r="RWP47" s="960"/>
      <c r="RWQ47" s="960"/>
      <c r="RWR47" s="960"/>
      <c r="RWS47" s="960"/>
      <c r="RWT47" s="960"/>
      <c r="RWU47" s="960"/>
      <c r="RWV47" s="960"/>
      <c r="RWW47" s="960"/>
      <c r="RWX47" s="960"/>
      <c r="RWY47" s="960"/>
      <c r="RWZ47" s="960"/>
      <c r="RXA47" s="960"/>
      <c r="RXB47" s="960"/>
      <c r="RXC47" s="960"/>
      <c r="RXD47" s="960"/>
      <c r="RXE47" s="960"/>
      <c r="RXF47" s="960"/>
      <c r="RXG47" s="960"/>
      <c r="RXH47" s="960"/>
      <c r="RXI47" s="960"/>
      <c r="RXJ47" s="960"/>
      <c r="RXK47" s="960"/>
      <c r="RXL47" s="960"/>
      <c r="RXM47" s="960"/>
      <c r="RXN47" s="960"/>
      <c r="RXO47" s="960"/>
      <c r="RXP47" s="960"/>
      <c r="RXQ47" s="960"/>
      <c r="RXR47" s="960"/>
      <c r="RXS47" s="960"/>
      <c r="RXT47" s="960"/>
      <c r="RXU47" s="960"/>
      <c r="RXV47" s="960"/>
      <c r="RXW47" s="960"/>
      <c r="RXX47" s="960"/>
      <c r="RXY47" s="960"/>
      <c r="RXZ47" s="960"/>
      <c r="RYA47" s="960"/>
      <c r="RYB47" s="960"/>
      <c r="RYC47" s="960"/>
      <c r="RYD47" s="960"/>
      <c r="RYE47" s="960"/>
      <c r="RYF47" s="960"/>
      <c r="RYG47" s="960"/>
      <c r="RYH47" s="960"/>
      <c r="RYI47" s="960"/>
      <c r="RYJ47" s="960"/>
      <c r="RYK47" s="960"/>
      <c r="RYL47" s="960"/>
      <c r="RYM47" s="960"/>
      <c r="RYN47" s="960"/>
      <c r="RYO47" s="960"/>
      <c r="RYP47" s="960"/>
      <c r="RYQ47" s="960"/>
      <c r="RYR47" s="960"/>
      <c r="RYS47" s="960"/>
      <c r="RYT47" s="960"/>
      <c r="RYU47" s="960"/>
      <c r="RYV47" s="960"/>
      <c r="RYW47" s="960"/>
      <c r="RYX47" s="960"/>
      <c r="RYY47" s="960"/>
      <c r="RYZ47" s="960"/>
      <c r="RZA47" s="960"/>
      <c r="RZB47" s="960"/>
      <c r="RZC47" s="960"/>
      <c r="RZD47" s="960"/>
      <c r="RZE47" s="960"/>
      <c r="RZF47" s="960"/>
      <c r="RZG47" s="960"/>
      <c r="RZH47" s="960"/>
      <c r="RZI47" s="960"/>
      <c r="RZJ47" s="960"/>
      <c r="RZK47" s="960"/>
      <c r="RZL47" s="960"/>
      <c r="RZM47" s="960"/>
      <c r="RZN47" s="960"/>
      <c r="RZO47" s="960"/>
      <c r="RZP47" s="960"/>
      <c r="RZQ47" s="960"/>
      <c r="RZR47" s="960"/>
      <c r="RZS47" s="960"/>
      <c r="RZT47" s="960"/>
      <c r="RZU47" s="960"/>
      <c r="RZV47" s="960"/>
      <c r="RZW47" s="960"/>
      <c r="RZX47" s="960"/>
      <c r="RZY47" s="960"/>
      <c r="RZZ47" s="960"/>
      <c r="SAA47" s="960"/>
      <c r="SAB47" s="960"/>
      <c r="SAC47" s="960"/>
      <c r="SAD47" s="960"/>
      <c r="SAE47" s="960"/>
      <c r="SAF47" s="960"/>
      <c r="SAG47" s="960"/>
      <c r="SAH47" s="960"/>
      <c r="SAI47" s="960"/>
      <c r="SAJ47" s="960"/>
      <c r="SAK47" s="960"/>
      <c r="SAL47" s="960"/>
      <c r="SAM47" s="960"/>
      <c r="SAN47" s="960"/>
      <c r="SAO47" s="960"/>
      <c r="SAP47" s="960"/>
      <c r="SAQ47" s="960"/>
      <c r="SAR47" s="960"/>
      <c r="SAS47" s="960"/>
      <c r="SAT47" s="960"/>
      <c r="SAU47" s="960"/>
      <c r="SAV47" s="960"/>
      <c r="SAW47" s="960"/>
      <c r="SAX47" s="960"/>
      <c r="SAY47" s="960"/>
      <c r="SAZ47" s="960"/>
      <c r="SBA47" s="960"/>
      <c r="SBB47" s="960"/>
      <c r="SBC47" s="960"/>
      <c r="SBD47" s="960"/>
      <c r="SBE47" s="960"/>
      <c r="SBF47" s="960"/>
      <c r="SBG47" s="960"/>
      <c r="SBH47" s="960"/>
      <c r="SBI47" s="960"/>
      <c r="SBJ47" s="960"/>
      <c r="SBK47" s="960"/>
      <c r="SBL47" s="960"/>
      <c r="SBM47" s="960"/>
      <c r="SBN47" s="960"/>
      <c r="SBO47" s="960"/>
      <c r="SBP47" s="960"/>
      <c r="SBQ47" s="960"/>
      <c r="SBR47" s="960"/>
      <c r="SBS47" s="960"/>
      <c r="SBT47" s="960"/>
      <c r="SBU47" s="960"/>
      <c r="SBV47" s="960"/>
      <c r="SBW47" s="960"/>
      <c r="SBX47" s="960"/>
      <c r="SBY47" s="960"/>
      <c r="SBZ47" s="960"/>
      <c r="SCA47" s="960"/>
      <c r="SCB47" s="960"/>
      <c r="SCC47" s="960"/>
      <c r="SCD47" s="960"/>
      <c r="SCE47" s="960"/>
      <c r="SCF47" s="960"/>
      <c r="SCG47" s="960"/>
      <c r="SCH47" s="960"/>
      <c r="SCI47" s="960"/>
      <c r="SCJ47" s="960"/>
      <c r="SCK47" s="960"/>
      <c r="SCL47" s="960"/>
      <c r="SCM47" s="960"/>
      <c r="SCN47" s="960"/>
      <c r="SCO47" s="960"/>
      <c r="SCP47" s="960"/>
      <c r="SCQ47" s="960"/>
      <c r="SCR47" s="960"/>
      <c r="SCS47" s="960"/>
      <c r="SCT47" s="960"/>
      <c r="SCU47" s="960"/>
      <c r="SCV47" s="960"/>
      <c r="SCW47" s="960"/>
      <c r="SCX47" s="960"/>
      <c r="SCY47" s="960"/>
      <c r="SCZ47" s="960"/>
      <c r="SDA47" s="960"/>
      <c r="SDB47" s="960"/>
      <c r="SDC47" s="960"/>
      <c r="SDD47" s="960"/>
      <c r="SDE47" s="960"/>
      <c r="SDF47" s="960"/>
      <c r="SDG47" s="960"/>
      <c r="SDH47" s="960"/>
      <c r="SDI47" s="960"/>
      <c r="SDJ47" s="960"/>
      <c r="SDK47" s="960"/>
      <c r="SDL47" s="960"/>
      <c r="SDM47" s="960"/>
      <c r="SDN47" s="960"/>
      <c r="SDO47" s="960"/>
      <c r="SDP47" s="960"/>
      <c r="SDQ47" s="960"/>
      <c r="SDR47" s="960"/>
      <c r="SDS47" s="960"/>
      <c r="SDT47" s="960"/>
      <c r="SDU47" s="960"/>
      <c r="SDV47" s="960"/>
      <c r="SDW47" s="960"/>
      <c r="SDX47" s="960"/>
      <c r="SDY47" s="960"/>
      <c r="SDZ47" s="960"/>
      <c r="SEA47" s="960"/>
      <c r="SEB47" s="960"/>
      <c r="SEC47" s="960"/>
      <c r="SED47" s="960"/>
      <c r="SEE47" s="960"/>
      <c r="SEF47" s="960"/>
      <c r="SEG47" s="960"/>
      <c r="SEH47" s="960"/>
      <c r="SEI47" s="960"/>
      <c r="SEJ47" s="960"/>
      <c r="SEK47" s="960"/>
      <c r="SEL47" s="960"/>
      <c r="SEM47" s="960"/>
      <c r="SEN47" s="960"/>
      <c r="SEO47" s="960"/>
      <c r="SEP47" s="960"/>
      <c r="SEQ47" s="960"/>
      <c r="SER47" s="960"/>
      <c r="SES47" s="960"/>
      <c r="SET47" s="960"/>
      <c r="SEU47" s="960"/>
      <c r="SEV47" s="960"/>
      <c r="SEW47" s="960"/>
      <c r="SEX47" s="960"/>
      <c r="SEY47" s="960"/>
      <c r="SEZ47" s="960"/>
      <c r="SFA47" s="960"/>
      <c r="SFB47" s="960"/>
      <c r="SFC47" s="960"/>
      <c r="SFD47" s="960"/>
      <c r="SFE47" s="960"/>
      <c r="SFF47" s="960"/>
      <c r="SFG47" s="960"/>
      <c r="SFH47" s="960"/>
      <c r="SFI47" s="960"/>
      <c r="SFJ47" s="960"/>
      <c r="SFK47" s="960"/>
      <c r="SFL47" s="960"/>
      <c r="SFM47" s="960"/>
      <c r="SFN47" s="960"/>
      <c r="SFO47" s="960"/>
      <c r="SFP47" s="960"/>
      <c r="SFQ47" s="960"/>
      <c r="SFR47" s="960"/>
      <c r="SFS47" s="960"/>
      <c r="SFT47" s="960"/>
      <c r="SFU47" s="960"/>
      <c r="SFV47" s="960"/>
      <c r="SFW47" s="960"/>
      <c r="SFX47" s="960"/>
      <c r="SFY47" s="960"/>
      <c r="SFZ47" s="960"/>
      <c r="SGA47" s="960"/>
      <c r="SGB47" s="960"/>
      <c r="SGC47" s="960"/>
      <c r="SGD47" s="960"/>
      <c r="SGE47" s="960"/>
      <c r="SGF47" s="960"/>
      <c r="SGG47" s="960"/>
      <c r="SGH47" s="960"/>
      <c r="SGI47" s="960"/>
      <c r="SGJ47" s="960"/>
      <c r="SGK47" s="960"/>
      <c r="SGL47" s="960"/>
      <c r="SGM47" s="960"/>
      <c r="SGN47" s="960"/>
      <c r="SGO47" s="960"/>
      <c r="SGP47" s="960"/>
      <c r="SGQ47" s="960"/>
      <c r="SGR47" s="960"/>
      <c r="SGS47" s="960"/>
      <c r="SGT47" s="960"/>
      <c r="SGU47" s="960"/>
      <c r="SGV47" s="960"/>
      <c r="SGW47" s="960"/>
      <c r="SGX47" s="960"/>
      <c r="SGY47" s="960"/>
      <c r="SGZ47" s="960"/>
      <c r="SHA47" s="960"/>
      <c r="SHB47" s="960"/>
      <c r="SHC47" s="960"/>
      <c r="SHD47" s="960"/>
      <c r="SHE47" s="960"/>
      <c r="SHF47" s="960"/>
      <c r="SHG47" s="960"/>
      <c r="SHH47" s="960"/>
      <c r="SHI47" s="960"/>
      <c r="SHJ47" s="960"/>
      <c r="SHK47" s="960"/>
      <c r="SHL47" s="960"/>
      <c r="SHM47" s="960"/>
      <c r="SHN47" s="960"/>
      <c r="SHO47" s="960"/>
      <c r="SHP47" s="960"/>
      <c r="SHQ47" s="960"/>
      <c r="SHR47" s="960"/>
      <c r="SHS47" s="960"/>
      <c r="SHT47" s="960"/>
      <c r="SHU47" s="960"/>
      <c r="SHV47" s="960"/>
      <c r="SHW47" s="960"/>
      <c r="SHX47" s="960"/>
      <c r="SHY47" s="960"/>
      <c r="SHZ47" s="960"/>
      <c r="SIA47" s="960"/>
      <c r="SIB47" s="960"/>
      <c r="SIC47" s="960"/>
      <c r="SID47" s="960"/>
      <c r="SIE47" s="960"/>
      <c r="SIF47" s="960"/>
      <c r="SIG47" s="960"/>
      <c r="SIH47" s="960"/>
      <c r="SII47" s="960"/>
      <c r="SIJ47" s="960"/>
      <c r="SIK47" s="960"/>
      <c r="SIL47" s="960"/>
      <c r="SIM47" s="960"/>
      <c r="SIN47" s="960"/>
      <c r="SIO47" s="960"/>
      <c r="SIP47" s="960"/>
      <c r="SIQ47" s="960"/>
      <c r="SIR47" s="960"/>
      <c r="SIS47" s="960"/>
      <c r="SIT47" s="960"/>
      <c r="SIU47" s="960"/>
      <c r="SIV47" s="960"/>
      <c r="SIW47" s="960"/>
      <c r="SIX47" s="960"/>
      <c r="SIY47" s="960"/>
      <c r="SIZ47" s="960"/>
      <c r="SJA47" s="960"/>
      <c r="SJB47" s="960"/>
      <c r="SJC47" s="960"/>
      <c r="SJD47" s="960"/>
      <c r="SJE47" s="960"/>
      <c r="SJF47" s="960"/>
      <c r="SJG47" s="960"/>
      <c r="SJH47" s="960"/>
      <c r="SJI47" s="960"/>
      <c r="SJJ47" s="960"/>
      <c r="SJK47" s="960"/>
      <c r="SJL47" s="960"/>
      <c r="SJM47" s="960"/>
      <c r="SJN47" s="960"/>
      <c r="SJO47" s="960"/>
      <c r="SJP47" s="960"/>
      <c r="SJQ47" s="960"/>
      <c r="SJR47" s="960"/>
      <c r="SJS47" s="960"/>
      <c r="SJT47" s="960"/>
      <c r="SJU47" s="960"/>
      <c r="SJV47" s="960"/>
      <c r="SJW47" s="960"/>
      <c r="SJX47" s="960"/>
      <c r="SJY47" s="960"/>
      <c r="SJZ47" s="960"/>
      <c r="SKA47" s="960"/>
      <c r="SKB47" s="960"/>
      <c r="SKC47" s="960"/>
      <c r="SKD47" s="960"/>
      <c r="SKE47" s="960"/>
      <c r="SKF47" s="960"/>
      <c r="SKG47" s="960"/>
      <c r="SKH47" s="960"/>
      <c r="SKI47" s="960"/>
      <c r="SKJ47" s="960"/>
      <c r="SKK47" s="960"/>
      <c r="SKL47" s="960"/>
      <c r="SKM47" s="960"/>
      <c r="SKN47" s="960"/>
      <c r="SKO47" s="960"/>
      <c r="SKP47" s="960"/>
      <c r="SKQ47" s="960"/>
      <c r="SKR47" s="960"/>
      <c r="SKS47" s="960"/>
      <c r="SKT47" s="960"/>
      <c r="SKU47" s="960"/>
      <c r="SKV47" s="960"/>
      <c r="SKW47" s="960"/>
      <c r="SKX47" s="960"/>
      <c r="SKY47" s="960"/>
      <c r="SKZ47" s="960"/>
      <c r="SLA47" s="960"/>
      <c r="SLB47" s="960"/>
      <c r="SLC47" s="960"/>
      <c r="SLD47" s="960"/>
      <c r="SLE47" s="960"/>
      <c r="SLF47" s="960"/>
      <c r="SLG47" s="960"/>
      <c r="SLH47" s="960"/>
      <c r="SLI47" s="960"/>
      <c r="SLJ47" s="960"/>
      <c r="SLK47" s="960"/>
      <c r="SLL47" s="960"/>
      <c r="SLM47" s="960"/>
      <c r="SLN47" s="960"/>
      <c r="SLO47" s="960"/>
      <c r="SLP47" s="960"/>
      <c r="SLQ47" s="960"/>
      <c r="SLR47" s="960"/>
      <c r="SLS47" s="960"/>
      <c r="SLT47" s="960"/>
      <c r="SLU47" s="960"/>
      <c r="SLV47" s="960"/>
      <c r="SLW47" s="960"/>
      <c r="SLX47" s="960"/>
      <c r="SLY47" s="960"/>
      <c r="SLZ47" s="960"/>
      <c r="SMA47" s="960"/>
      <c r="SMB47" s="960"/>
      <c r="SMC47" s="960"/>
      <c r="SMD47" s="960"/>
      <c r="SME47" s="960"/>
      <c r="SMF47" s="960"/>
      <c r="SMG47" s="960"/>
      <c r="SMH47" s="960"/>
      <c r="SMI47" s="960"/>
      <c r="SMJ47" s="960"/>
      <c r="SMK47" s="960"/>
      <c r="SML47" s="960"/>
      <c r="SMM47" s="960"/>
      <c r="SMN47" s="960"/>
      <c r="SMO47" s="960"/>
      <c r="SMP47" s="960"/>
      <c r="SMQ47" s="960"/>
      <c r="SMR47" s="960"/>
      <c r="SMS47" s="960"/>
      <c r="SMT47" s="960"/>
      <c r="SMU47" s="960"/>
      <c r="SMV47" s="960"/>
      <c r="SMW47" s="960"/>
      <c r="SMX47" s="960"/>
      <c r="SMY47" s="960"/>
      <c r="SMZ47" s="960"/>
      <c r="SNA47" s="960"/>
      <c r="SNB47" s="960"/>
      <c r="SNC47" s="960"/>
      <c r="SND47" s="960"/>
      <c r="SNE47" s="960"/>
      <c r="SNF47" s="960"/>
      <c r="SNG47" s="960"/>
      <c r="SNH47" s="960"/>
      <c r="SNI47" s="960"/>
      <c r="SNJ47" s="960"/>
      <c r="SNK47" s="960"/>
      <c r="SNL47" s="960"/>
      <c r="SNM47" s="960"/>
      <c r="SNN47" s="960"/>
      <c r="SNO47" s="960"/>
      <c r="SNP47" s="960"/>
      <c r="SNQ47" s="960"/>
      <c r="SNR47" s="960"/>
      <c r="SNS47" s="960"/>
      <c r="SNT47" s="960"/>
      <c r="SNU47" s="960"/>
      <c r="SNV47" s="960"/>
      <c r="SNW47" s="960"/>
      <c r="SNX47" s="960"/>
      <c r="SNY47" s="960"/>
      <c r="SNZ47" s="960"/>
      <c r="SOA47" s="960"/>
      <c r="SOB47" s="960"/>
      <c r="SOC47" s="960"/>
      <c r="SOD47" s="960"/>
      <c r="SOE47" s="960"/>
      <c r="SOF47" s="960"/>
      <c r="SOG47" s="960"/>
      <c r="SOH47" s="960"/>
      <c r="SOI47" s="960"/>
      <c r="SOJ47" s="960"/>
      <c r="SOK47" s="960"/>
      <c r="SOL47" s="960"/>
      <c r="SOM47" s="960"/>
      <c r="SON47" s="960"/>
      <c r="SOO47" s="960"/>
      <c r="SOP47" s="960"/>
      <c r="SOQ47" s="960"/>
      <c r="SOR47" s="960"/>
      <c r="SOS47" s="960"/>
      <c r="SOT47" s="960"/>
      <c r="SOU47" s="960"/>
      <c r="SOV47" s="960"/>
      <c r="SOW47" s="960"/>
      <c r="SOX47" s="960"/>
      <c r="SOY47" s="960"/>
      <c r="SOZ47" s="960"/>
      <c r="SPA47" s="960"/>
      <c r="SPB47" s="960"/>
      <c r="SPC47" s="960"/>
      <c r="SPD47" s="960"/>
      <c r="SPE47" s="960"/>
      <c r="SPF47" s="960"/>
      <c r="SPG47" s="960"/>
      <c r="SPH47" s="960"/>
      <c r="SPI47" s="960"/>
      <c r="SPJ47" s="960"/>
      <c r="SPK47" s="960"/>
      <c r="SPL47" s="960"/>
      <c r="SPM47" s="960"/>
      <c r="SPN47" s="960"/>
      <c r="SPO47" s="960"/>
      <c r="SPP47" s="960"/>
      <c r="SPQ47" s="960"/>
      <c r="SPR47" s="960"/>
      <c r="SPS47" s="960"/>
      <c r="SPT47" s="960"/>
      <c r="SPU47" s="960"/>
      <c r="SPV47" s="960"/>
      <c r="SPW47" s="960"/>
      <c r="SPX47" s="960"/>
      <c r="SPY47" s="960"/>
      <c r="SPZ47" s="960"/>
      <c r="SQA47" s="960"/>
      <c r="SQB47" s="960"/>
      <c r="SQC47" s="960"/>
      <c r="SQD47" s="960"/>
      <c r="SQE47" s="960"/>
      <c r="SQF47" s="960"/>
      <c r="SQG47" s="960"/>
      <c r="SQH47" s="960"/>
      <c r="SQI47" s="960"/>
      <c r="SQJ47" s="960"/>
      <c r="SQK47" s="960"/>
      <c r="SQL47" s="960"/>
      <c r="SQM47" s="960"/>
      <c r="SQN47" s="960"/>
      <c r="SQO47" s="960"/>
      <c r="SQP47" s="960"/>
      <c r="SQQ47" s="960"/>
      <c r="SQR47" s="960"/>
      <c r="SQS47" s="960"/>
      <c r="SQT47" s="960"/>
      <c r="SQU47" s="960"/>
      <c r="SQV47" s="960"/>
      <c r="SQW47" s="960"/>
      <c r="SQX47" s="960"/>
      <c r="SQY47" s="960"/>
      <c r="SQZ47" s="960"/>
      <c r="SRA47" s="960"/>
      <c r="SRB47" s="960"/>
      <c r="SRC47" s="960"/>
      <c r="SRD47" s="960"/>
      <c r="SRE47" s="960"/>
      <c r="SRF47" s="960"/>
      <c r="SRG47" s="960"/>
      <c r="SRH47" s="960"/>
      <c r="SRI47" s="960"/>
      <c r="SRJ47" s="960"/>
      <c r="SRK47" s="960"/>
      <c r="SRL47" s="960"/>
      <c r="SRM47" s="960"/>
      <c r="SRN47" s="960"/>
      <c r="SRO47" s="960"/>
      <c r="SRP47" s="960"/>
      <c r="SRQ47" s="960"/>
      <c r="SRR47" s="960"/>
      <c r="SRS47" s="960"/>
      <c r="SRT47" s="960"/>
      <c r="SRU47" s="960"/>
      <c r="SRV47" s="960"/>
      <c r="SRW47" s="960"/>
      <c r="SRX47" s="960"/>
      <c r="SRY47" s="960"/>
      <c r="SRZ47" s="960"/>
      <c r="SSA47" s="960"/>
      <c r="SSB47" s="960"/>
      <c r="SSC47" s="960"/>
      <c r="SSD47" s="960"/>
      <c r="SSE47" s="960"/>
      <c r="SSF47" s="960"/>
      <c r="SSG47" s="960"/>
      <c r="SSH47" s="960"/>
      <c r="SSI47" s="960"/>
      <c r="SSJ47" s="960"/>
      <c r="SSK47" s="960"/>
      <c r="SSL47" s="960"/>
      <c r="SSM47" s="960"/>
      <c r="SSN47" s="960"/>
      <c r="SSO47" s="960"/>
      <c r="SSP47" s="960"/>
      <c r="SSQ47" s="960"/>
      <c r="SSR47" s="960"/>
      <c r="SSS47" s="960"/>
      <c r="SST47" s="960"/>
      <c r="SSU47" s="960"/>
      <c r="SSV47" s="960"/>
      <c r="SSW47" s="960"/>
      <c r="SSX47" s="960"/>
      <c r="SSY47" s="960"/>
      <c r="SSZ47" s="960"/>
      <c r="STA47" s="960"/>
      <c r="STB47" s="960"/>
      <c r="STC47" s="960"/>
      <c r="STD47" s="960"/>
      <c r="STE47" s="960"/>
      <c r="STF47" s="960"/>
      <c r="STG47" s="960"/>
      <c r="STH47" s="960"/>
      <c r="STI47" s="960"/>
      <c r="STJ47" s="960"/>
      <c r="STK47" s="960"/>
      <c r="STL47" s="960"/>
      <c r="STM47" s="960"/>
      <c r="STN47" s="960"/>
      <c r="STO47" s="960"/>
      <c r="STP47" s="960"/>
      <c r="STQ47" s="960"/>
      <c r="STR47" s="960"/>
      <c r="STS47" s="960"/>
      <c r="STT47" s="960"/>
      <c r="STU47" s="960"/>
      <c r="STV47" s="960"/>
      <c r="STW47" s="960"/>
      <c r="STX47" s="960"/>
      <c r="STY47" s="960"/>
      <c r="STZ47" s="960"/>
      <c r="SUA47" s="960"/>
      <c r="SUB47" s="960"/>
      <c r="SUC47" s="960"/>
      <c r="SUD47" s="960"/>
      <c r="SUE47" s="960"/>
      <c r="SUF47" s="960"/>
      <c r="SUG47" s="960"/>
      <c r="SUH47" s="960"/>
      <c r="SUI47" s="960"/>
      <c r="SUJ47" s="960"/>
      <c r="SUK47" s="960"/>
      <c r="SUL47" s="960"/>
      <c r="SUM47" s="960"/>
      <c r="SUN47" s="960"/>
      <c r="SUO47" s="960"/>
      <c r="SUP47" s="960"/>
      <c r="SUQ47" s="960"/>
      <c r="SUR47" s="960"/>
      <c r="SUS47" s="960"/>
      <c r="SUT47" s="960"/>
      <c r="SUU47" s="960"/>
      <c r="SUV47" s="960"/>
      <c r="SUW47" s="960"/>
      <c r="SUX47" s="960"/>
      <c r="SUY47" s="960"/>
      <c r="SUZ47" s="960"/>
      <c r="SVA47" s="960"/>
      <c r="SVB47" s="960"/>
      <c r="SVC47" s="960"/>
      <c r="SVD47" s="960"/>
      <c r="SVE47" s="960"/>
      <c r="SVF47" s="960"/>
      <c r="SVG47" s="960"/>
      <c r="SVH47" s="960"/>
      <c r="SVI47" s="960"/>
      <c r="SVJ47" s="960"/>
      <c r="SVK47" s="960"/>
      <c r="SVL47" s="960"/>
      <c r="SVM47" s="960"/>
      <c r="SVN47" s="960"/>
      <c r="SVO47" s="960"/>
      <c r="SVP47" s="960"/>
      <c r="SVQ47" s="960"/>
      <c r="SVR47" s="960"/>
      <c r="SVS47" s="960"/>
      <c r="SVT47" s="960"/>
      <c r="SVU47" s="960"/>
      <c r="SVV47" s="960"/>
      <c r="SVW47" s="960"/>
      <c r="SVX47" s="960"/>
      <c r="SVY47" s="960"/>
      <c r="SVZ47" s="960"/>
      <c r="SWA47" s="960"/>
      <c r="SWB47" s="960"/>
      <c r="SWC47" s="960"/>
      <c r="SWD47" s="960"/>
      <c r="SWE47" s="960"/>
      <c r="SWF47" s="960"/>
      <c r="SWG47" s="960"/>
      <c r="SWH47" s="960"/>
      <c r="SWI47" s="960"/>
      <c r="SWJ47" s="960"/>
      <c r="SWK47" s="960"/>
      <c r="SWL47" s="960"/>
      <c r="SWM47" s="960"/>
      <c r="SWN47" s="960"/>
      <c r="SWO47" s="960"/>
      <c r="SWP47" s="960"/>
      <c r="SWQ47" s="960"/>
      <c r="SWR47" s="960"/>
      <c r="SWS47" s="960"/>
      <c r="SWT47" s="960"/>
      <c r="SWU47" s="960"/>
      <c r="SWV47" s="960"/>
      <c r="SWW47" s="960"/>
      <c r="SWX47" s="960"/>
      <c r="SWY47" s="960"/>
      <c r="SWZ47" s="960"/>
      <c r="SXA47" s="960"/>
      <c r="SXB47" s="960"/>
      <c r="SXC47" s="960"/>
      <c r="SXD47" s="960"/>
      <c r="SXE47" s="960"/>
      <c r="SXF47" s="960"/>
      <c r="SXG47" s="960"/>
      <c r="SXH47" s="960"/>
      <c r="SXI47" s="960"/>
      <c r="SXJ47" s="960"/>
      <c r="SXK47" s="960"/>
      <c r="SXL47" s="960"/>
      <c r="SXM47" s="960"/>
      <c r="SXN47" s="960"/>
      <c r="SXO47" s="960"/>
      <c r="SXP47" s="960"/>
      <c r="SXQ47" s="960"/>
      <c r="SXR47" s="960"/>
      <c r="SXS47" s="960"/>
      <c r="SXT47" s="960"/>
      <c r="SXU47" s="960"/>
      <c r="SXV47" s="960"/>
      <c r="SXW47" s="960"/>
      <c r="SXX47" s="960"/>
      <c r="SXY47" s="960"/>
      <c r="SXZ47" s="960"/>
      <c r="SYA47" s="960"/>
      <c r="SYB47" s="960"/>
      <c r="SYC47" s="960"/>
      <c r="SYD47" s="960"/>
      <c r="SYE47" s="960"/>
      <c r="SYF47" s="960"/>
      <c r="SYG47" s="960"/>
      <c r="SYH47" s="960"/>
      <c r="SYI47" s="960"/>
      <c r="SYJ47" s="960"/>
      <c r="SYK47" s="960"/>
      <c r="SYL47" s="960"/>
      <c r="SYM47" s="960"/>
      <c r="SYN47" s="960"/>
      <c r="SYO47" s="960"/>
      <c r="SYP47" s="960"/>
      <c r="SYQ47" s="960"/>
      <c r="SYR47" s="960"/>
      <c r="SYS47" s="960"/>
      <c r="SYT47" s="960"/>
      <c r="SYU47" s="960"/>
      <c r="SYV47" s="960"/>
      <c r="SYW47" s="960"/>
      <c r="SYX47" s="960"/>
      <c r="SYY47" s="960"/>
      <c r="SYZ47" s="960"/>
      <c r="SZA47" s="960"/>
      <c r="SZB47" s="960"/>
      <c r="SZC47" s="960"/>
      <c r="SZD47" s="960"/>
      <c r="SZE47" s="960"/>
      <c r="SZF47" s="960"/>
      <c r="SZG47" s="960"/>
      <c r="SZH47" s="960"/>
      <c r="SZI47" s="960"/>
      <c r="SZJ47" s="960"/>
      <c r="SZK47" s="960"/>
      <c r="SZL47" s="960"/>
      <c r="SZM47" s="960"/>
      <c r="SZN47" s="960"/>
      <c r="SZO47" s="960"/>
      <c r="SZP47" s="960"/>
      <c r="SZQ47" s="960"/>
      <c r="SZR47" s="960"/>
      <c r="SZS47" s="960"/>
      <c r="SZT47" s="960"/>
      <c r="SZU47" s="960"/>
      <c r="SZV47" s="960"/>
      <c r="SZW47" s="960"/>
      <c r="SZX47" s="960"/>
      <c r="SZY47" s="960"/>
      <c r="SZZ47" s="960"/>
      <c r="TAA47" s="960"/>
      <c r="TAB47" s="960"/>
      <c r="TAC47" s="960"/>
      <c r="TAD47" s="960"/>
      <c r="TAE47" s="960"/>
      <c r="TAF47" s="960"/>
      <c r="TAG47" s="960"/>
      <c r="TAH47" s="960"/>
      <c r="TAI47" s="960"/>
      <c r="TAJ47" s="960"/>
      <c r="TAK47" s="960"/>
      <c r="TAL47" s="960"/>
      <c r="TAM47" s="960"/>
      <c r="TAN47" s="960"/>
      <c r="TAO47" s="960"/>
      <c r="TAP47" s="960"/>
      <c r="TAQ47" s="960"/>
      <c r="TAR47" s="960"/>
      <c r="TAS47" s="960"/>
      <c r="TAT47" s="960"/>
      <c r="TAU47" s="960"/>
      <c r="TAV47" s="960"/>
      <c r="TAW47" s="960"/>
      <c r="TAX47" s="960"/>
      <c r="TAY47" s="960"/>
      <c r="TAZ47" s="960"/>
      <c r="TBA47" s="960"/>
      <c r="TBB47" s="960"/>
      <c r="TBC47" s="960"/>
      <c r="TBD47" s="960"/>
      <c r="TBE47" s="960"/>
      <c r="TBF47" s="960"/>
      <c r="TBG47" s="960"/>
      <c r="TBH47" s="960"/>
      <c r="TBI47" s="960"/>
      <c r="TBJ47" s="960"/>
      <c r="TBK47" s="960"/>
      <c r="TBL47" s="960"/>
      <c r="TBM47" s="960"/>
      <c r="TBN47" s="960"/>
      <c r="TBO47" s="960"/>
      <c r="TBP47" s="960"/>
      <c r="TBQ47" s="960"/>
      <c r="TBR47" s="960"/>
      <c r="TBS47" s="960"/>
      <c r="TBT47" s="960"/>
      <c r="TBU47" s="960"/>
      <c r="TBV47" s="960"/>
      <c r="TBW47" s="960"/>
      <c r="TBX47" s="960"/>
      <c r="TBY47" s="960"/>
      <c r="TBZ47" s="960"/>
      <c r="TCA47" s="960"/>
      <c r="TCB47" s="960"/>
      <c r="TCC47" s="960"/>
      <c r="TCD47" s="960"/>
      <c r="TCE47" s="960"/>
      <c r="TCF47" s="960"/>
      <c r="TCG47" s="960"/>
      <c r="TCH47" s="960"/>
      <c r="TCI47" s="960"/>
      <c r="TCJ47" s="960"/>
      <c r="TCK47" s="960"/>
      <c r="TCL47" s="960"/>
      <c r="TCM47" s="960"/>
      <c r="TCN47" s="960"/>
      <c r="TCO47" s="960"/>
      <c r="TCP47" s="960"/>
      <c r="TCQ47" s="960"/>
      <c r="TCR47" s="960"/>
      <c r="TCS47" s="960"/>
      <c r="TCT47" s="960"/>
      <c r="TCU47" s="960"/>
      <c r="TCV47" s="960"/>
      <c r="TCW47" s="960"/>
      <c r="TCX47" s="960"/>
      <c r="TCY47" s="960"/>
      <c r="TCZ47" s="960"/>
      <c r="TDA47" s="960"/>
      <c r="TDB47" s="960"/>
      <c r="TDC47" s="960"/>
      <c r="TDD47" s="960"/>
      <c r="TDE47" s="960"/>
      <c r="TDF47" s="960"/>
      <c r="TDG47" s="960"/>
      <c r="TDH47" s="960"/>
      <c r="TDI47" s="960"/>
      <c r="TDJ47" s="960"/>
      <c r="TDK47" s="960"/>
      <c r="TDL47" s="960"/>
      <c r="TDM47" s="960"/>
      <c r="TDN47" s="960"/>
      <c r="TDO47" s="960"/>
      <c r="TDP47" s="960"/>
      <c r="TDQ47" s="960"/>
      <c r="TDR47" s="960"/>
      <c r="TDS47" s="960"/>
      <c r="TDT47" s="960"/>
      <c r="TDU47" s="960"/>
      <c r="TDV47" s="960"/>
      <c r="TDW47" s="960"/>
      <c r="TDX47" s="960"/>
      <c r="TDY47" s="960"/>
      <c r="TDZ47" s="960"/>
      <c r="TEA47" s="960"/>
      <c r="TEB47" s="960"/>
      <c r="TEC47" s="960"/>
      <c r="TED47" s="960"/>
      <c r="TEE47" s="960"/>
      <c r="TEF47" s="960"/>
      <c r="TEG47" s="960"/>
      <c r="TEH47" s="960"/>
      <c r="TEI47" s="960"/>
      <c r="TEJ47" s="960"/>
      <c r="TEK47" s="960"/>
      <c r="TEL47" s="960"/>
      <c r="TEM47" s="960"/>
      <c r="TEN47" s="960"/>
      <c r="TEO47" s="960"/>
      <c r="TEP47" s="960"/>
      <c r="TEQ47" s="960"/>
      <c r="TER47" s="960"/>
      <c r="TES47" s="960"/>
      <c r="TET47" s="960"/>
      <c r="TEU47" s="960"/>
      <c r="TEV47" s="960"/>
      <c r="TEW47" s="960"/>
      <c r="TEX47" s="960"/>
      <c r="TEY47" s="960"/>
      <c r="TEZ47" s="960"/>
      <c r="TFA47" s="960"/>
      <c r="TFB47" s="960"/>
      <c r="TFC47" s="960"/>
      <c r="TFD47" s="960"/>
      <c r="TFE47" s="960"/>
      <c r="TFF47" s="960"/>
      <c r="TFG47" s="960"/>
      <c r="TFH47" s="960"/>
      <c r="TFI47" s="960"/>
      <c r="TFJ47" s="960"/>
      <c r="TFK47" s="960"/>
      <c r="TFL47" s="960"/>
      <c r="TFM47" s="960"/>
      <c r="TFN47" s="960"/>
      <c r="TFO47" s="960"/>
      <c r="TFP47" s="960"/>
      <c r="TFQ47" s="960"/>
      <c r="TFR47" s="960"/>
      <c r="TFS47" s="960"/>
      <c r="TFT47" s="960"/>
      <c r="TFU47" s="960"/>
      <c r="TFV47" s="960"/>
      <c r="TFW47" s="960"/>
      <c r="TFX47" s="960"/>
      <c r="TFY47" s="960"/>
      <c r="TFZ47" s="960"/>
      <c r="TGA47" s="960"/>
      <c r="TGB47" s="960"/>
      <c r="TGC47" s="960"/>
      <c r="TGD47" s="960"/>
      <c r="TGE47" s="960"/>
      <c r="TGF47" s="960"/>
      <c r="TGG47" s="960"/>
      <c r="TGH47" s="960"/>
      <c r="TGI47" s="960"/>
      <c r="TGJ47" s="960"/>
      <c r="TGK47" s="960"/>
      <c r="TGL47" s="960"/>
      <c r="TGM47" s="960"/>
      <c r="TGN47" s="960"/>
      <c r="TGO47" s="960"/>
      <c r="TGP47" s="960"/>
      <c r="TGQ47" s="960"/>
      <c r="TGR47" s="960"/>
      <c r="TGS47" s="960"/>
      <c r="TGT47" s="960"/>
      <c r="TGU47" s="960"/>
      <c r="TGV47" s="960"/>
      <c r="TGW47" s="960"/>
      <c r="TGX47" s="960"/>
      <c r="TGY47" s="960"/>
      <c r="TGZ47" s="960"/>
      <c r="THA47" s="960"/>
      <c r="THB47" s="960"/>
      <c r="THC47" s="960"/>
      <c r="THD47" s="960"/>
      <c r="THE47" s="960"/>
      <c r="THF47" s="960"/>
      <c r="THG47" s="960"/>
      <c r="THH47" s="960"/>
      <c r="THI47" s="960"/>
      <c r="THJ47" s="960"/>
      <c r="THK47" s="960"/>
      <c r="THL47" s="960"/>
      <c r="THM47" s="960"/>
      <c r="THN47" s="960"/>
      <c r="THO47" s="960"/>
      <c r="THP47" s="960"/>
      <c r="THQ47" s="960"/>
      <c r="THR47" s="960"/>
      <c r="THS47" s="960"/>
      <c r="THT47" s="960"/>
      <c r="THU47" s="960"/>
      <c r="THV47" s="960"/>
      <c r="THW47" s="960"/>
      <c r="THX47" s="960"/>
      <c r="THY47" s="960"/>
      <c r="THZ47" s="960"/>
      <c r="TIA47" s="960"/>
      <c r="TIB47" s="960"/>
      <c r="TIC47" s="960"/>
      <c r="TID47" s="960"/>
      <c r="TIE47" s="960"/>
      <c r="TIF47" s="960"/>
      <c r="TIG47" s="960"/>
      <c r="TIH47" s="960"/>
      <c r="TII47" s="960"/>
      <c r="TIJ47" s="960"/>
      <c r="TIK47" s="960"/>
      <c r="TIL47" s="960"/>
      <c r="TIM47" s="960"/>
      <c r="TIN47" s="960"/>
      <c r="TIO47" s="960"/>
      <c r="TIP47" s="960"/>
      <c r="TIQ47" s="960"/>
      <c r="TIR47" s="960"/>
      <c r="TIS47" s="960"/>
      <c r="TIT47" s="960"/>
      <c r="TIU47" s="960"/>
      <c r="TIV47" s="960"/>
      <c r="TIW47" s="960"/>
      <c r="TIX47" s="960"/>
      <c r="TIY47" s="960"/>
      <c r="TIZ47" s="960"/>
      <c r="TJA47" s="960"/>
      <c r="TJB47" s="960"/>
      <c r="TJC47" s="960"/>
      <c r="TJD47" s="960"/>
      <c r="TJE47" s="960"/>
      <c r="TJF47" s="960"/>
      <c r="TJG47" s="960"/>
      <c r="TJH47" s="960"/>
      <c r="TJI47" s="960"/>
      <c r="TJJ47" s="960"/>
      <c r="TJK47" s="960"/>
      <c r="TJL47" s="960"/>
      <c r="TJM47" s="960"/>
      <c r="TJN47" s="960"/>
      <c r="TJO47" s="960"/>
      <c r="TJP47" s="960"/>
      <c r="TJQ47" s="960"/>
      <c r="TJR47" s="960"/>
      <c r="TJS47" s="960"/>
      <c r="TJT47" s="960"/>
      <c r="TJU47" s="960"/>
      <c r="TJV47" s="960"/>
      <c r="TJW47" s="960"/>
      <c r="TJX47" s="960"/>
      <c r="TJY47" s="960"/>
      <c r="TJZ47" s="960"/>
      <c r="TKA47" s="960"/>
      <c r="TKB47" s="960"/>
      <c r="TKC47" s="960"/>
      <c r="TKD47" s="960"/>
      <c r="TKE47" s="960"/>
      <c r="TKF47" s="960"/>
      <c r="TKG47" s="960"/>
      <c r="TKH47" s="960"/>
      <c r="TKI47" s="960"/>
      <c r="TKJ47" s="960"/>
      <c r="TKK47" s="960"/>
      <c r="TKL47" s="960"/>
      <c r="TKM47" s="960"/>
      <c r="TKN47" s="960"/>
      <c r="TKO47" s="960"/>
      <c r="TKP47" s="960"/>
      <c r="TKQ47" s="960"/>
      <c r="TKR47" s="960"/>
      <c r="TKS47" s="960"/>
      <c r="TKT47" s="960"/>
      <c r="TKU47" s="960"/>
      <c r="TKV47" s="960"/>
      <c r="TKW47" s="960"/>
      <c r="TKX47" s="960"/>
      <c r="TKY47" s="960"/>
      <c r="TKZ47" s="960"/>
      <c r="TLA47" s="960"/>
      <c r="TLB47" s="960"/>
      <c r="TLC47" s="960"/>
      <c r="TLD47" s="960"/>
      <c r="TLE47" s="960"/>
      <c r="TLF47" s="960"/>
      <c r="TLG47" s="960"/>
      <c r="TLH47" s="960"/>
      <c r="TLI47" s="960"/>
      <c r="TLJ47" s="960"/>
      <c r="TLK47" s="960"/>
      <c r="TLL47" s="960"/>
      <c r="TLM47" s="960"/>
      <c r="TLN47" s="960"/>
      <c r="TLO47" s="960"/>
      <c r="TLP47" s="960"/>
      <c r="TLQ47" s="960"/>
      <c r="TLR47" s="960"/>
      <c r="TLS47" s="960"/>
      <c r="TLT47" s="960"/>
      <c r="TLU47" s="960"/>
      <c r="TLV47" s="960"/>
      <c r="TLW47" s="960"/>
      <c r="TLX47" s="960"/>
      <c r="TLY47" s="960"/>
      <c r="TLZ47" s="960"/>
      <c r="TMA47" s="960"/>
      <c r="TMB47" s="960"/>
      <c r="TMC47" s="960"/>
      <c r="TMD47" s="960"/>
      <c r="TME47" s="960"/>
      <c r="TMF47" s="960"/>
      <c r="TMG47" s="960"/>
      <c r="TMH47" s="960"/>
      <c r="TMI47" s="960"/>
      <c r="TMJ47" s="960"/>
      <c r="TMK47" s="960"/>
      <c r="TML47" s="960"/>
      <c r="TMM47" s="960"/>
      <c r="TMN47" s="960"/>
      <c r="TMO47" s="960"/>
      <c r="TMP47" s="960"/>
      <c r="TMQ47" s="960"/>
      <c r="TMR47" s="960"/>
      <c r="TMS47" s="960"/>
      <c r="TMT47" s="960"/>
      <c r="TMU47" s="960"/>
      <c r="TMV47" s="960"/>
      <c r="TMW47" s="960"/>
      <c r="TMX47" s="960"/>
      <c r="TMY47" s="960"/>
      <c r="TMZ47" s="960"/>
      <c r="TNA47" s="960"/>
      <c r="TNB47" s="960"/>
      <c r="TNC47" s="960"/>
      <c r="TND47" s="960"/>
      <c r="TNE47" s="960"/>
      <c r="TNF47" s="960"/>
      <c r="TNG47" s="960"/>
      <c r="TNH47" s="960"/>
      <c r="TNI47" s="960"/>
      <c r="TNJ47" s="960"/>
      <c r="TNK47" s="960"/>
      <c r="TNL47" s="960"/>
      <c r="TNM47" s="960"/>
      <c r="TNN47" s="960"/>
      <c r="TNO47" s="960"/>
      <c r="TNP47" s="960"/>
      <c r="TNQ47" s="960"/>
      <c r="TNR47" s="960"/>
      <c r="TNS47" s="960"/>
      <c r="TNT47" s="960"/>
      <c r="TNU47" s="960"/>
      <c r="TNV47" s="960"/>
      <c r="TNW47" s="960"/>
      <c r="TNX47" s="960"/>
      <c r="TNY47" s="960"/>
      <c r="TNZ47" s="960"/>
      <c r="TOA47" s="960"/>
      <c r="TOB47" s="960"/>
      <c r="TOC47" s="960"/>
      <c r="TOD47" s="960"/>
      <c r="TOE47" s="960"/>
      <c r="TOF47" s="960"/>
      <c r="TOG47" s="960"/>
      <c r="TOH47" s="960"/>
      <c r="TOI47" s="960"/>
      <c r="TOJ47" s="960"/>
      <c r="TOK47" s="960"/>
      <c r="TOL47" s="960"/>
      <c r="TOM47" s="960"/>
      <c r="TON47" s="960"/>
      <c r="TOO47" s="960"/>
      <c r="TOP47" s="960"/>
      <c r="TOQ47" s="960"/>
      <c r="TOR47" s="960"/>
      <c r="TOS47" s="960"/>
      <c r="TOT47" s="960"/>
      <c r="TOU47" s="960"/>
      <c r="TOV47" s="960"/>
      <c r="TOW47" s="960"/>
      <c r="TOX47" s="960"/>
      <c r="TOY47" s="960"/>
      <c r="TOZ47" s="960"/>
      <c r="TPA47" s="960"/>
      <c r="TPB47" s="960"/>
      <c r="TPC47" s="960"/>
      <c r="TPD47" s="960"/>
      <c r="TPE47" s="960"/>
      <c r="TPF47" s="960"/>
      <c r="TPG47" s="960"/>
      <c r="TPH47" s="960"/>
      <c r="TPI47" s="960"/>
      <c r="TPJ47" s="960"/>
      <c r="TPK47" s="960"/>
      <c r="TPL47" s="960"/>
      <c r="TPM47" s="960"/>
      <c r="TPN47" s="960"/>
      <c r="TPO47" s="960"/>
      <c r="TPP47" s="960"/>
      <c r="TPQ47" s="960"/>
      <c r="TPR47" s="960"/>
      <c r="TPS47" s="960"/>
      <c r="TPT47" s="960"/>
      <c r="TPU47" s="960"/>
      <c r="TPV47" s="960"/>
      <c r="TPW47" s="960"/>
      <c r="TPX47" s="960"/>
      <c r="TPY47" s="960"/>
      <c r="TPZ47" s="960"/>
      <c r="TQA47" s="960"/>
      <c r="TQB47" s="960"/>
      <c r="TQC47" s="960"/>
      <c r="TQD47" s="960"/>
      <c r="TQE47" s="960"/>
      <c r="TQF47" s="960"/>
      <c r="TQG47" s="960"/>
      <c r="TQH47" s="960"/>
      <c r="TQI47" s="960"/>
      <c r="TQJ47" s="960"/>
      <c r="TQK47" s="960"/>
      <c r="TQL47" s="960"/>
      <c r="TQM47" s="960"/>
      <c r="TQN47" s="960"/>
      <c r="TQO47" s="960"/>
      <c r="TQP47" s="960"/>
      <c r="TQQ47" s="960"/>
      <c r="TQR47" s="960"/>
      <c r="TQS47" s="960"/>
      <c r="TQT47" s="960"/>
      <c r="TQU47" s="960"/>
      <c r="TQV47" s="960"/>
      <c r="TQW47" s="960"/>
      <c r="TQX47" s="960"/>
      <c r="TQY47" s="960"/>
      <c r="TQZ47" s="960"/>
      <c r="TRA47" s="960"/>
      <c r="TRB47" s="960"/>
      <c r="TRC47" s="960"/>
      <c r="TRD47" s="960"/>
      <c r="TRE47" s="960"/>
      <c r="TRF47" s="960"/>
      <c r="TRG47" s="960"/>
      <c r="TRH47" s="960"/>
      <c r="TRI47" s="960"/>
      <c r="TRJ47" s="960"/>
      <c r="TRK47" s="960"/>
      <c r="TRL47" s="960"/>
      <c r="TRM47" s="960"/>
      <c r="TRN47" s="960"/>
      <c r="TRO47" s="960"/>
      <c r="TRP47" s="960"/>
      <c r="TRQ47" s="960"/>
      <c r="TRR47" s="960"/>
      <c r="TRS47" s="960"/>
      <c r="TRT47" s="960"/>
      <c r="TRU47" s="960"/>
      <c r="TRV47" s="960"/>
      <c r="TRW47" s="960"/>
      <c r="TRX47" s="960"/>
      <c r="TRY47" s="960"/>
      <c r="TRZ47" s="960"/>
      <c r="TSA47" s="960"/>
      <c r="TSB47" s="960"/>
      <c r="TSC47" s="960"/>
      <c r="TSD47" s="960"/>
      <c r="TSE47" s="960"/>
      <c r="TSF47" s="960"/>
      <c r="TSG47" s="960"/>
      <c r="TSH47" s="960"/>
      <c r="TSI47" s="960"/>
      <c r="TSJ47" s="960"/>
      <c r="TSK47" s="960"/>
      <c r="TSL47" s="960"/>
      <c r="TSM47" s="960"/>
      <c r="TSN47" s="960"/>
      <c r="TSO47" s="960"/>
      <c r="TSP47" s="960"/>
      <c r="TSQ47" s="960"/>
      <c r="TSR47" s="960"/>
      <c r="TSS47" s="960"/>
      <c r="TST47" s="960"/>
      <c r="TSU47" s="960"/>
      <c r="TSV47" s="960"/>
      <c r="TSW47" s="960"/>
      <c r="TSX47" s="960"/>
      <c r="TSY47" s="960"/>
      <c r="TSZ47" s="960"/>
      <c r="TTA47" s="960"/>
      <c r="TTB47" s="960"/>
      <c r="TTC47" s="960"/>
      <c r="TTD47" s="960"/>
      <c r="TTE47" s="960"/>
      <c r="TTF47" s="960"/>
      <c r="TTG47" s="960"/>
      <c r="TTH47" s="960"/>
      <c r="TTI47" s="960"/>
      <c r="TTJ47" s="960"/>
      <c r="TTK47" s="960"/>
      <c r="TTL47" s="960"/>
      <c r="TTM47" s="960"/>
      <c r="TTN47" s="960"/>
      <c r="TTO47" s="960"/>
      <c r="TTP47" s="960"/>
      <c r="TTQ47" s="960"/>
      <c r="TTR47" s="960"/>
      <c r="TTS47" s="960"/>
      <c r="TTT47" s="960"/>
      <c r="TTU47" s="960"/>
      <c r="TTV47" s="960"/>
      <c r="TTW47" s="960"/>
      <c r="TTX47" s="960"/>
      <c r="TTY47" s="960"/>
      <c r="TTZ47" s="960"/>
      <c r="TUA47" s="960"/>
      <c r="TUB47" s="960"/>
      <c r="TUC47" s="960"/>
      <c r="TUD47" s="960"/>
      <c r="TUE47" s="960"/>
      <c r="TUF47" s="960"/>
      <c r="TUG47" s="960"/>
      <c r="TUH47" s="960"/>
      <c r="TUI47" s="960"/>
      <c r="TUJ47" s="960"/>
      <c r="TUK47" s="960"/>
      <c r="TUL47" s="960"/>
      <c r="TUM47" s="960"/>
      <c r="TUN47" s="960"/>
      <c r="TUO47" s="960"/>
      <c r="TUP47" s="960"/>
      <c r="TUQ47" s="960"/>
      <c r="TUR47" s="960"/>
      <c r="TUS47" s="960"/>
      <c r="TUT47" s="960"/>
      <c r="TUU47" s="960"/>
      <c r="TUV47" s="960"/>
      <c r="TUW47" s="960"/>
      <c r="TUX47" s="960"/>
      <c r="TUY47" s="960"/>
      <c r="TUZ47" s="960"/>
      <c r="TVA47" s="960"/>
      <c r="TVB47" s="960"/>
      <c r="TVC47" s="960"/>
      <c r="TVD47" s="960"/>
      <c r="TVE47" s="960"/>
      <c r="TVF47" s="960"/>
      <c r="TVG47" s="960"/>
      <c r="TVH47" s="960"/>
      <c r="TVI47" s="960"/>
      <c r="TVJ47" s="960"/>
      <c r="TVK47" s="960"/>
      <c r="TVL47" s="960"/>
      <c r="TVM47" s="960"/>
      <c r="TVN47" s="960"/>
      <c r="TVO47" s="960"/>
      <c r="TVP47" s="960"/>
      <c r="TVQ47" s="960"/>
      <c r="TVR47" s="960"/>
      <c r="TVS47" s="960"/>
      <c r="TVT47" s="960"/>
      <c r="TVU47" s="960"/>
      <c r="TVV47" s="960"/>
      <c r="TVW47" s="960"/>
      <c r="TVX47" s="960"/>
      <c r="TVY47" s="960"/>
      <c r="TVZ47" s="960"/>
      <c r="TWA47" s="960"/>
      <c r="TWB47" s="960"/>
      <c r="TWC47" s="960"/>
      <c r="TWD47" s="960"/>
      <c r="TWE47" s="960"/>
      <c r="TWF47" s="960"/>
      <c r="TWG47" s="960"/>
      <c r="TWH47" s="960"/>
      <c r="TWI47" s="960"/>
      <c r="TWJ47" s="960"/>
      <c r="TWK47" s="960"/>
      <c r="TWL47" s="960"/>
      <c r="TWM47" s="960"/>
      <c r="TWN47" s="960"/>
      <c r="TWO47" s="960"/>
      <c r="TWP47" s="960"/>
      <c r="TWQ47" s="960"/>
      <c r="TWR47" s="960"/>
      <c r="TWS47" s="960"/>
      <c r="TWT47" s="960"/>
      <c r="TWU47" s="960"/>
      <c r="TWV47" s="960"/>
      <c r="TWW47" s="960"/>
      <c r="TWX47" s="960"/>
      <c r="TWY47" s="960"/>
      <c r="TWZ47" s="960"/>
      <c r="TXA47" s="960"/>
      <c r="TXB47" s="960"/>
      <c r="TXC47" s="960"/>
      <c r="TXD47" s="960"/>
      <c r="TXE47" s="960"/>
      <c r="TXF47" s="960"/>
      <c r="TXG47" s="960"/>
      <c r="TXH47" s="960"/>
      <c r="TXI47" s="960"/>
      <c r="TXJ47" s="960"/>
      <c r="TXK47" s="960"/>
      <c r="TXL47" s="960"/>
      <c r="TXM47" s="960"/>
      <c r="TXN47" s="960"/>
      <c r="TXO47" s="960"/>
      <c r="TXP47" s="960"/>
      <c r="TXQ47" s="960"/>
      <c r="TXR47" s="960"/>
      <c r="TXS47" s="960"/>
      <c r="TXT47" s="960"/>
      <c r="TXU47" s="960"/>
      <c r="TXV47" s="960"/>
      <c r="TXW47" s="960"/>
      <c r="TXX47" s="960"/>
      <c r="TXY47" s="960"/>
      <c r="TXZ47" s="960"/>
      <c r="TYA47" s="960"/>
      <c r="TYB47" s="960"/>
      <c r="TYC47" s="960"/>
      <c r="TYD47" s="960"/>
      <c r="TYE47" s="960"/>
      <c r="TYF47" s="960"/>
      <c r="TYG47" s="960"/>
      <c r="TYH47" s="960"/>
      <c r="TYI47" s="960"/>
      <c r="TYJ47" s="960"/>
      <c r="TYK47" s="960"/>
      <c r="TYL47" s="960"/>
      <c r="TYM47" s="960"/>
      <c r="TYN47" s="960"/>
      <c r="TYO47" s="960"/>
      <c r="TYP47" s="960"/>
      <c r="TYQ47" s="960"/>
      <c r="TYR47" s="960"/>
      <c r="TYS47" s="960"/>
      <c r="TYT47" s="960"/>
      <c r="TYU47" s="960"/>
      <c r="TYV47" s="960"/>
      <c r="TYW47" s="960"/>
      <c r="TYX47" s="960"/>
      <c r="TYY47" s="960"/>
      <c r="TYZ47" s="960"/>
      <c r="TZA47" s="960"/>
      <c r="TZB47" s="960"/>
      <c r="TZC47" s="960"/>
      <c r="TZD47" s="960"/>
      <c r="TZE47" s="960"/>
      <c r="TZF47" s="960"/>
      <c r="TZG47" s="960"/>
      <c r="TZH47" s="960"/>
      <c r="TZI47" s="960"/>
      <c r="TZJ47" s="960"/>
      <c r="TZK47" s="960"/>
      <c r="TZL47" s="960"/>
      <c r="TZM47" s="960"/>
      <c r="TZN47" s="960"/>
      <c r="TZO47" s="960"/>
      <c r="TZP47" s="960"/>
      <c r="TZQ47" s="960"/>
      <c r="TZR47" s="960"/>
      <c r="TZS47" s="960"/>
      <c r="TZT47" s="960"/>
      <c r="TZU47" s="960"/>
      <c r="TZV47" s="960"/>
      <c r="TZW47" s="960"/>
      <c r="TZX47" s="960"/>
      <c r="TZY47" s="960"/>
      <c r="TZZ47" s="960"/>
      <c r="UAA47" s="960"/>
      <c r="UAB47" s="960"/>
      <c r="UAC47" s="960"/>
      <c r="UAD47" s="960"/>
      <c r="UAE47" s="960"/>
      <c r="UAF47" s="960"/>
      <c r="UAG47" s="960"/>
      <c r="UAH47" s="960"/>
      <c r="UAI47" s="960"/>
      <c r="UAJ47" s="960"/>
      <c r="UAK47" s="960"/>
      <c r="UAL47" s="960"/>
      <c r="UAM47" s="960"/>
      <c r="UAN47" s="960"/>
      <c r="UAO47" s="960"/>
      <c r="UAP47" s="960"/>
      <c r="UAQ47" s="960"/>
      <c r="UAR47" s="960"/>
      <c r="UAS47" s="960"/>
      <c r="UAT47" s="960"/>
      <c r="UAU47" s="960"/>
      <c r="UAV47" s="960"/>
      <c r="UAW47" s="960"/>
      <c r="UAX47" s="960"/>
      <c r="UAY47" s="960"/>
      <c r="UAZ47" s="960"/>
      <c r="UBA47" s="960"/>
      <c r="UBB47" s="960"/>
      <c r="UBC47" s="960"/>
      <c r="UBD47" s="960"/>
      <c r="UBE47" s="960"/>
      <c r="UBF47" s="960"/>
      <c r="UBG47" s="960"/>
      <c r="UBH47" s="960"/>
      <c r="UBI47" s="960"/>
      <c r="UBJ47" s="960"/>
      <c r="UBK47" s="960"/>
      <c r="UBL47" s="960"/>
      <c r="UBM47" s="960"/>
      <c r="UBN47" s="960"/>
      <c r="UBO47" s="960"/>
      <c r="UBP47" s="960"/>
      <c r="UBQ47" s="960"/>
      <c r="UBR47" s="960"/>
      <c r="UBS47" s="960"/>
      <c r="UBT47" s="960"/>
      <c r="UBU47" s="960"/>
      <c r="UBV47" s="960"/>
      <c r="UBW47" s="960"/>
      <c r="UBX47" s="960"/>
      <c r="UBY47" s="960"/>
      <c r="UBZ47" s="960"/>
      <c r="UCA47" s="960"/>
      <c r="UCB47" s="960"/>
      <c r="UCC47" s="960"/>
      <c r="UCD47" s="960"/>
      <c r="UCE47" s="960"/>
      <c r="UCF47" s="960"/>
      <c r="UCG47" s="960"/>
      <c r="UCH47" s="960"/>
      <c r="UCI47" s="960"/>
      <c r="UCJ47" s="960"/>
      <c r="UCK47" s="960"/>
      <c r="UCL47" s="960"/>
      <c r="UCM47" s="960"/>
      <c r="UCN47" s="960"/>
      <c r="UCO47" s="960"/>
      <c r="UCP47" s="960"/>
      <c r="UCQ47" s="960"/>
      <c r="UCR47" s="960"/>
      <c r="UCS47" s="960"/>
      <c r="UCT47" s="960"/>
      <c r="UCU47" s="960"/>
      <c r="UCV47" s="960"/>
      <c r="UCW47" s="960"/>
      <c r="UCX47" s="960"/>
      <c r="UCY47" s="960"/>
      <c r="UCZ47" s="960"/>
      <c r="UDA47" s="960"/>
      <c r="UDB47" s="960"/>
      <c r="UDC47" s="960"/>
      <c r="UDD47" s="960"/>
      <c r="UDE47" s="960"/>
      <c r="UDF47" s="960"/>
      <c r="UDG47" s="960"/>
      <c r="UDH47" s="960"/>
      <c r="UDI47" s="960"/>
      <c r="UDJ47" s="960"/>
      <c r="UDK47" s="960"/>
      <c r="UDL47" s="960"/>
      <c r="UDM47" s="960"/>
      <c r="UDN47" s="960"/>
      <c r="UDO47" s="960"/>
      <c r="UDP47" s="960"/>
      <c r="UDQ47" s="960"/>
      <c r="UDR47" s="960"/>
      <c r="UDS47" s="960"/>
      <c r="UDT47" s="960"/>
      <c r="UDU47" s="960"/>
      <c r="UDV47" s="960"/>
      <c r="UDW47" s="960"/>
      <c r="UDX47" s="960"/>
      <c r="UDY47" s="960"/>
      <c r="UDZ47" s="960"/>
      <c r="UEA47" s="960"/>
      <c r="UEB47" s="960"/>
      <c r="UEC47" s="960"/>
      <c r="UED47" s="960"/>
      <c r="UEE47" s="960"/>
      <c r="UEF47" s="960"/>
      <c r="UEG47" s="960"/>
      <c r="UEH47" s="960"/>
      <c r="UEI47" s="960"/>
      <c r="UEJ47" s="960"/>
      <c r="UEK47" s="960"/>
      <c r="UEL47" s="960"/>
      <c r="UEM47" s="960"/>
      <c r="UEN47" s="960"/>
      <c r="UEO47" s="960"/>
      <c r="UEP47" s="960"/>
      <c r="UEQ47" s="960"/>
      <c r="UER47" s="960"/>
      <c r="UES47" s="960"/>
      <c r="UET47" s="960"/>
      <c r="UEU47" s="960"/>
      <c r="UEV47" s="960"/>
      <c r="UEW47" s="960"/>
      <c r="UEX47" s="960"/>
      <c r="UEY47" s="960"/>
      <c r="UEZ47" s="960"/>
      <c r="UFA47" s="960"/>
      <c r="UFB47" s="960"/>
      <c r="UFC47" s="960"/>
      <c r="UFD47" s="960"/>
      <c r="UFE47" s="960"/>
      <c r="UFF47" s="960"/>
      <c r="UFG47" s="960"/>
      <c r="UFH47" s="960"/>
      <c r="UFI47" s="960"/>
      <c r="UFJ47" s="960"/>
      <c r="UFK47" s="960"/>
      <c r="UFL47" s="960"/>
      <c r="UFM47" s="960"/>
      <c r="UFN47" s="960"/>
      <c r="UFO47" s="960"/>
      <c r="UFP47" s="960"/>
      <c r="UFQ47" s="960"/>
      <c r="UFR47" s="960"/>
      <c r="UFS47" s="960"/>
      <c r="UFT47" s="960"/>
      <c r="UFU47" s="960"/>
      <c r="UFV47" s="960"/>
      <c r="UFW47" s="960"/>
      <c r="UFX47" s="960"/>
      <c r="UFY47" s="960"/>
      <c r="UFZ47" s="960"/>
      <c r="UGA47" s="960"/>
      <c r="UGB47" s="960"/>
      <c r="UGC47" s="960"/>
      <c r="UGD47" s="960"/>
      <c r="UGE47" s="960"/>
      <c r="UGF47" s="960"/>
      <c r="UGG47" s="960"/>
      <c r="UGH47" s="960"/>
      <c r="UGI47" s="960"/>
      <c r="UGJ47" s="960"/>
      <c r="UGK47" s="960"/>
      <c r="UGL47" s="960"/>
      <c r="UGM47" s="960"/>
      <c r="UGN47" s="960"/>
      <c r="UGO47" s="960"/>
      <c r="UGP47" s="960"/>
      <c r="UGQ47" s="960"/>
      <c r="UGR47" s="960"/>
      <c r="UGS47" s="960"/>
      <c r="UGT47" s="960"/>
      <c r="UGU47" s="960"/>
      <c r="UGV47" s="960"/>
      <c r="UGW47" s="960"/>
      <c r="UGX47" s="960"/>
      <c r="UGY47" s="960"/>
      <c r="UGZ47" s="960"/>
      <c r="UHA47" s="960"/>
      <c r="UHB47" s="960"/>
      <c r="UHC47" s="960"/>
      <c r="UHD47" s="960"/>
      <c r="UHE47" s="960"/>
      <c r="UHF47" s="960"/>
      <c r="UHG47" s="960"/>
      <c r="UHH47" s="960"/>
      <c r="UHI47" s="960"/>
      <c r="UHJ47" s="960"/>
      <c r="UHK47" s="960"/>
      <c r="UHL47" s="960"/>
      <c r="UHM47" s="960"/>
      <c r="UHN47" s="960"/>
      <c r="UHO47" s="960"/>
      <c r="UHP47" s="960"/>
      <c r="UHQ47" s="960"/>
      <c r="UHR47" s="960"/>
      <c r="UHS47" s="960"/>
      <c r="UHT47" s="960"/>
      <c r="UHU47" s="960"/>
      <c r="UHV47" s="960"/>
      <c r="UHW47" s="960"/>
      <c r="UHX47" s="960"/>
      <c r="UHY47" s="960"/>
      <c r="UHZ47" s="960"/>
      <c r="UIA47" s="960"/>
      <c r="UIB47" s="960"/>
      <c r="UIC47" s="960"/>
      <c r="UID47" s="960"/>
      <c r="UIE47" s="960"/>
      <c r="UIF47" s="960"/>
      <c r="UIG47" s="960"/>
      <c r="UIH47" s="960"/>
      <c r="UII47" s="960"/>
      <c r="UIJ47" s="960"/>
      <c r="UIK47" s="960"/>
      <c r="UIL47" s="960"/>
      <c r="UIM47" s="960"/>
      <c r="UIN47" s="960"/>
      <c r="UIO47" s="960"/>
      <c r="UIP47" s="960"/>
      <c r="UIQ47" s="960"/>
      <c r="UIR47" s="960"/>
      <c r="UIS47" s="960"/>
      <c r="UIT47" s="960"/>
      <c r="UIU47" s="960"/>
      <c r="UIV47" s="960"/>
      <c r="UIW47" s="960"/>
      <c r="UIX47" s="960"/>
      <c r="UIY47" s="960"/>
      <c r="UIZ47" s="960"/>
      <c r="UJA47" s="960"/>
      <c r="UJB47" s="960"/>
      <c r="UJC47" s="960"/>
      <c r="UJD47" s="960"/>
      <c r="UJE47" s="960"/>
      <c r="UJF47" s="960"/>
      <c r="UJG47" s="960"/>
      <c r="UJH47" s="960"/>
      <c r="UJI47" s="960"/>
      <c r="UJJ47" s="960"/>
      <c r="UJK47" s="960"/>
      <c r="UJL47" s="960"/>
      <c r="UJM47" s="960"/>
      <c r="UJN47" s="960"/>
      <c r="UJO47" s="960"/>
      <c r="UJP47" s="960"/>
      <c r="UJQ47" s="960"/>
      <c r="UJR47" s="960"/>
      <c r="UJS47" s="960"/>
      <c r="UJT47" s="960"/>
      <c r="UJU47" s="960"/>
      <c r="UJV47" s="960"/>
      <c r="UJW47" s="960"/>
      <c r="UJX47" s="960"/>
      <c r="UJY47" s="960"/>
      <c r="UJZ47" s="960"/>
      <c r="UKA47" s="960"/>
      <c r="UKB47" s="960"/>
      <c r="UKC47" s="960"/>
      <c r="UKD47" s="960"/>
      <c r="UKE47" s="960"/>
      <c r="UKF47" s="960"/>
      <c r="UKG47" s="960"/>
      <c r="UKH47" s="960"/>
      <c r="UKI47" s="960"/>
      <c r="UKJ47" s="960"/>
      <c r="UKK47" s="960"/>
      <c r="UKL47" s="960"/>
      <c r="UKM47" s="960"/>
      <c r="UKN47" s="960"/>
      <c r="UKO47" s="960"/>
      <c r="UKP47" s="960"/>
      <c r="UKQ47" s="960"/>
      <c r="UKR47" s="960"/>
      <c r="UKS47" s="960"/>
      <c r="UKT47" s="960"/>
      <c r="UKU47" s="960"/>
      <c r="UKV47" s="960"/>
      <c r="UKW47" s="960"/>
      <c r="UKX47" s="960"/>
      <c r="UKY47" s="960"/>
      <c r="UKZ47" s="960"/>
      <c r="ULA47" s="960"/>
      <c r="ULB47" s="960"/>
      <c r="ULC47" s="960"/>
      <c r="ULD47" s="960"/>
      <c r="ULE47" s="960"/>
      <c r="ULF47" s="960"/>
      <c r="ULG47" s="960"/>
      <c r="ULH47" s="960"/>
      <c r="ULI47" s="960"/>
      <c r="ULJ47" s="960"/>
      <c r="ULK47" s="960"/>
      <c r="ULL47" s="960"/>
      <c r="ULM47" s="960"/>
      <c r="ULN47" s="960"/>
      <c r="ULO47" s="960"/>
      <c r="ULP47" s="960"/>
      <c r="ULQ47" s="960"/>
      <c r="ULR47" s="960"/>
      <c r="ULS47" s="960"/>
      <c r="ULT47" s="960"/>
      <c r="ULU47" s="960"/>
      <c r="ULV47" s="960"/>
      <c r="ULW47" s="960"/>
      <c r="ULX47" s="960"/>
      <c r="ULY47" s="960"/>
      <c r="ULZ47" s="960"/>
      <c r="UMA47" s="960"/>
      <c r="UMB47" s="960"/>
      <c r="UMC47" s="960"/>
      <c r="UMD47" s="960"/>
      <c r="UME47" s="960"/>
      <c r="UMF47" s="960"/>
      <c r="UMG47" s="960"/>
      <c r="UMH47" s="960"/>
      <c r="UMI47" s="960"/>
      <c r="UMJ47" s="960"/>
      <c r="UMK47" s="960"/>
      <c r="UML47" s="960"/>
      <c r="UMM47" s="960"/>
      <c r="UMN47" s="960"/>
      <c r="UMO47" s="960"/>
      <c r="UMP47" s="960"/>
      <c r="UMQ47" s="960"/>
      <c r="UMR47" s="960"/>
      <c r="UMS47" s="960"/>
      <c r="UMT47" s="960"/>
      <c r="UMU47" s="960"/>
      <c r="UMV47" s="960"/>
      <c r="UMW47" s="960"/>
      <c r="UMX47" s="960"/>
      <c r="UMY47" s="960"/>
      <c r="UMZ47" s="960"/>
      <c r="UNA47" s="960"/>
      <c r="UNB47" s="960"/>
      <c r="UNC47" s="960"/>
      <c r="UND47" s="960"/>
      <c r="UNE47" s="960"/>
      <c r="UNF47" s="960"/>
      <c r="UNG47" s="960"/>
      <c r="UNH47" s="960"/>
      <c r="UNI47" s="960"/>
      <c r="UNJ47" s="960"/>
      <c r="UNK47" s="960"/>
      <c r="UNL47" s="960"/>
      <c r="UNM47" s="960"/>
      <c r="UNN47" s="960"/>
      <c r="UNO47" s="960"/>
      <c r="UNP47" s="960"/>
      <c r="UNQ47" s="960"/>
      <c r="UNR47" s="960"/>
      <c r="UNS47" s="960"/>
      <c r="UNT47" s="960"/>
      <c r="UNU47" s="960"/>
      <c r="UNV47" s="960"/>
      <c r="UNW47" s="960"/>
      <c r="UNX47" s="960"/>
      <c r="UNY47" s="960"/>
      <c r="UNZ47" s="960"/>
      <c r="UOA47" s="960"/>
      <c r="UOB47" s="960"/>
      <c r="UOC47" s="960"/>
      <c r="UOD47" s="960"/>
      <c r="UOE47" s="960"/>
      <c r="UOF47" s="960"/>
      <c r="UOG47" s="960"/>
      <c r="UOH47" s="960"/>
      <c r="UOI47" s="960"/>
      <c r="UOJ47" s="960"/>
      <c r="UOK47" s="960"/>
      <c r="UOL47" s="960"/>
      <c r="UOM47" s="960"/>
      <c r="UON47" s="960"/>
      <c r="UOO47" s="960"/>
      <c r="UOP47" s="960"/>
      <c r="UOQ47" s="960"/>
      <c r="UOR47" s="960"/>
      <c r="UOS47" s="960"/>
      <c r="UOT47" s="960"/>
      <c r="UOU47" s="960"/>
      <c r="UOV47" s="960"/>
      <c r="UOW47" s="960"/>
      <c r="UOX47" s="960"/>
      <c r="UOY47" s="960"/>
      <c r="UOZ47" s="960"/>
      <c r="UPA47" s="960"/>
      <c r="UPB47" s="960"/>
      <c r="UPC47" s="960"/>
      <c r="UPD47" s="960"/>
      <c r="UPE47" s="960"/>
      <c r="UPF47" s="960"/>
      <c r="UPG47" s="960"/>
      <c r="UPH47" s="960"/>
      <c r="UPI47" s="960"/>
      <c r="UPJ47" s="960"/>
      <c r="UPK47" s="960"/>
      <c r="UPL47" s="960"/>
      <c r="UPM47" s="960"/>
      <c r="UPN47" s="960"/>
      <c r="UPO47" s="960"/>
      <c r="UPP47" s="960"/>
      <c r="UPQ47" s="960"/>
      <c r="UPR47" s="960"/>
      <c r="UPS47" s="960"/>
      <c r="UPT47" s="960"/>
      <c r="UPU47" s="960"/>
      <c r="UPV47" s="960"/>
      <c r="UPW47" s="960"/>
      <c r="UPX47" s="960"/>
      <c r="UPY47" s="960"/>
      <c r="UPZ47" s="960"/>
      <c r="UQA47" s="960"/>
      <c r="UQB47" s="960"/>
      <c r="UQC47" s="960"/>
      <c r="UQD47" s="960"/>
      <c r="UQE47" s="960"/>
      <c r="UQF47" s="960"/>
      <c r="UQG47" s="960"/>
      <c r="UQH47" s="960"/>
      <c r="UQI47" s="960"/>
      <c r="UQJ47" s="960"/>
      <c r="UQK47" s="960"/>
      <c r="UQL47" s="960"/>
      <c r="UQM47" s="960"/>
      <c r="UQN47" s="960"/>
      <c r="UQO47" s="960"/>
      <c r="UQP47" s="960"/>
      <c r="UQQ47" s="960"/>
      <c r="UQR47" s="960"/>
      <c r="UQS47" s="960"/>
      <c r="UQT47" s="960"/>
      <c r="UQU47" s="960"/>
      <c r="UQV47" s="960"/>
      <c r="UQW47" s="960"/>
      <c r="UQX47" s="960"/>
      <c r="UQY47" s="960"/>
      <c r="UQZ47" s="960"/>
      <c r="URA47" s="960"/>
      <c r="URB47" s="960"/>
      <c r="URC47" s="960"/>
      <c r="URD47" s="960"/>
      <c r="URE47" s="960"/>
      <c r="URF47" s="960"/>
      <c r="URG47" s="960"/>
      <c r="URH47" s="960"/>
      <c r="URI47" s="960"/>
      <c r="URJ47" s="960"/>
      <c r="URK47" s="960"/>
      <c r="URL47" s="960"/>
      <c r="URM47" s="960"/>
      <c r="URN47" s="960"/>
      <c r="URO47" s="960"/>
      <c r="URP47" s="960"/>
      <c r="URQ47" s="960"/>
      <c r="URR47" s="960"/>
      <c r="URS47" s="960"/>
      <c r="URT47" s="960"/>
      <c r="URU47" s="960"/>
      <c r="URV47" s="960"/>
      <c r="URW47" s="960"/>
      <c r="URX47" s="960"/>
      <c r="URY47" s="960"/>
      <c r="URZ47" s="960"/>
      <c r="USA47" s="960"/>
      <c r="USB47" s="960"/>
      <c r="USC47" s="960"/>
      <c r="USD47" s="960"/>
      <c r="USE47" s="960"/>
      <c r="USF47" s="960"/>
      <c r="USG47" s="960"/>
      <c r="USH47" s="960"/>
      <c r="USI47" s="960"/>
      <c r="USJ47" s="960"/>
      <c r="USK47" s="960"/>
      <c r="USL47" s="960"/>
      <c r="USM47" s="960"/>
      <c r="USN47" s="960"/>
      <c r="USO47" s="960"/>
      <c r="USP47" s="960"/>
      <c r="USQ47" s="960"/>
      <c r="USR47" s="960"/>
      <c r="USS47" s="960"/>
      <c r="UST47" s="960"/>
      <c r="USU47" s="960"/>
      <c r="USV47" s="960"/>
      <c r="USW47" s="960"/>
      <c r="USX47" s="960"/>
      <c r="USY47" s="960"/>
      <c r="USZ47" s="960"/>
      <c r="UTA47" s="960"/>
      <c r="UTB47" s="960"/>
      <c r="UTC47" s="960"/>
      <c r="UTD47" s="960"/>
      <c r="UTE47" s="960"/>
      <c r="UTF47" s="960"/>
      <c r="UTG47" s="960"/>
      <c r="UTH47" s="960"/>
      <c r="UTI47" s="960"/>
      <c r="UTJ47" s="960"/>
      <c r="UTK47" s="960"/>
      <c r="UTL47" s="960"/>
      <c r="UTM47" s="960"/>
      <c r="UTN47" s="960"/>
      <c r="UTO47" s="960"/>
      <c r="UTP47" s="960"/>
      <c r="UTQ47" s="960"/>
      <c r="UTR47" s="960"/>
      <c r="UTS47" s="960"/>
      <c r="UTT47" s="960"/>
      <c r="UTU47" s="960"/>
      <c r="UTV47" s="960"/>
      <c r="UTW47" s="960"/>
      <c r="UTX47" s="960"/>
      <c r="UTY47" s="960"/>
      <c r="UTZ47" s="960"/>
      <c r="UUA47" s="960"/>
      <c r="UUB47" s="960"/>
      <c r="UUC47" s="960"/>
      <c r="UUD47" s="960"/>
      <c r="UUE47" s="960"/>
      <c r="UUF47" s="960"/>
      <c r="UUG47" s="960"/>
      <c r="UUH47" s="960"/>
      <c r="UUI47" s="960"/>
      <c r="UUJ47" s="960"/>
      <c r="UUK47" s="960"/>
      <c r="UUL47" s="960"/>
      <c r="UUM47" s="960"/>
      <c r="UUN47" s="960"/>
      <c r="UUO47" s="960"/>
      <c r="UUP47" s="960"/>
      <c r="UUQ47" s="960"/>
      <c r="UUR47" s="960"/>
      <c r="UUS47" s="960"/>
      <c r="UUT47" s="960"/>
      <c r="UUU47" s="960"/>
      <c r="UUV47" s="960"/>
      <c r="UUW47" s="960"/>
      <c r="UUX47" s="960"/>
      <c r="UUY47" s="960"/>
      <c r="UUZ47" s="960"/>
      <c r="UVA47" s="960"/>
      <c r="UVB47" s="960"/>
      <c r="UVC47" s="960"/>
      <c r="UVD47" s="960"/>
      <c r="UVE47" s="960"/>
      <c r="UVF47" s="960"/>
      <c r="UVG47" s="960"/>
      <c r="UVH47" s="960"/>
      <c r="UVI47" s="960"/>
      <c r="UVJ47" s="960"/>
      <c r="UVK47" s="960"/>
      <c r="UVL47" s="960"/>
      <c r="UVM47" s="960"/>
      <c r="UVN47" s="960"/>
      <c r="UVO47" s="960"/>
      <c r="UVP47" s="960"/>
      <c r="UVQ47" s="960"/>
      <c r="UVR47" s="960"/>
      <c r="UVS47" s="960"/>
      <c r="UVT47" s="960"/>
      <c r="UVU47" s="960"/>
      <c r="UVV47" s="960"/>
      <c r="UVW47" s="960"/>
      <c r="UVX47" s="960"/>
      <c r="UVY47" s="960"/>
      <c r="UVZ47" s="960"/>
      <c r="UWA47" s="960"/>
      <c r="UWB47" s="960"/>
      <c r="UWC47" s="960"/>
      <c r="UWD47" s="960"/>
      <c r="UWE47" s="960"/>
      <c r="UWF47" s="960"/>
      <c r="UWG47" s="960"/>
      <c r="UWH47" s="960"/>
      <c r="UWI47" s="960"/>
      <c r="UWJ47" s="960"/>
      <c r="UWK47" s="960"/>
      <c r="UWL47" s="960"/>
      <c r="UWM47" s="960"/>
      <c r="UWN47" s="960"/>
      <c r="UWO47" s="960"/>
      <c r="UWP47" s="960"/>
      <c r="UWQ47" s="960"/>
      <c r="UWR47" s="960"/>
      <c r="UWS47" s="960"/>
      <c r="UWT47" s="960"/>
      <c r="UWU47" s="960"/>
      <c r="UWV47" s="960"/>
      <c r="UWW47" s="960"/>
      <c r="UWX47" s="960"/>
      <c r="UWY47" s="960"/>
      <c r="UWZ47" s="960"/>
      <c r="UXA47" s="960"/>
      <c r="UXB47" s="960"/>
      <c r="UXC47" s="960"/>
      <c r="UXD47" s="960"/>
      <c r="UXE47" s="960"/>
      <c r="UXF47" s="960"/>
      <c r="UXG47" s="960"/>
      <c r="UXH47" s="960"/>
      <c r="UXI47" s="960"/>
      <c r="UXJ47" s="960"/>
      <c r="UXK47" s="960"/>
      <c r="UXL47" s="960"/>
      <c r="UXM47" s="960"/>
      <c r="UXN47" s="960"/>
      <c r="UXO47" s="960"/>
      <c r="UXP47" s="960"/>
      <c r="UXQ47" s="960"/>
      <c r="UXR47" s="960"/>
      <c r="UXS47" s="960"/>
      <c r="UXT47" s="960"/>
      <c r="UXU47" s="960"/>
      <c r="UXV47" s="960"/>
      <c r="UXW47" s="960"/>
      <c r="UXX47" s="960"/>
      <c r="UXY47" s="960"/>
      <c r="UXZ47" s="960"/>
      <c r="UYA47" s="960"/>
      <c r="UYB47" s="960"/>
      <c r="UYC47" s="960"/>
      <c r="UYD47" s="960"/>
      <c r="UYE47" s="960"/>
      <c r="UYF47" s="960"/>
      <c r="UYG47" s="960"/>
      <c r="UYH47" s="960"/>
      <c r="UYI47" s="960"/>
      <c r="UYJ47" s="960"/>
      <c r="UYK47" s="960"/>
      <c r="UYL47" s="960"/>
      <c r="UYM47" s="960"/>
      <c r="UYN47" s="960"/>
      <c r="UYO47" s="960"/>
      <c r="UYP47" s="960"/>
      <c r="UYQ47" s="960"/>
      <c r="UYR47" s="960"/>
      <c r="UYS47" s="960"/>
      <c r="UYT47" s="960"/>
      <c r="UYU47" s="960"/>
      <c r="UYV47" s="960"/>
      <c r="UYW47" s="960"/>
      <c r="UYX47" s="960"/>
      <c r="UYY47" s="960"/>
      <c r="UYZ47" s="960"/>
      <c r="UZA47" s="960"/>
      <c r="UZB47" s="960"/>
      <c r="UZC47" s="960"/>
      <c r="UZD47" s="960"/>
      <c r="UZE47" s="960"/>
      <c r="UZF47" s="960"/>
      <c r="UZG47" s="960"/>
      <c r="UZH47" s="960"/>
      <c r="UZI47" s="960"/>
      <c r="UZJ47" s="960"/>
      <c r="UZK47" s="960"/>
      <c r="UZL47" s="960"/>
      <c r="UZM47" s="960"/>
      <c r="UZN47" s="960"/>
      <c r="UZO47" s="960"/>
      <c r="UZP47" s="960"/>
      <c r="UZQ47" s="960"/>
      <c r="UZR47" s="960"/>
      <c r="UZS47" s="960"/>
      <c r="UZT47" s="960"/>
      <c r="UZU47" s="960"/>
      <c r="UZV47" s="960"/>
      <c r="UZW47" s="960"/>
      <c r="UZX47" s="960"/>
      <c r="UZY47" s="960"/>
      <c r="UZZ47" s="960"/>
      <c r="VAA47" s="960"/>
      <c r="VAB47" s="960"/>
      <c r="VAC47" s="960"/>
      <c r="VAD47" s="960"/>
      <c r="VAE47" s="960"/>
      <c r="VAF47" s="960"/>
      <c r="VAG47" s="960"/>
      <c r="VAH47" s="960"/>
      <c r="VAI47" s="960"/>
      <c r="VAJ47" s="960"/>
      <c r="VAK47" s="960"/>
      <c r="VAL47" s="960"/>
      <c r="VAM47" s="960"/>
      <c r="VAN47" s="960"/>
      <c r="VAO47" s="960"/>
      <c r="VAP47" s="960"/>
      <c r="VAQ47" s="960"/>
      <c r="VAR47" s="960"/>
      <c r="VAS47" s="960"/>
      <c r="VAT47" s="960"/>
      <c r="VAU47" s="960"/>
      <c r="VAV47" s="960"/>
      <c r="VAW47" s="960"/>
      <c r="VAX47" s="960"/>
      <c r="VAY47" s="960"/>
      <c r="VAZ47" s="960"/>
      <c r="VBA47" s="960"/>
      <c r="VBB47" s="960"/>
      <c r="VBC47" s="960"/>
      <c r="VBD47" s="960"/>
      <c r="VBE47" s="960"/>
      <c r="VBF47" s="960"/>
      <c r="VBG47" s="960"/>
      <c r="VBH47" s="960"/>
      <c r="VBI47" s="960"/>
      <c r="VBJ47" s="960"/>
      <c r="VBK47" s="960"/>
      <c r="VBL47" s="960"/>
      <c r="VBM47" s="960"/>
      <c r="VBN47" s="960"/>
      <c r="VBO47" s="960"/>
      <c r="VBP47" s="960"/>
      <c r="VBQ47" s="960"/>
      <c r="VBR47" s="960"/>
      <c r="VBS47" s="960"/>
      <c r="VBT47" s="960"/>
      <c r="VBU47" s="960"/>
      <c r="VBV47" s="960"/>
      <c r="VBW47" s="960"/>
      <c r="VBX47" s="960"/>
      <c r="VBY47" s="960"/>
      <c r="VBZ47" s="960"/>
      <c r="VCA47" s="960"/>
      <c r="VCB47" s="960"/>
      <c r="VCC47" s="960"/>
      <c r="VCD47" s="960"/>
      <c r="VCE47" s="960"/>
      <c r="VCF47" s="960"/>
      <c r="VCG47" s="960"/>
      <c r="VCH47" s="960"/>
      <c r="VCI47" s="960"/>
      <c r="VCJ47" s="960"/>
      <c r="VCK47" s="960"/>
      <c r="VCL47" s="960"/>
      <c r="VCM47" s="960"/>
      <c r="VCN47" s="960"/>
      <c r="VCO47" s="960"/>
      <c r="VCP47" s="960"/>
      <c r="VCQ47" s="960"/>
      <c r="VCR47" s="960"/>
      <c r="VCS47" s="960"/>
      <c r="VCT47" s="960"/>
      <c r="VCU47" s="960"/>
      <c r="VCV47" s="960"/>
      <c r="VCW47" s="960"/>
      <c r="VCX47" s="960"/>
      <c r="VCY47" s="960"/>
      <c r="VCZ47" s="960"/>
      <c r="VDA47" s="960"/>
      <c r="VDB47" s="960"/>
      <c r="VDC47" s="960"/>
      <c r="VDD47" s="960"/>
      <c r="VDE47" s="960"/>
      <c r="VDF47" s="960"/>
      <c r="VDG47" s="960"/>
      <c r="VDH47" s="960"/>
      <c r="VDI47" s="960"/>
      <c r="VDJ47" s="960"/>
      <c r="VDK47" s="960"/>
      <c r="VDL47" s="960"/>
      <c r="VDM47" s="960"/>
      <c r="VDN47" s="960"/>
      <c r="VDO47" s="960"/>
      <c r="VDP47" s="960"/>
      <c r="VDQ47" s="960"/>
      <c r="VDR47" s="960"/>
      <c r="VDS47" s="960"/>
      <c r="VDT47" s="960"/>
      <c r="VDU47" s="960"/>
      <c r="VDV47" s="960"/>
      <c r="VDW47" s="960"/>
      <c r="VDX47" s="960"/>
      <c r="VDY47" s="960"/>
      <c r="VDZ47" s="960"/>
      <c r="VEA47" s="960"/>
      <c r="VEB47" s="960"/>
      <c r="VEC47" s="960"/>
      <c r="VED47" s="960"/>
      <c r="VEE47" s="960"/>
      <c r="VEF47" s="960"/>
      <c r="VEG47" s="960"/>
      <c r="VEH47" s="960"/>
      <c r="VEI47" s="960"/>
      <c r="VEJ47" s="960"/>
      <c r="VEK47" s="960"/>
      <c r="VEL47" s="960"/>
      <c r="VEM47" s="960"/>
      <c r="VEN47" s="960"/>
      <c r="VEO47" s="960"/>
      <c r="VEP47" s="960"/>
      <c r="VEQ47" s="960"/>
      <c r="VER47" s="960"/>
      <c r="VES47" s="960"/>
      <c r="VET47" s="960"/>
      <c r="VEU47" s="960"/>
      <c r="VEV47" s="960"/>
      <c r="VEW47" s="960"/>
      <c r="VEX47" s="960"/>
      <c r="VEY47" s="960"/>
      <c r="VEZ47" s="960"/>
      <c r="VFA47" s="960"/>
      <c r="VFB47" s="960"/>
      <c r="VFC47" s="960"/>
      <c r="VFD47" s="960"/>
      <c r="VFE47" s="960"/>
      <c r="VFF47" s="960"/>
      <c r="VFG47" s="960"/>
      <c r="VFH47" s="960"/>
      <c r="VFI47" s="960"/>
      <c r="VFJ47" s="960"/>
      <c r="VFK47" s="960"/>
      <c r="VFL47" s="960"/>
      <c r="VFM47" s="960"/>
      <c r="VFN47" s="960"/>
      <c r="VFO47" s="960"/>
      <c r="VFP47" s="960"/>
      <c r="VFQ47" s="960"/>
      <c r="VFR47" s="960"/>
      <c r="VFS47" s="960"/>
      <c r="VFT47" s="960"/>
      <c r="VFU47" s="960"/>
      <c r="VFV47" s="960"/>
      <c r="VFW47" s="960"/>
      <c r="VFX47" s="960"/>
      <c r="VFY47" s="960"/>
      <c r="VFZ47" s="960"/>
      <c r="VGA47" s="960"/>
      <c r="VGB47" s="960"/>
      <c r="VGC47" s="960"/>
      <c r="VGD47" s="960"/>
      <c r="VGE47" s="960"/>
      <c r="VGF47" s="960"/>
      <c r="VGG47" s="960"/>
      <c r="VGH47" s="960"/>
      <c r="VGI47" s="960"/>
      <c r="VGJ47" s="960"/>
      <c r="VGK47" s="960"/>
      <c r="VGL47" s="960"/>
      <c r="VGM47" s="960"/>
      <c r="VGN47" s="960"/>
      <c r="VGO47" s="960"/>
      <c r="VGP47" s="960"/>
      <c r="VGQ47" s="960"/>
      <c r="VGR47" s="960"/>
      <c r="VGS47" s="960"/>
      <c r="VGT47" s="960"/>
      <c r="VGU47" s="960"/>
      <c r="VGV47" s="960"/>
      <c r="VGW47" s="960"/>
      <c r="VGX47" s="960"/>
      <c r="VGY47" s="960"/>
      <c r="VGZ47" s="960"/>
      <c r="VHA47" s="960"/>
      <c r="VHB47" s="960"/>
      <c r="VHC47" s="960"/>
      <c r="VHD47" s="960"/>
      <c r="VHE47" s="960"/>
      <c r="VHF47" s="960"/>
      <c r="VHG47" s="960"/>
      <c r="VHH47" s="960"/>
      <c r="VHI47" s="960"/>
      <c r="VHJ47" s="960"/>
      <c r="VHK47" s="960"/>
      <c r="VHL47" s="960"/>
      <c r="VHM47" s="960"/>
      <c r="VHN47" s="960"/>
      <c r="VHO47" s="960"/>
      <c r="VHP47" s="960"/>
      <c r="VHQ47" s="960"/>
      <c r="VHR47" s="960"/>
      <c r="VHS47" s="960"/>
      <c r="VHT47" s="960"/>
      <c r="VHU47" s="960"/>
      <c r="VHV47" s="960"/>
      <c r="VHW47" s="960"/>
      <c r="VHX47" s="960"/>
      <c r="VHY47" s="960"/>
      <c r="VHZ47" s="960"/>
      <c r="VIA47" s="960"/>
      <c r="VIB47" s="960"/>
      <c r="VIC47" s="960"/>
      <c r="VID47" s="960"/>
      <c r="VIE47" s="960"/>
      <c r="VIF47" s="960"/>
      <c r="VIG47" s="960"/>
      <c r="VIH47" s="960"/>
      <c r="VII47" s="960"/>
      <c r="VIJ47" s="960"/>
      <c r="VIK47" s="960"/>
      <c r="VIL47" s="960"/>
      <c r="VIM47" s="960"/>
      <c r="VIN47" s="960"/>
      <c r="VIO47" s="960"/>
      <c r="VIP47" s="960"/>
      <c r="VIQ47" s="960"/>
      <c r="VIR47" s="960"/>
      <c r="VIS47" s="960"/>
      <c r="VIT47" s="960"/>
      <c r="VIU47" s="960"/>
      <c r="VIV47" s="960"/>
      <c r="VIW47" s="960"/>
      <c r="VIX47" s="960"/>
      <c r="VIY47" s="960"/>
      <c r="VIZ47" s="960"/>
      <c r="VJA47" s="960"/>
      <c r="VJB47" s="960"/>
      <c r="VJC47" s="960"/>
      <c r="VJD47" s="960"/>
      <c r="VJE47" s="960"/>
      <c r="VJF47" s="960"/>
      <c r="VJG47" s="960"/>
      <c r="VJH47" s="960"/>
      <c r="VJI47" s="960"/>
      <c r="VJJ47" s="960"/>
      <c r="VJK47" s="960"/>
      <c r="VJL47" s="960"/>
      <c r="VJM47" s="960"/>
      <c r="VJN47" s="960"/>
      <c r="VJO47" s="960"/>
      <c r="VJP47" s="960"/>
      <c r="VJQ47" s="960"/>
      <c r="VJR47" s="960"/>
      <c r="VJS47" s="960"/>
      <c r="VJT47" s="960"/>
      <c r="VJU47" s="960"/>
      <c r="VJV47" s="960"/>
      <c r="VJW47" s="960"/>
      <c r="VJX47" s="960"/>
      <c r="VJY47" s="960"/>
      <c r="VJZ47" s="960"/>
      <c r="VKA47" s="960"/>
      <c r="VKB47" s="960"/>
      <c r="VKC47" s="960"/>
      <c r="VKD47" s="960"/>
      <c r="VKE47" s="960"/>
      <c r="VKF47" s="960"/>
      <c r="VKG47" s="960"/>
      <c r="VKH47" s="960"/>
      <c r="VKI47" s="960"/>
      <c r="VKJ47" s="960"/>
      <c r="VKK47" s="960"/>
      <c r="VKL47" s="960"/>
      <c r="VKM47" s="960"/>
      <c r="VKN47" s="960"/>
      <c r="VKO47" s="960"/>
      <c r="VKP47" s="960"/>
      <c r="VKQ47" s="960"/>
      <c r="VKR47" s="960"/>
      <c r="VKS47" s="960"/>
      <c r="VKT47" s="960"/>
      <c r="VKU47" s="960"/>
      <c r="VKV47" s="960"/>
      <c r="VKW47" s="960"/>
      <c r="VKX47" s="960"/>
      <c r="VKY47" s="960"/>
      <c r="VKZ47" s="960"/>
      <c r="VLA47" s="960"/>
      <c r="VLB47" s="960"/>
      <c r="VLC47" s="960"/>
      <c r="VLD47" s="960"/>
      <c r="VLE47" s="960"/>
      <c r="VLF47" s="960"/>
      <c r="VLG47" s="960"/>
      <c r="VLH47" s="960"/>
      <c r="VLI47" s="960"/>
      <c r="VLJ47" s="960"/>
      <c r="VLK47" s="960"/>
      <c r="VLL47" s="960"/>
      <c r="VLM47" s="960"/>
      <c r="VLN47" s="960"/>
      <c r="VLO47" s="960"/>
      <c r="VLP47" s="960"/>
      <c r="VLQ47" s="960"/>
      <c r="VLR47" s="960"/>
      <c r="VLS47" s="960"/>
      <c r="VLT47" s="960"/>
      <c r="VLU47" s="960"/>
      <c r="VLV47" s="960"/>
      <c r="VLW47" s="960"/>
      <c r="VLX47" s="960"/>
      <c r="VLY47" s="960"/>
      <c r="VLZ47" s="960"/>
      <c r="VMA47" s="960"/>
      <c r="VMB47" s="960"/>
      <c r="VMC47" s="960"/>
      <c r="VMD47" s="960"/>
      <c r="VME47" s="960"/>
      <c r="VMF47" s="960"/>
      <c r="VMG47" s="960"/>
      <c r="VMH47" s="960"/>
      <c r="VMI47" s="960"/>
      <c r="VMJ47" s="960"/>
      <c r="VMK47" s="960"/>
      <c r="VML47" s="960"/>
      <c r="VMM47" s="960"/>
      <c r="VMN47" s="960"/>
      <c r="VMO47" s="960"/>
      <c r="VMP47" s="960"/>
      <c r="VMQ47" s="960"/>
      <c r="VMR47" s="960"/>
      <c r="VMS47" s="960"/>
      <c r="VMT47" s="960"/>
      <c r="VMU47" s="960"/>
      <c r="VMV47" s="960"/>
      <c r="VMW47" s="960"/>
      <c r="VMX47" s="960"/>
      <c r="VMY47" s="960"/>
      <c r="VMZ47" s="960"/>
      <c r="VNA47" s="960"/>
      <c r="VNB47" s="960"/>
      <c r="VNC47" s="960"/>
      <c r="VND47" s="960"/>
      <c r="VNE47" s="960"/>
      <c r="VNF47" s="960"/>
      <c r="VNG47" s="960"/>
      <c r="VNH47" s="960"/>
      <c r="VNI47" s="960"/>
      <c r="VNJ47" s="960"/>
      <c r="VNK47" s="960"/>
      <c r="VNL47" s="960"/>
      <c r="VNM47" s="960"/>
      <c r="VNN47" s="960"/>
      <c r="VNO47" s="960"/>
      <c r="VNP47" s="960"/>
      <c r="VNQ47" s="960"/>
      <c r="VNR47" s="960"/>
      <c r="VNS47" s="960"/>
      <c r="VNT47" s="960"/>
      <c r="VNU47" s="960"/>
      <c r="VNV47" s="960"/>
      <c r="VNW47" s="960"/>
      <c r="VNX47" s="960"/>
      <c r="VNY47" s="960"/>
      <c r="VNZ47" s="960"/>
      <c r="VOA47" s="960"/>
      <c r="VOB47" s="960"/>
      <c r="VOC47" s="960"/>
      <c r="VOD47" s="960"/>
      <c r="VOE47" s="960"/>
      <c r="VOF47" s="960"/>
      <c r="VOG47" s="960"/>
      <c r="VOH47" s="960"/>
      <c r="VOI47" s="960"/>
      <c r="VOJ47" s="960"/>
      <c r="VOK47" s="960"/>
      <c r="VOL47" s="960"/>
      <c r="VOM47" s="960"/>
      <c r="VON47" s="960"/>
      <c r="VOO47" s="960"/>
      <c r="VOP47" s="960"/>
      <c r="VOQ47" s="960"/>
      <c r="VOR47" s="960"/>
      <c r="VOS47" s="960"/>
      <c r="VOT47" s="960"/>
      <c r="VOU47" s="960"/>
      <c r="VOV47" s="960"/>
      <c r="VOW47" s="960"/>
      <c r="VOX47" s="960"/>
      <c r="VOY47" s="960"/>
      <c r="VOZ47" s="960"/>
      <c r="VPA47" s="960"/>
      <c r="VPB47" s="960"/>
      <c r="VPC47" s="960"/>
      <c r="VPD47" s="960"/>
      <c r="VPE47" s="960"/>
      <c r="VPF47" s="960"/>
      <c r="VPG47" s="960"/>
      <c r="VPH47" s="960"/>
      <c r="VPI47" s="960"/>
      <c r="VPJ47" s="960"/>
      <c r="VPK47" s="960"/>
      <c r="VPL47" s="960"/>
      <c r="VPM47" s="960"/>
      <c r="VPN47" s="960"/>
      <c r="VPO47" s="960"/>
      <c r="VPP47" s="960"/>
      <c r="VPQ47" s="960"/>
      <c r="VPR47" s="960"/>
      <c r="VPS47" s="960"/>
      <c r="VPT47" s="960"/>
      <c r="VPU47" s="960"/>
      <c r="VPV47" s="960"/>
      <c r="VPW47" s="960"/>
      <c r="VPX47" s="960"/>
      <c r="VPY47" s="960"/>
      <c r="VPZ47" s="960"/>
      <c r="VQA47" s="960"/>
      <c r="VQB47" s="960"/>
      <c r="VQC47" s="960"/>
      <c r="VQD47" s="960"/>
      <c r="VQE47" s="960"/>
      <c r="VQF47" s="960"/>
      <c r="VQG47" s="960"/>
      <c r="VQH47" s="960"/>
      <c r="VQI47" s="960"/>
      <c r="VQJ47" s="960"/>
      <c r="VQK47" s="960"/>
      <c r="VQL47" s="960"/>
      <c r="VQM47" s="960"/>
      <c r="VQN47" s="960"/>
      <c r="VQO47" s="960"/>
      <c r="VQP47" s="960"/>
      <c r="VQQ47" s="960"/>
      <c r="VQR47" s="960"/>
      <c r="VQS47" s="960"/>
      <c r="VQT47" s="960"/>
      <c r="VQU47" s="960"/>
      <c r="VQV47" s="960"/>
      <c r="VQW47" s="960"/>
      <c r="VQX47" s="960"/>
      <c r="VQY47" s="960"/>
      <c r="VQZ47" s="960"/>
      <c r="VRA47" s="960"/>
      <c r="VRB47" s="960"/>
      <c r="VRC47" s="960"/>
      <c r="VRD47" s="960"/>
      <c r="VRE47" s="960"/>
      <c r="VRF47" s="960"/>
      <c r="VRG47" s="960"/>
      <c r="VRH47" s="960"/>
      <c r="VRI47" s="960"/>
      <c r="VRJ47" s="960"/>
      <c r="VRK47" s="960"/>
      <c r="VRL47" s="960"/>
      <c r="VRM47" s="960"/>
      <c r="VRN47" s="960"/>
      <c r="VRO47" s="960"/>
      <c r="VRP47" s="960"/>
      <c r="VRQ47" s="960"/>
      <c r="VRR47" s="960"/>
      <c r="VRS47" s="960"/>
      <c r="VRT47" s="960"/>
      <c r="VRU47" s="960"/>
      <c r="VRV47" s="960"/>
      <c r="VRW47" s="960"/>
      <c r="VRX47" s="960"/>
      <c r="VRY47" s="960"/>
      <c r="VRZ47" s="960"/>
      <c r="VSA47" s="960"/>
      <c r="VSB47" s="960"/>
      <c r="VSC47" s="960"/>
      <c r="VSD47" s="960"/>
      <c r="VSE47" s="960"/>
      <c r="VSF47" s="960"/>
      <c r="VSG47" s="960"/>
      <c r="VSH47" s="960"/>
      <c r="VSI47" s="960"/>
      <c r="VSJ47" s="960"/>
      <c r="VSK47" s="960"/>
      <c r="VSL47" s="960"/>
      <c r="VSM47" s="960"/>
      <c r="VSN47" s="960"/>
      <c r="VSO47" s="960"/>
      <c r="VSP47" s="960"/>
      <c r="VSQ47" s="960"/>
      <c r="VSR47" s="960"/>
      <c r="VSS47" s="960"/>
      <c r="VST47" s="960"/>
      <c r="VSU47" s="960"/>
      <c r="VSV47" s="960"/>
      <c r="VSW47" s="960"/>
      <c r="VSX47" s="960"/>
      <c r="VSY47" s="960"/>
      <c r="VSZ47" s="960"/>
      <c r="VTA47" s="960"/>
      <c r="VTB47" s="960"/>
      <c r="VTC47" s="960"/>
      <c r="VTD47" s="960"/>
      <c r="VTE47" s="960"/>
      <c r="VTF47" s="960"/>
      <c r="VTG47" s="960"/>
      <c r="VTH47" s="960"/>
      <c r="VTI47" s="960"/>
      <c r="VTJ47" s="960"/>
      <c r="VTK47" s="960"/>
      <c r="VTL47" s="960"/>
      <c r="VTM47" s="960"/>
      <c r="VTN47" s="960"/>
      <c r="VTO47" s="960"/>
      <c r="VTP47" s="960"/>
      <c r="VTQ47" s="960"/>
      <c r="VTR47" s="960"/>
      <c r="VTS47" s="960"/>
      <c r="VTT47" s="960"/>
      <c r="VTU47" s="960"/>
      <c r="VTV47" s="960"/>
      <c r="VTW47" s="960"/>
      <c r="VTX47" s="960"/>
      <c r="VTY47" s="960"/>
      <c r="VTZ47" s="960"/>
      <c r="VUA47" s="960"/>
      <c r="VUB47" s="960"/>
      <c r="VUC47" s="960"/>
      <c r="VUD47" s="960"/>
      <c r="VUE47" s="960"/>
      <c r="VUF47" s="960"/>
      <c r="VUG47" s="960"/>
      <c r="VUH47" s="960"/>
      <c r="VUI47" s="960"/>
      <c r="VUJ47" s="960"/>
      <c r="VUK47" s="960"/>
      <c r="VUL47" s="960"/>
      <c r="VUM47" s="960"/>
      <c r="VUN47" s="960"/>
      <c r="VUO47" s="960"/>
      <c r="VUP47" s="960"/>
      <c r="VUQ47" s="960"/>
      <c r="VUR47" s="960"/>
      <c r="VUS47" s="960"/>
      <c r="VUT47" s="960"/>
      <c r="VUU47" s="960"/>
      <c r="VUV47" s="960"/>
      <c r="VUW47" s="960"/>
      <c r="VUX47" s="960"/>
      <c r="VUY47" s="960"/>
      <c r="VUZ47" s="960"/>
      <c r="VVA47" s="960"/>
      <c r="VVB47" s="960"/>
      <c r="VVC47" s="960"/>
      <c r="VVD47" s="960"/>
      <c r="VVE47" s="960"/>
      <c r="VVF47" s="960"/>
      <c r="VVG47" s="960"/>
      <c r="VVH47" s="960"/>
      <c r="VVI47" s="960"/>
      <c r="VVJ47" s="960"/>
      <c r="VVK47" s="960"/>
      <c r="VVL47" s="960"/>
      <c r="VVM47" s="960"/>
      <c r="VVN47" s="960"/>
      <c r="VVO47" s="960"/>
      <c r="VVP47" s="960"/>
      <c r="VVQ47" s="960"/>
      <c r="VVR47" s="960"/>
      <c r="VVS47" s="960"/>
      <c r="VVT47" s="960"/>
      <c r="VVU47" s="960"/>
      <c r="VVV47" s="960"/>
      <c r="VVW47" s="960"/>
      <c r="VVX47" s="960"/>
      <c r="VVY47" s="960"/>
      <c r="VVZ47" s="960"/>
      <c r="VWA47" s="960"/>
      <c r="VWB47" s="960"/>
      <c r="VWC47" s="960"/>
      <c r="VWD47" s="960"/>
      <c r="VWE47" s="960"/>
      <c r="VWF47" s="960"/>
      <c r="VWG47" s="960"/>
      <c r="VWH47" s="960"/>
      <c r="VWI47" s="960"/>
      <c r="VWJ47" s="960"/>
      <c r="VWK47" s="960"/>
      <c r="VWL47" s="960"/>
      <c r="VWM47" s="960"/>
      <c r="VWN47" s="960"/>
      <c r="VWO47" s="960"/>
      <c r="VWP47" s="960"/>
      <c r="VWQ47" s="960"/>
      <c r="VWR47" s="960"/>
      <c r="VWS47" s="960"/>
      <c r="VWT47" s="960"/>
      <c r="VWU47" s="960"/>
      <c r="VWV47" s="960"/>
      <c r="VWW47" s="960"/>
      <c r="VWX47" s="960"/>
      <c r="VWY47" s="960"/>
      <c r="VWZ47" s="960"/>
      <c r="VXA47" s="960"/>
      <c r="VXB47" s="960"/>
      <c r="VXC47" s="960"/>
      <c r="VXD47" s="960"/>
      <c r="VXE47" s="960"/>
      <c r="VXF47" s="960"/>
      <c r="VXG47" s="960"/>
      <c r="VXH47" s="960"/>
      <c r="VXI47" s="960"/>
      <c r="VXJ47" s="960"/>
      <c r="VXK47" s="960"/>
      <c r="VXL47" s="960"/>
      <c r="VXM47" s="960"/>
      <c r="VXN47" s="960"/>
      <c r="VXO47" s="960"/>
      <c r="VXP47" s="960"/>
      <c r="VXQ47" s="960"/>
      <c r="VXR47" s="960"/>
      <c r="VXS47" s="960"/>
      <c r="VXT47" s="960"/>
      <c r="VXU47" s="960"/>
      <c r="VXV47" s="960"/>
      <c r="VXW47" s="960"/>
      <c r="VXX47" s="960"/>
      <c r="VXY47" s="960"/>
      <c r="VXZ47" s="960"/>
      <c r="VYA47" s="960"/>
      <c r="VYB47" s="960"/>
      <c r="VYC47" s="960"/>
      <c r="VYD47" s="960"/>
      <c r="VYE47" s="960"/>
      <c r="VYF47" s="960"/>
      <c r="VYG47" s="960"/>
      <c r="VYH47" s="960"/>
      <c r="VYI47" s="960"/>
      <c r="VYJ47" s="960"/>
      <c r="VYK47" s="960"/>
      <c r="VYL47" s="960"/>
      <c r="VYM47" s="960"/>
      <c r="VYN47" s="960"/>
      <c r="VYO47" s="960"/>
      <c r="VYP47" s="960"/>
      <c r="VYQ47" s="960"/>
      <c r="VYR47" s="960"/>
      <c r="VYS47" s="960"/>
      <c r="VYT47" s="960"/>
      <c r="VYU47" s="960"/>
      <c r="VYV47" s="960"/>
      <c r="VYW47" s="960"/>
      <c r="VYX47" s="960"/>
      <c r="VYY47" s="960"/>
      <c r="VYZ47" s="960"/>
      <c r="VZA47" s="960"/>
      <c r="VZB47" s="960"/>
      <c r="VZC47" s="960"/>
      <c r="VZD47" s="960"/>
      <c r="VZE47" s="960"/>
      <c r="VZF47" s="960"/>
      <c r="VZG47" s="960"/>
      <c r="VZH47" s="960"/>
      <c r="VZI47" s="960"/>
      <c r="VZJ47" s="960"/>
      <c r="VZK47" s="960"/>
      <c r="VZL47" s="960"/>
      <c r="VZM47" s="960"/>
      <c r="VZN47" s="960"/>
      <c r="VZO47" s="960"/>
      <c r="VZP47" s="960"/>
      <c r="VZQ47" s="960"/>
      <c r="VZR47" s="960"/>
      <c r="VZS47" s="960"/>
      <c r="VZT47" s="960"/>
      <c r="VZU47" s="960"/>
      <c r="VZV47" s="960"/>
      <c r="VZW47" s="960"/>
      <c r="VZX47" s="960"/>
      <c r="VZY47" s="960"/>
      <c r="VZZ47" s="960"/>
      <c r="WAA47" s="960"/>
      <c r="WAB47" s="960"/>
      <c r="WAC47" s="960"/>
      <c r="WAD47" s="960"/>
      <c r="WAE47" s="960"/>
      <c r="WAF47" s="960"/>
      <c r="WAG47" s="960"/>
      <c r="WAH47" s="960"/>
      <c r="WAI47" s="960"/>
      <c r="WAJ47" s="960"/>
      <c r="WAK47" s="960"/>
      <c r="WAL47" s="960"/>
      <c r="WAM47" s="960"/>
      <c r="WAN47" s="960"/>
      <c r="WAO47" s="960"/>
      <c r="WAP47" s="960"/>
      <c r="WAQ47" s="960"/>
      <c r="WAR47" s="960"/>
      <c r="WAS47" s="960"/>
      <c r="WAT47" s="960"/>
      <c r="WAU47" s="960"/>
      <c r="WAV47" s="960"/>
      <c r="WAW47" s="960"/>
      <c r="WAX47" s="960"/>
      <c r="WAY47" s="960"/>
      <c r="WAZ47" s="960"/>
      <c r="WBA47" s="960"/>
      <c r="WBB47" s="960"/>
      <c r="WBC47" s="960"/>
      <c r="WBD47" s="960"/>
      <c r="WBE47" s="960"/>
      <c r="WBF47" s="960"/>
      <c r="WBG47" s="960"/>
      <c r="WBH47" s="960"/>
      <c r="WBI47" s="960"/>
      <c r="WBJ47" s="960"/>
      <c r="WBK47" s="960"/>
      <c r="WBL47" s="960"/>
      <c r="WBM47" s="960"/>
      <c r="WBN47" s="960"/>
      <c r="WBO47" s="960"/>
      <c r="WBP47" s="960"/>
      <c r="WBQ47" s="960"/>
      <c r="WBR47" s="960"/>
      <c r="WBS47" s="960"/>
      <c r="WBT47" s="960"/>
      <c r="WBU47" s="960"/>
      <c r="WBV47" s="960"/>
      <c r="WBW47" s="960"/>
      <c r="WBX47" s="960"/>
      <c r="WBY47" s="960"/>
      <c r="WBZ47" s="960"/>
      <c r="WCA47" s="960"/>
      <c r="WCB47" s="960"/>
      <c r="WCC47" s="960"/>
      <c r="WCD47" s="960"/>
      <c r="WCE47" s="960"/>
      <c r="WCF47" s="960"/>
      <c r="WCG47" s="960"/>
      <c r="WCH47" s="960"/>
      <c r="WCI47" s="960"/>
      <c r="WCJ47" s="960"/>
      <c r="WCK47" s="960"/>
      <c r="WCL47" s="960"/>
      <c r="WCM47" s="960"/>
      <c r="WCN47" s="960"/>
      <c r="WCO47" s="960"/>
      <c r="WCP47" s="960"/>
      <c r="WCQ47" s="960"/>
      <c r="WCR47" s="960"/>
      <c r="WCS47" s="960"/>
      <c r="WCT47" s="960"/>
      <c r="WCU47" s="960"/>
      <c r="WCV47" s="960"/>
      <c r="WCW47" s="960"/>
      <c r="WCX47" s="960"/>
      <c r="WCY47" s="960"/>
      <c r="WCZ47" s="960"/>
      <c r="WDA47" s="960"/>
      <c r="WDB47" s="960"/>
      <c r="WDC47" s="960"/>
      <c r="WDD47" s="960"/>
      <c r="WDE47" s="960"/>
      <c r="WDF47" s="960"/>
      <c r="WDG47" s="960"/>
      <c r="WDH47" s="960"/>
      <c r="WDI47" s="960"/>
      <c r="WDJ47" s="960"/>
      <c r="WDK47" s="960"/>
      <c r="WDL47" s="960"/>
      <c r="WDM47" s="960"/>
      <c r="WDN47" s="960"/>
      <c r="WDO47" s="960"/>
      <c r="WDP47" s="960"/>
      <c r="WDQ47" s="960"/>
      <c r="WDR47" s="960"/>
      <c r="WDS47" s="960"/>
      <c r="WDT47" s="960"/>
      <c r="WDU47" s="960"/>
      <c r="WDV47" s="960"/>
      <c r="WDW47" s="960"/>
      <c r="WDX47" s="960"/>
      <c r="WDY47" s="960"/>
      <c r="WDZ47" s="960"/>
      <c r="WEA47" s="960"/>
      <c r="WEB47" s="960"/>
      <c r="WEC47" s="960"/>
      <c r="WED47" s="960"/>
      <c r="WEE47" s="960"/>
      <c r="WEF47" s="960"/>
      <c r="WEG47" s="960"/>
      <c r="WEH47" s="960"/>
      <c r="WEI47" s="960"/>
      <c r="WEJ47" s="960"/>
      <c r="WEK47" s="960"/>
      <c r="WEL47" s="960"/>
      <c r="WEM47" s="960"/>
      <c r="WEN47" s="960"/>
      <c r="WEO47" s="960"/>
      <c r="WEP47" s="960"/>
      <c r="WEQ47" s="960"/>
      <c r="WER47" s="960"/>
      <c r="WES47" s="960"/>
      <c r="WET47" s="960"/>
      <c r="WEU47" s="960"/>
      <c r="WEV47" s="960"/>
      <c r="WEW47" s="960"/>
      <c r="WEX47" s="960"/>
      <c r="WEY47" s="960"/>
      <c r="WEZ47" s="960"/>
      <c r="WFA47" s="960"/>
      <c r="WFB47" s="960"/>
      <c r="WFC47" s="960"/>
      <c r="WFD47" s="960"/>
      <c r="WFE47" s="960"/>
      <c r="WFF47" s="960"/>
      <c r="WFG47" s="960"/>
      <c r="WFH47" s="960"/>
      <c r="WFI47" s="960"/>
      <c r="WFJ47" s="960"/>
      <c r="WFK47" s="960"/>
      <c r="WFL47" s="960"/>
      <c r="WFM47" s="960"/>
      <c r="WFN47" s="960"/>
      <c r="WFO47" s="960"/>
      <c r="WFP47" s="960"/>
      <c r="WFQ47" s="960"/>
      <c r="WFR47" s="960"/>
      <c r="WFS47" s="960"/>
      <c r="WFT47" s="960"/>
      <c r="WFU47" s="960"/>
      <c r="WFV47" s="960"/>
      <c r="WFW47" s="960"/>
      <c r="WFX47" s="960"/>
      <c r="WFY47" s="960"/>
      <c r="WFZ47" s="960"/>
      <c r="WGA47" s="960"/>
      <c r="WGB47" s="960"/>
      <c r="WGC47" s="960"/>
      <c r="WGD47" s="960"/>
      <c r="WGE47" s="960"/>
      <c r="WGF47" s="960"/>
      <c r="WGG47" s="960"/>
      <c r="WGH47" s="960"/>
      <c r="WGI47" s="960"/>
      <c r="WGJ47" s="960"/>
      <c r="WGK47" s="960"/>
      <c r="WGL47" s="960"/>
      <c r="WGM47" s="960"/>
      <c r="WGN47" s="960"/>
      <c r="WGO47" s="960"/>
      <c r="WGP47" s="960"/>
      <c r="WGQ47" s="960"/>
      <c r="WGR47" s="960"/>
      <c r="WGS47" s="960"/>
      <c r="WGT47" s="960"/>
      <c r="WGU47" s="960"/>
      <c r="WGV47" s="960"/>
      <c r="WGW47" s="960"/>
      <c r="WGX47" s="960"/>
      <c r="WGY47" s="960"/>
      <c r="WGZ47" s="960"/>
      <c r="WHA47" s="960"/>
      <c r="WHB47" s="960"/>
      <c r="WHC47" s="960"/>
      <c r="WHD47" s="960"/>
      <c r="WHE47" s="960"/>
      <c r="WHF47" s="960"/>
      <c r="WHG47" s="960"/>
      <c r="WHH47" s="960"/>
      <c r="WHI47" s="960"/>
      <c r="WHJ47" s="960"/>
      <c r="WHK47" s="960"/>
      <c r="WHL47" s="960"/>
      <c r="WHM47" s="960"/>
      <c r="WHN47" s="960"/>
      <c r="WHO47" s="960"/>
      <c r="WHP47" s="960"/>
      <c r="WHQ47" s="960"/>
      <c r="WHR47" s="960"/>
      <c r="WHS47" s="960"/>
      <c r="WHT47" s="960"/>
      <c r="WHU47" s="960"/>
      <c r="WHV47" s="960"/>
      <c r="WHW47" s="960"/>
      <c r="WHX47" s="960"/>
      <c r="WHY47" s="960"/>
      <c r="WHZ47" s="960"/>
      <c r="WIA47" s="960"/>
      <c r="WIB47" s="960"/>
      <c r="WIC47" s="960"/>
      <c r="WID47" s="960"/>
      <c r="WIE47" s="960"/>
      <c r="WIF47" s="960"/>
      <c r="WIG47" s="960"/>
      <c r="WIH47" s="960"/>
      <c r="WII47" s="960"/>
      <c r="WIJ47" s="960"/>
      <c r="WIK47" s="960"/>
      <c r="WIL47" s="960"/>
      <c r="WIM47" s="960"/>
      <c r="WIN47" s="960"/>
      <c r="WIO47" s="960"/>
      <c r="WIP47" s="960"/>
      <c r="WIQ47" s="960"/>
      <c r="WIR47" s="960"/>
      <c r="WIS47" s="960"/>
      <c r="WIT47" s="960"/>
      <c r="WIU47" s="960"/>
      <c r="WIV47" s="960"/>
      <c r="WIW47" s="960"/>
      <c r="WIX47" s="960"/>
      <c r="WIY47" s="960"/>
      <c r="WIZ47" s="960"/>
      <c r="WJA47" s="960"/>
      <c r="WJB47" s="960"/>
      <c r="WJC47" s="960"/>
      <c r="WJD47" s="960"/>
      <c r="WJE47" s="960"/>
      <c r="WJF47" s="960"/>
      <c r="WJG47" s="960"/>
      <c r="WJH47" s="960"/>
      <c r="WJI47" s="960"/>
      <c r="WJJ47" s="960"/>
      <c r="WJK47" s="960"/>
      <c r="WJL47" s="960"/>
      <c r="WJM47" s="960"/>
      <c r="WJN47" s="960"/>
      <c r="WJO47" s="960"/>
      <c r="WJP47" s="960"/>
      <c r="WJQ47" s="960"/>
      <c r="WJR47" s="960"/>
      <c r="WJS47" s="960"/>
      <c r="WJT47" s="960"/>
      <c r="WJU47" s="960"/>
      <c r="WJV47" s="960"/>
      <c r="WJW47" s="960"/>
      <c r="WJX47" s="960"/>
      <c r="WJY47" s="960"/>
      <c r="WJZ47" s="960"/>
      <c r="WKA47" s="960"/>
      <c r="WKB47" s="960"/>
      <c r="WKC47" s="960"/>
      <c r="WKD47" s="960"/>
      <c r="WKE47" s="960"/>
      <c r="WKF47" s="960"/>
      <c r="WKG47" s="960"/>
      <c r="WKH47" s="960"/>
      <c r="WKI47" s="960"/>
      <c r="WKJ47" s="960"/>
      <c r="WKK47" s="960"/>
      <c r="WKL47" s="960"/>
      <c r="WKM47" s="960"/>
      <c r="WKN47" s="960"/>
      <c r="WKO47" s="960"/>
      <c r="WKP47" s="960"/>
      <c r="WKQ47" s="960"/>
      <c r="WKR47" s="960"/>
      <c r="WKS47" s="960"/>
      <c r="WKT47" s="960"/>
      <c r="WKU47" s="960"/>
      <c r="WKV47" s="960"/>
      <c r="WKW47" s="960"/>
      <c r="WKX47" s="960"/>
      <c r="WKY47" s="960"/>
      <c r="WKZ47" s="960"/>
      <c r="WLA47" s="960"/>
      <c r="WLB47" s="960"/>
      <c r="WLC47" s="960"/>
      <c r="WLD47" s="960"/>
      <c r="WLE47" s="960"/>
      <c r="WLF47" s="960"/>
      <c r="WLG47" s="960"/>
      <c r="WLH47" s="960"/>
      <c r="WLI47" s="960"/>
      <c r="WLJ47" s="960"/>
      <c r="WLK47" s="960"/>
      <c r="WLL47" s="960"/>
      <c r="WLM47" s="960"/>
      <c r="WLN47" s="960"/>
      <c r="WLO47" s="960"/>
      <c r="WLP47" s="960"/>
      <c r="WLQ47" s="960"/>
      <c r="WLR47" s="960"/>
      <c r="WLS47" s="960"/>
      <c r="WLT47" s="960"/>
      <c r="WLU47" s="960"/>
      <c r="WLV47" s="960"/>
      <c r="WLW47" s="960"/>
      <c r="WLX47" s="960"/>
      <c r="WLY47" s="960"/>
      <c r="WLZ47" s="960"/>
      <c r="WMA47" s="960"/>
      <c r="WMB47" s="960"/>
      <c r="WMC47" s="960"/>
      <c r="WMD47" s="960"/>
      <c r="WME47" s="960"/>
      <c r="WMF47" s="960"/>
      <c r="WMG47" s="960"/>
      <c r="WMH47" s="960"/>
      <c r="WMI47" s="960"/>
      <c r="WMJ47" s="960"/>
      <c r="WMK47" s="960"/>
      <c r="WML47" s="960"/>
      <c r="WMM47" s="960"/>
      <c r="WMN47" s="960"/>
      <c r="WMO47" s="960"/>
      <c r="WMP47" s="960"/>
      <c r="WMQ47" s="960"/>
      <c r="WMR47" s="960"/>
      <c r="WMS47" s="960"/>
      <c r="WMT47" s="960"/>
      <c r="WMU47" s="960"/>
      <c r="WMV47" s="960"/>
      <c r="WMW47" s="960"/>
      <c r="WMX47" s="960"/>
      <c r="WMY47" s="960"/>
      <c r="WMZ47" s="960"/>
      <c r="WNA47" s="960"/>
      <c r="WNB47" s="960"/>
      <c r="WNC47" s="960"/>
      <c r="WND47" s="960"/>
      <c r="WNE47" s="960"/>
      <c r="WNF47" s="960"/>
      <c r="WNG47" s="960"/>
      <c r="WNH47" s="960"/>
      <c r="WNI47" s="960"/>
      <c r="WNJ47" s="960"/>
      <c r="WNK47" s="960"/>
      <c r="WNL47" s="960"/>
      <c r="WNM47" s="960"/>
      <c r="WNN47" s="960"/>
      <c r="WNO47" s="960"/>
      <c r="WNP47" s="960"/>
      <c r="WNQ47" s="960"/>
      <c r="WNR47" s="960"/>
      <c r="WNS47" s="960"/>
      <c r="WNT47" s="960"/>
      <c r="WNU47" s="960"/>
      <c r="WNV47" s="960"/>
      <c r="WNW47" s="960"/>
      <c r="WNX47" s="960"/>
      <c r="WNY47" s="960"/>
      <c r="WNZ47" s="960"/>
      <c r="WOA47" s="960"/>
      <c r="WOB47" s="960"/>
      <c r="WOC47" s="960"/>
      <c r="WOD47" s="960"/>
      <c r="WOE47" s="960"/>
      <c r="WOF47" s="960"/>
      <c r="WOG47" s="960"/>
      <c r="WOH47" s="960"/>
      <c r="WOI47" s="960"/>
      <c r="WOJ47" s="960"/>
      <c r="WOK47" s="960"/>
      <c r="WOL47" s="960"/>
      <c r="WOM47" s="960"/>
      <c r="WON47" s="960"/>
      <c r="WOO47" s="960"/>
      <c r="WOP47" s="960"/>
      <c r="WOQ47" s="960"/>
      <c r="WOR47" s="960"/>
      <c r="WOS47" s="960"/>
      <c r="WOT47" s="960"/>
      <c r="WOU47" s="960"/>
      <c r="WOV47" s="960"/>
      <c r="WOW47" s="960"/>
      <c r="WOX47" s="960"/>
      <c r="WOY47" s="960"/>
      <c r="WOZ47" s="960"/>
      <c r="WPA47" s="960"/>
      <c r="WPB47" s="960"/>
      <c r="WPC47" s="960"/>
      <c r="WPD47" s="960"/>
      <c r="WPE47" s="960"/>
      <c r="WPF47" s="960"/>
      <c r="WPG47" s="960"/>
      <c r="WPH47" s="960"/>
      <c r="WPI47" s="960"/>
      <c r="WPJ47" s="960"/>
      <c r="WPK47" s="960"/>
      <c r="WPL47" s="960"/>
      <c r="WPM47" s="960"/>
      <c r="WPN47" s="960"/>
      <c r="WPO47" s="960"/>
      <c r="WPP47" s="960"/>
      <c r="WPQ47" s="960"/>
      <c r="WPR47" s="960"/>
      <c r="WPS47" s="960"/>
      <c r="WPT47" s="960"/>
      <c r="WPU47" s="960"/>
      <c r="WPV47" s="960"/>
      <c r="WPW47" s="960"/>
      <c r="WPX47" s="960"/>
      <c r="WPY47" s="960"/>
      <c r="WPZ47" s="960"/>
      <c r="WQA47" s="960"/>
      <c r="WQB47" s="960"/>
      <c r="WQC47" s="960"/>
      <c r="WQD47" s="960"/>
      <c r="WQE47" s="960"/>
      <c r="WQF47" s="960"/>
      <c r="WQG47" s="960"/>
      <c r="WQH47" s="960"/>
      <c r="WQI47" s="960"/>
      <c r="WQJ47" s="960"/>
      <c r="WQK47" s="960"/>
      <c r="WQL47" s="960"/>
      <c r="WQM47" s="960"/>
      <c r="WQN47" s="960"/>
      <c r="WQO47" s="960"/>
      <c r="WQP47" s="960"/>
      <c r="WQQ47" s="960"/>
      <c r="WQR47" s="960"/>
      <c r="WQS47" s="960"/>
      <c r="WQT47" s="960"/>
      <c r="WQU47" s="960"/>
      <c r="WQV47" s="960"/>
      <c r="WQW47" s="960"/>
      <c r="WQX47" s="960"/>
      <c r="WQY47" s="960"/>
      <c r="WQZ47" s="960"/>
      <c r="WRA47" s="960"/>
      <c r="WRB47" s="960"/>
      <c r="WRC47" s="960"/>
      <c r="WRD47" s="960"/>
      <c r="WRE47" s="960"/>
      <c r="WRF47" s="960"/>
      <c r="WRG47" s="960"/>
      <c r="WRH47" s="960"/>
      <c r="WRI47" s="960"/>
      <c r="WRJ47" s="960"/>
      <c r="WRK47" s="960"/>
      <c r="WRL47" s="960"/>
      <c r="WRM47" s="960"/>
      <c r="WRN47" s="960"/>
      <c r="WRO47" s="960"/>
      <c r="WRP47" s="960"/>
      <c r="WRQ47" s="960"/>
      <c r="WRR47" s="960"/>
      <c r="WRS47" s="960"/>
      <c r="WRT47" s="960"/>
      <c r="WRU47" s="960"/>
      <c r="WRV47" s="960"/>
      <c r="WRW47" s="960"/>
      <c r="WRX47" s="960"/>
      <c r="WRY47" s="960"/>
      <c r="WRZ47" s="960"/>
      <c r="WSA47" s="960"/>
      <c r="WSB47" s="960"/>
      <c r="WSC47" s="960"/>
      <c r="WSD47" s="960"/>
      <c r="WSE47" s="960"/>
      <c r="WSF47" s="960"/>
      <c r="WSG47" s="960"/>
      <c r="WSH47" s="960"/>
      <c r="WSI47" s="960"/>
      <c r="WSJ47" s="960"/>
      <c r="WSK47" s="960"/>
      <c r="WSL47" s="960"/>
      <c r="WSM47" s="960"/>
      <c r="WSN47" s="960"/>
      <c r="WSO47" s="960"/>
      <c r="WSP47" s="960"/>
      <c r="WSQ47" s="960"/>
      <c r="WSR47" s="960"/>
      <c r="WSS47" s="960"/>
      <c r="WST47" s="960"/>
      <c r="WSU47" s="960"/>
      <c r="WSV47" s="960"/>
      <c r="WSW47" s="960"/>
      <c r="WSX47" s="960"/>
      <c r="WSY47" s="960"/>
      <c r="WSZ47" s="960"/>
      <c r="WTA47" s="960"/>
      <c r="WTB47" s="960"/>
      <c r="WTC47" s="960"/>
      <c r="WTD47" s="960"/>
      <c r="WTE47" s="960"/>
      <c r="WTF47" s="960"/>
      <c r="WTG47" s="960"/>
      <c r="WTH47" s="960"/>
      <c r="WTI47" s="960"/>
      <c r="WTJ47" s="960"/>
      <c r="WTK47" s="960"/>
      <c r="WTL47" s="960"/>
      <c r="WTM47" s="960"/>
      <c r="WTN47" s="960"/>
      <c r="WTO47" s="960"/>
      <c r="WTP47" s="960"/>
      <c r="WTQ47" s="960"/>
      <c r="WTR47" s="960"/>
      <c r="WTS47" s="960"/>
      <c r="WTT47" s="960"/>
      <c r="WTU47" s="960"/>
      <c r="WTV47" s="960"/>
      <c r="WTW47" s="960"/>
      <c r="WTX47" s="960"/>
      <c r="WTY47" s="960"/>
      <c r="WTZ47" s="960"/>
      <c r="WUA47" s="960"/>
      <c r="WUB47" s="960"/>
      <c r="WUC47" s="960"/>
      <c r="WUD47" s="960"/>
      <c r="WUE47" s="960"/>
      <c r="WUF47" s="960"/>
      <c r="WUG47" s="960"/>
      <c r="WUH47" s="960"/>
      <c r="WUI47" s="960"/>
      <c r="WUJ47" s="960"/>
      <c r="WUK47" s="960"/>
      <c r="WUL47" s="960"/>
      <c r="WUM47" s="960"/>
      <c r="WUN47" s="960"/>
      <c r="WUO47" s="960"/>
      <c r="WUP47" s="960"/>
      <c r="WUQ47" s="960"/>
      <c r="WUR47" s="960"/>
      <c r="WUS47" s="960"/>
      <c r="WUT47" s="960"/>
      <c r="WUU47" s="960"/>
      <c r="WUV47" s="960"/>
      <c r="WUW47" s="960"/>
      <c r="WUX47" s="960"/>
      <c r="WUY47" s="960"/>
      <c r="WUZ47" s="960"/>
      <c r="WVA47" s="960"/>
      <c r="WVB47" s="960"/>
      <c r="WVC47" s="960"/>
      <c r="WVD47" s="960"/>
      <c r="WVE47" s="960"/>
      <c r="WVF47" s="960"/>
      <c r="WVG47" s="960"/>
      <c r="WVH47" s="960"/>
      <c r="WVI47" s="960"/>
      <c r="WVJ47" s="960"/>
      <c r="WVK47" s="960"/>
      <c r="WVL47" s="960"/>
      <c r="WVM47" s="960"/>
      <c r="WVN47" s="960"/>
      <c r="WVO47" s="960"/>
      <c r="WVP47" s="960"/>
      <c r="WVQ47" s="960"/>
      <c r="WVR47" s="960"/>
      <c r="WVS47" s="960"/>
      <c r="WVT47" s="960"/>
      <c r="WVU47" s="960"/>
      <c r="WVV47" s="960"/>
      <c r="WVW47" s="960"/>
      <c r="WVX47" s="960"/>
      <c r="WVY47" s="960"/>
      <c r="WVZ47" s="960"/>
      <c r="WWA47" s="960"/>
      <c r="WWB47" s="960"/>
      <c r="WWC47" s="960"/>
      <c r="WWD47" s="960"/>
      <c r="WWE47" s="960"/>
      <c r="WWF47" s="960"/>
      <c r="WWG47" s="960"/>
      <c r="WWH47" s="960"/>
      <c r="WWI47" s="960"/>
      <c r="WWJ47" s="960"/>
      <c r="WWK47" s="960"/>
      <c r="WWL47" s="960"/>
      <c r="WWM47" s="960"/>
      <c r="WWN47" s="960"/>
      <c r="WWO47" s="960"/>
      <c r="WWP47" s="960"/>
      <c r="WWQ47" s="960"/>
      <c r="WWR47" s="960"/>
      <c r="WWS47" s="960"/>
      <c r="WWT47" s="960"/>
      <c r="WWU47" s="960"/>
      <c r="WWV47" s="960"/>
      <c r="WWW47" s="960"/>
      <c r="WWX47" s="960"/>
      <c r="WWY47" s="960"/>
      <c r="WWZ47" s="960"/>
      <c r="WXA47" s="960"/>
      <c r="WXB47" s="960"/>
      <c r="WXC47" s="960"/>
      <c r="WXD47" s="960"/>
      <c r="WXE47" s="960"/>
      <c r="WXF47" s="960"/>
      <c r="WXG47" s="960"/>
      <c r="WXH47" s="960"/>
      <c r="WXI47" s="960"/>
      <c r="WXJ47" s="960"/>
      <c r="WXK47" s="960"/>
      <c r="WXL47" s="960"/>
      <c r="WXM47" s="960"/>
      <c r="WXN47" s="960"/>
      <c r="WXO47" s="960"/>
      <c r="WXP47" s="960"/>
      <c r="WXQ47" s="960"/>
      <c r="WXR47" s="960"/>
      <c r="WXS47" s="960"/>
      <c r="WXT47" s="960"/>
      <c r="WXU47" s="960"/>
      <c r="WXV47" s="960"/>
      <c r="WXW47" s="960"/>
      <c r="WXX47" s="960"/>
      <c r="WXY47" s="960"/>
      <c r="WXZ47" s="960"/>
      <c r="WYA47" s="960"/>
      <c r="WYB47" s="960"/>
      <c r="WYC47" s="960"/>
      <c r="WYD47" s="960"/>
      <c r="WYE47" s="960"/>
      <c r="WYF47" s="960"/>
      <c r="WYG47" s="960"/>
      <c r="WYH47" s="960"/>
      <c r="WYI47" s="960"/>
      <c r="WYJ47" s="960"/>
      <c r="WYK47" s="960"/>
      <c r="WYL47" s="960"/>
      <c r="WYM47" s="960"/>
      <c r="WYN47" s="960"/>
      <c r="WYO47" s="960"/>
      <c r="WYP47" s="960"/>
      <c r="WYQ47" s="960"/>
      <c r="WYR47" s="960"/>
      <c r="WYS47" s="960"/>
      <c r="WYT47" s="960"/>
      <c r="WYU47" s="960"/>
      <c r="WYV47" s="960"/>
      <c r="WYW47" s="960"/>
      <c r="WYX47" s="960"/>
      <c r="WYY47" s="960"/>
      <c r="WYZ47" s="960"/>
      <c r="WZA47" s="960"/>
      <c r="WZB47" s="960"/>
      <c r="WZC47" s="960"/>
      <c r="WZD47" s="960"/>
      <c r="WZE47" s="960"/>
      <c r="WZF47" s="960"/>
      <c r="WZG47" s="960"/>
      <c r="WZH47" s="960"/>
      <c r="WZI47" s="960"/>
      <c r="WZJ47" s="960"/>
      <c r="WZK47" s="960"/>
      <c r="WZL47" s="960"/>
      <c r="WZM47" s="960"/>
      <c r="WZN47" s="960"/>
      <c r="WZO47" s="960"/>
      <c r="WZP47" s="960"/>
      <c r="WZQ47" s="960"/>
      <c r="WZR47" s="960"/>
      <c r="WZS47" s="960"/>
      <c r="WZT47" s="960"/>
      <c r="WZU47" s="960"/>
      <c r="WZV47" s="960"/>
      <c r="WZW47" s="960"/>
      <c r="WZX47" s="960"/>
      <c r="WZY47" s="960"/>
      <c r="WZZ47" s="960"/>
      <c r="XAA47" s="960"/>
      <c r="XAB47" s="960"/>
      <c r="XAC47" s="960"/>
      <c r="XAD47" s="960"/>
      <c r="XAE47" s="960"/>
      <c r="XAF47" s="960"/>
      <c r="XAG47" s="960"/>
      <c r="XAH47" s="960"/>
      <c r="XAI47" s="960"/>
      <c r="XAJ47" s="960"/>
      <c r="XAK47" s="960"/>
      <c r="XAL47" s="960"/>
      <c r="XAM47" s="960"/>
      <c r="XAN47" s="960"/>
      <c r="XAO47" s="960"/>
      <c r="XAP47" s="960"/>
      <c r="XAQ47" s="960"/>
      <c r="XAR47" s="960"/>
      <c r="XAS47" s="960"/>
      <c r="XAT47" s="960"/>
      <c r="XAU47" s="960"/>
      <c r="XAV47" s="960"/>
      <c r="XAW47" s="960"/>
      <c r="XAX47" s="960"/>
      <c r="XAY47" s="960"/>
      <c r="XAZ47" s="960"/>
      <c r="XBA47" s="960"/>
      <c r="XBB47" s="960"/>
      <c r="XBC47" s="960"/>
      <c r="XBD47" s="960"/>
      <c r="XBE47" s="960"/>
      <c r="XBF47" s="960"/>
      <c r="XBG47" s="960"/>
      <c r="XBH47" s="960"/>
      <c r="XBI47" s="960"/>
      <c r="XBJ47" s="960"/>
      <c r="XBK47" s="960"/>
      <c r="XBL47" s="960"/>
      <c r="XBM47" s="960"/>
      <c r="XBN47" s="960"/>
      <c r="XBO47" s="960"/>
      <c r="XBP47" s="960"/>
      <c r="XBQ47" s="960"/>
      <c r="XBR47" s="960"/>
      <c r="XBS47" s="960"/>
      <c r="XBT47" s="960"/>
      <c r="XBU47" s="960"/>
      <c r="XBV47" s="960"/>
      <c r="XBW47" s="960"/>
      <c r="XBX47" s="960"/>
      <c r="XBY47" s="960"/>
      <c r="XBZ47" s="960"/>
      <c r="XCA47" s="960"/>
      <c r="XCB47" s="960"/>
      <c r="XCC47" s="960"/>
      <c r="XCD47" s="960"/>
      <c r="XCE47" s="960"/>
      <c r="XCF47" s="960"/>
      <c r="XCG47" s="960"/>
      <c r="XCH47" s="960"/>
      <c r="XCI47" s="960"/>
      <c r="XCJ47" s="960"/>
      <c r="XCK47" s="960"/>
      <c r="XCL47" s="960"/>
      <c r="XCM47" s="960"/>
      <c r="XCN47" s="960"/>
      <c r="XCO47" s="960"/>
      <c r="XCP47" s="960"/>
      <c r="XCQ47" s="960"/>
      <c r="XCR47" s="960"/>
      <c r="XCS47" s="960"/>
      <c r="XCT47" s="960"/>
      <c r="XCU47" s="960"/>
      <c r="XCV47" s="960"/>
      <c r="XCW47" s="960"/>
      <c r="XCX47" s="960"/>
      <c r="XCY47" s="960"/>
      <c r="XCZ47" s="960"/>
      <c r="XDA47" s="960"/>
      <c r="XDB47" s="960"/>
      <c r="XDC47" s="960"/>
      <c r="XDD47" s="960"/>
      <c r="XDE47" s="960"/>
      <c r="XDF47" s="960"/>
      <c r="XDG47" s="960"/>
      <c r="XDH47" s="960"/>
      <c r="XDI47" s="960"/>
      <c r="XDJ47" s="960"/>
      <c r="XDK47" s="960"/>
      <c r="XDL47" s="960"/>
      <c r="XDM47" s="960"/>
      <c r="XDN47" s="960"/>
      <c r="XDO47" s="960"/>
      <c r="XDP47" s="960"/>
      <c r="XDQ47" s="960"/>
      <c r="XDR47" s="960"/>
      <c r="XDS47" s="960"/>
      <c r="XDT47" s="960"/>
      <c r="XDU47" s="960"/>
      <c r="XDV47" s="960"/>
      <c r="XDW47" s="960"/>
      <c r="XDX47" s="960"/>
      <c r="XDY47" s="960"/>
      <c r="XDZ47" s="960"/>
      <c r="XEA47" s="960"/>
      <c r="XEB47" s="960"/>
      <c r="XEC47" s="960"/>
      <c r="XED47" s="960"/>
      <c r="XEE47" s="960"/>
      <c r="XEF47" s="960"/>
      <c r="XEG47" s="960"/>
      <c r="XEH47" s="960"/>
      <c r="XEI47" s="960"/>
      <c r="XEJ47" s="960"/>
      <c r="XEK47" s="960"/>
      <c r="XEL47" s="960"/>
      <c r="XEM47" s="960"/>
      <c r="XEN47" s="960"/>
      <c r="XEO47" s="960"/>
      <c r="XEP47" s="960"/>
      <c r="XEQ47" s="960"/>
      <c r="XER47" s="960"/>
      <c r="XES47" s="960"/>
      <c r="XET47" s="960"/>
      <c r="XEU47" s="960"/>
      <c r="XEV47" s="960"/>
      <c r="XEW47" s="960"/>
      <c r="XEX47" s="960"/>
      <c r="XEY47" s="960"/>
      <c r="XEZ47" s="960"/>
      <c r="XFA47" s="960"/>
      <c r="XFB47" s="960"/>
      <c r="XFC47" s="960"/>
      <c r="XFD47" s="960"/>
    </row>
    <row r="48" spans="1:16384" s="152" customFormat="1" ht="14.25">
      <c r="A48" s="152" t="s">
        <v>941</v>
      </c>
      <c r="C48" s="959">
        <f>C47</f>
        <v>1.03</v>
      </c>
      <c r="D48" s="6"/>
      <c r="E48" s="962">
        <v>7500</v>
      </c>
      <c r="F48" s="963"/>
      <c r="G48" s="369">
        <f>E48*$C$48</f>
        <v>7725</v>
      </c>
      <c r="H48" s="963"/>
      <c r="I48" s="369">
        <f>G48*$C$48</f>
        <v>7956.75</v>
      </c>
      <c r="J48" s="963"/>
      <c r="K48" s="369">
        <f>I48*$C$48</f>
        <v>8195.4524999999994</v>
      </c>
      <c r="L48" s="963"/>
      <c r="M48" s="369">
        <f>K48*$C$48</f>
        <v>8441.3160749999988</v>
      </c>
      <c r="N48" s="963"/>
      <c r="O48" s="369">
        <f>M48*$C$48</f>
        <v>8694.5555572499998</v>
      </c>
      <c r="P48" s="963"/>
      <c r="Q48" s="369">
        <f>O48*$C$48</f>
        <v>8955.3922239674994</v>
      </c>
      <c r="R48" s="963"/>
      <c r="S48" s="369">
        <f>Q48*$C$48</f>
        <v>9224.0539906865251</v>
      </c>
      <c r="T48" s="963"/>
      <c r="U48" s="369">
        <f>S48*$C$48</f>
        <v>9500.7756104071213</v>
      </c>
      <c r="V48" s="963"/>
      <c r="W48" s="369">
        <f>U48*$C$48</f>
        <v>9785.7988787193353</v>
      </c>
      <c r="X48" s="963"/>
      <c r="Y48" s="369">
        <f>W48*$C$48</f>
        <v>10079.372845080916</v>
      </c>
      <c r="Z48" s="963"/>
      <c r="AA48" s="369">
        <f>Y48*$C$48</f>
        <v>10381.754030433343</v>
      </c>
      <c r="AB48" s="963"/>
      <c r="AC48" s="369">
        <f>AA48*$C$48</f>
        <v>10693.206651346343</v>
      </c>
      <c r="AD48" s="963"/>
      <c r="AE48" s="369">
        <f>AC48*$C$48</f>
        <v>11014.002850886734</v>
      </c>
      <c r="AF48" s="963"/>
      <c r="AG48" s="369">
        <f>AE48*$C$48</f>
        <v>11344.422936413337</v>
      </c>
      <c r="AH48" s="963"/>
      <c r="AI48" s="963"/>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c r="XER48" s="6"/>
      <c r="XES48" s="6"/>
      <c r="XET48" s="6"/>
      <c r="XEU48" s="6"/>
      <c r="XEV48" s="6"/>
      <c r="XEW48" s="6"/>
      <c r="XEX48" s="6"/>
      <c r="XEY48" s="6"/>
      <c r="XEZ48" s="6"/>
      <c r="XFA48" s="6"/>
      <c r="XFB48" s="6"/>
      <c r="XFC48" s="6"/>
      <c r="XFD48" s="6"/>
    </row>
    <row r="49" spans="1:16384"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16384"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16384"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16384" s="152" customFormat="1">
      <c r="A52" s="255" t="s">
        <v>939</v>
      </c>
      <c r="C52" s="380"/>
      <c r="E52" s="363">
        <f>SUM(E47:E51)</f>
        <v>25000</v>
      </c>
      <c r="F52" s="363"/>
      <c r="G52" s="363">
        <f>SUM(G47:G51)</f>
        <v>25750</v>
      </c>
      <c r="H52" s="363"/>
      <c r="I52" s="363">
        <f>SUM(I47:I51)</f>
        <v>26522.5</v>
      </c>
      <c r="J52" s="363"/>
      <c r="K52" s="363">
        <f>SUM(K47:K51)</f>
        <v>27318.174999999999</v>
      </c>
      <c r="L52" s="363"/>
      <c r="M52" s="363">
        <f>SUM(M47:M51)</f>
        <v>28137.720249999998</v>
      </c>
      <c r="N52" s="363"/>
      <c r="O52" s="363">
        <f>SUM(O47:O51)</f>
        <v>28981.851857499998</v>
      </c>
      <c r="P52" s="363"/>
      <c r="Q52" s="363">
        <f>SUM(Q47:Q51)</f>
        <v>29851.307413224997</v>
      </c>
      <c r="R52" s="363"/>
      <c r="S52" s="363">
        <f>SUM(S47:S51)</f>
        <v>30746.846635621747</v>
      </c>
      <c r="T52" s="363"/>
      <c r="U52" s="363">
        <f>SUM(U47:U51)</f>
        <v>31669.252034690406</v>
      </c>
      <c r="V52" s="363"/>
      <c r="W52" s="363">
        <f>SUM(W47:W51)</f>
        <v>32619.329595731117</v>
      </c>
      <c r="X52" s="363"/>
      <c r="Y52" s="363">
        <f>SUM(Y47:Y51)</f>
        <v>33597.909483603049</v>
      </c>
      <c r="Z52" s="363"/>
      <c r="AA52" s="363">
        <f>SUM(AA47:AA51)</f>
        <v>34605.846768111143</v>
      </c>
      <c r="AB52" s="363"/>
      <c r="AC52" s="363">
        <f>SUM(AC47:AC51)</f>
        <v>35644.022171154473</v>
      </c>
      <c r="AD52" s="363"/>
      <c r="AE52" s="363">
        <f>SUM(AE47:AE51)</f>
        <v>36713.342836289114</v>
      </c>
      <c r="AF52" s="363"/>
      <c r="AG52" s="363">
        <f>SUM(AG47:AG51)</f>
        <v>37814.743121377789</v>
      </c>
      <c r="AH52" s="363"/>
      <c r="AI52" s="363"/>
    </row>
    <row r="53" spans="1:16384"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16384" s="255" customFormat="1">
      <c r="A54" s="255" t="s">
        <v>944</v>
      </c>
      <c r="C54" s="381"/>
      <c r="E54" s="255">
        <f>E40-E52</f>
        <v>227908.19622843224</v>
      </c>
      <c r="G54" s="255">
        <f>G40-G52</f>
        <v>264480.21622843225</v>
      </c>
      <c r="I54" s="255">
        <f>I40-I52</f>
        <v>301554.29047843092</v>
      </c>
      <c r="K54" s="255">
        <f>K40-K52</f>
        <v>339128.59777843143</v>
      </c>
      <c r="M54" s="255">
        <f>M40-M52</f>
        <v>377200.77010083827</v>
      </c>
      <c r="O54" s="255">
        <f>O40-O52</f>
        <v>415767.86142781231</v>
      </c>
      <c r="Q54" s="255">
        <f>Q40-Q52</f>
        <v>454826.31519897078</v>
      </c>
      <c r="S54" s="255">
        <f>S40-S52</f>
        <v>494371.9303133497</v>
      </c>
      <c r="U54" s="255">
        <f>U40-U52</f>
        <v>534399.82562745456</v>
      </c>
      <c r="W54" s="255">
        <f>W40-W52</f>
        <v>574904.40288893948</v>
      </c>
      <c r="Y54" s="255">
        <f>Y40-Y52</f>
        <v>615879.30804318131</v>
      </c>
      <c r="AA54" s="255">
        <f>AA40-AA52</f>
        <v>657317.39084760344</v>
      </c>
      <c r="AC54" s="255">
        <f>AC40-AC52</f>
        <v>699210.66272613674</v>
      </c>
      <c r="AE54" s="255">
        <f>AE40-AE52</f>
        <v>741550.25279361883</v>
      </c>
      <c r="AG54" s="255">
        <f>AG40-AG52</f>
        <v>784326.36197725881</v>
      </c>
    </row>
    <row r="55" spans="1:16384"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16384" s="255" customFormat="1">
      <c r="A56" s="255" t="s">
        <v>943</v>
      </c>
      <c r="C56" s="381">
        <f>Application!AG621</f>
        <v>2850000</v>
      </c>
      <c r="E56" s="961">
        <f>MIN(E54*0.5,$C56-SUM($D56:D56))</f>
        <v>113954.09811421612</v>
      </c>
      <c r="F56" s="960"/>
      <c r="G56" s="961">
        <f>MIN(G54*0.5,$C56-SUM($D56:F56))</f>
        <v>132240.10811421613</v>
      </c>
      <c r="H56" s="960"/>
      <c r="I56" s="961">
        <f>MIN(I54*0.5,$C56-SUM($D56:H56))</f>
        <v>150777.14523921546</v>
      </c>
      <c r="J56" s="960"/>
      <c r="K56" s="961">
        <f>MIN(K54*0.5,$C56-SUM($D56:J56))</f>
        <v>169564.29888921572</v>
      </c>
      <c r="L56" s="960"/>
      <c r="M56" s="961">
        <f>MIN(M54*0.5,$C56-SUM($D56:L56))</f>
        <v>188600.38505041914</v>
      </c>
      <c r="N56" s="960"/>
      <c r="O56" s="961">
        <f>MIN(O54*0.5,$C56-SUM($D56:N56))</f>
        <v>207883.93071390616</v>
      </c>
      <c r="P56" s="960"/>
      <c r="Q56" s="961">
        <f>MIN(Q54*0.5,$C56-SUM($D56:P56))</f>
        <v>227413.15759948539</v>
      </c>
      <c r="R56" s="960"/>
      <c r="S56" s="961">
        <f>MIN(S54*0.5,$C56-SUM($D56:R56))</f>
        <v>247185.96515667485</v>
      </c>
      <c r="T56" s="960"/>
      <c r="U56" s="961">
        <f>MIN(U54*0.5,$C56-SUM($D56:T56))</f>
        <v>267199.91281372728</v>
      </c>
      <c r="V56" s="960"/>
      <c r="W56" s="961">
        <f>MIN(W54*0.5,$C56-SUM($D56:V56))</f>
        <v>287452.20144446974</v>
      </c>
      <c r="X56" s="960"/>
      <c r="Y56" s="961">
        <f>MIN(Y54*0.5,$C56-SUM($D56:X56))</f>
        <v>307939.65402159066</v>
      </c>
      <c r="Z56" s="960"/>
      <c r="AA56" s="961">
        <f>MIN(AA54*0.5,$C56-SUM($D56:Z56))</f>
        <v>328658.69542380172</v>
      </c>
      <c r="AB56" s="960"/>
      <c r="AC56" s="961">
        <f>MIN(AC54*0.5,$C56-SUM($D56:AB56))</f>
        <v>221130.44741906179</v>
      </c>
      <c r="AD56" s="960"/>
      <c r="AE56" s="961">
        <f>MIN(AE54*0.5,$C56-SUM($D56:AD56))</f>
        <v>0</v>
      </c>
      <c r="AF56" s="960"/>
      <c r="AG56" s="961">
        <f>MIN(AG54*0.5,$C56-SUM($D56:AF56))</f>
        <v>0</v>
      </c>
      <c r="AH56" s="960"/>
      <c r="AI56" s="960"/>
      <c r="AJ56" s="960"/>
      <c r="AK56" s="960"/>
      <c r="AL56" s="960"/>
      <c r="AM56" s="960"/>
      <c r="AN56" s="960"/>
      <c r="AO56" s="960"/>
      <c r="AP56" s="960"/>
      <c r="AQ56" s="960"/>
      <c r="AR56" s="960"/>
      <c r="AS56" s="960"/>
      <c r="AT56" s="960"/>
      <c r="AU56" s="960"/>
      <c r="AV56" s="960"/>
      <c r="AW56" s="960"/>
      <c r="AX56" s="960"/>
      <c r="AY56" s="960"/>
      <c r="AZ56" s="960"/>
      <c r="BA56" s="960"/>
      <c r="BB56" s="960"/>
      <c r="BC56" s="960"/>
      <c r="BD56" s="960"/>
      <c r="BE56" s="960"/>
      <c r="BF56" s="960"/>
      <c r="BG56" s="960"/>
      <c r="BH56" s="960"/>
      <c r="BI56" s="960"/>
      <c r="BJ56" s="960"/>
      <c r="BK56" s="960"/>
      <c r="BL56" s="960"/>
      <c r="BM56" s="960"/>
      <c r="BN56" s="960"/>
      <c r="BO56" s="960"/>
      <c r="BP56" s="960"/>
      <c r="BQ56" s="960"/>
      <c r="BR56" s="960"/>
      <c r="BS56" s="960"/>
      <c r="BT56" s="960"/>
      <c r="BU56" s="960"/>
      <c r="BV56" s="960"/>
      <c r="BW56" s="960"/>
      <c r="BX56" s="960"/>
      <c r="BY56" s="960"/>
      <c r="BZ56" s="960"/>
      <c r="CA56" s="960"/>
      <c r="CB56" s="960"/>
      <c r="CC56" s="960"/>
      <c r="CD56" s="960"/>
      <c r="CE56" s="960"/>
      <c r="CF56" s="960"/>
      <c r="CG56" s="960"/>
      <c r="CH56" s="960"/>
      <c r="CI56" s="960"/>
      <c r="CJ56" s="960"/>
      <c r="CK56" s="960"/>
      <c r="CL56" s="960"/>
      <c r="CM56" s="960"/>
      <c r="CN56" s="960"/>
      <c r="CO56" s="960"/>
      <c r="CP56" s="960"/>
      <c r="CQ56" s="960"/>
      <c r="CR56" s="960"/>
      <c r="CS56" s="960"/>
      <c r="CT56" s="960"/>
      <c r="CU56" s="960"/>
      <c r="CV56" s="960"/>
      <c r="CW56" s="960"/>
      <c r="CX56" s="960"/>
      <c r="CY56" s="960"/>
      <c r="CZ56" s="960"/>
      <c r="DA56" s="960"/>
      <c r="DB56" s="960"/>
      <c r="DC56" s="960"/>
      <c r="DD56" s="960"/>
      <c r="DE56" s="960"/>
      <c r="DF56" s="960"/>
      <c r="DG56" s="960"/>
      <c r="DH56" s="960"/>
      <c r="DI56" s="960"/>
      <c r="DJ56" s="960"/>
      <c r="DK56" s="960"/>
      <c r="DL56" s="960"/>
      <c r="DM56" s="960"/>
      <c r="DN56" s="960"/>
      <c r="DO56" s="960"/>
      <c r="DP56" s="960"/>
      <c r="DQ56" s="960"/>
      <c r="DR56" s="960"/>
      <c r="DS56" s="960"/>
      <c r="DT56" s="960"/>
      <c r="DU56" s="960"/>
      <c r="DV56" s="960"/>
      <c r="DW56" s="960"/>
      <c r="DX56" s="960"/>
      <c r="DY56" s="960"/>
      <c r="DZ56" s="960"/>
      <c r="EA56" s="960"/>
      <c r="EB56" s="960"/>
      <c r="EC56" s="960"/>
      <c r="ED56" s="960"/>
      <c r="EE56" s="960"/>
      <c r="EF56" s="960"/>
      <c r="EG56" s="960"/>
      <c r="EH56" s="960"/>
      <c r="EI56" s="960"/>
      <c r="EJ56" s="960"/>
      <c r="EK56" s="960"/>
      <c r="EL56" s="960"/>
      <c r="EM56" s="960"/>
      <c r="EN56" s="960"/>
      <c r="EO56" s="960"/>
      <c r="EP56" s="960"/>
      <c r="EQ56" s="960"/>
      <c r="ER56" s="960"/>
      <c r="ES56" s="960"/>
      <c r="ET56" s="960"/>
      <c r="EU56" s="960"/>
      <c r="EV56" s="960"/>
      <c r="EW56" s="960"/>
      <c r="EX56" s="960"/>
      <c r="EY56" s="960"/>
      <c r="EZ56" s="960"/>
      <c r="FA56" s="960"/>
      <c r="FB56" s="960"/>
      <c r="FC56" s="960"/>
      <c r="FD56" s="960"/>
      <c r="FE56" s="960"/>
      <c r="FF56" s="960"/>
      <c r="FG56" s="960"/>
      <c r="FH56" s="960"/>
      <c r="FI56" s="960"/>
      <c r="FJ56" s="960"/>
      <c r="FK56" s="960"/>
      <c r="FL56" s="960"/>
      <c r="FM56" s="960"/>
      <c r="FN56" s="960"/>
      <c r="FO56" s="960"/>
      <c r="FP56" s="960"/>
      <c r="FQ56" s="960"/>
      <c r="FR56" s="960"/>
      <c r="FS56" s="960"/>
      <c r="FT56" s="960"/>
      <c r="FU56" s="960"/>
      <c r="FV56" s="960"/>
      <c r="FW56" s="960"/>
      <c r="FX56" s="960"/>
      <c r="FY56" s="960"/>
      <c r="FZ56" s="960"/>
      <c r="GA56" s="960"/>
      <c r="GB56" s="960"/>
      <c r="GC56" s="960"/>
      <c r="GD56" s="960"/>
      <c r="GE56" s="960"/>
      <c r="GF56" s="960"/>
      <c r="GG56" s="960"/>
      <c r="GH56" s="960"/>
      <c r="GI56" s="960"/>
      <c r="GJ56" s="960"/>
      <c r="GK56" s="960"/>
      <c r="GL56" s="960"/>
      <c r="GM56" s="960"/>
      <c r="GN56" s="960"/>
      <c r="GO56" s="960"/>
      <c r="GP56" s="960"/>
      <c r="GQ56" s="960"/>
      <c r="GR56" s="960"/>
      <c r="GS56" s="960"/>
      <c r="GT56" s="960"/>
      <c r="GU56" s="960"/>
      <c r="GV56" s="960"/>
      <c r="GW56" s="960"/>
      <c r="GX56" s="960"/>
      <c r="GY56" s="960"/>
      <c r="GZ56" s="960"/>
      <c r="HA56" s="960"/>
      <c r="HB56" s="960"/>
      <c r="HC56" s="960"/>
      <c r="HD56" s="960"/>
      <c r="HE56" s="960"/>
      <c r="HF56" s="960"/>
      <c r="HG56" s="960"/>
      <c r="HH56" s="960"/>
      <c r="HI56" s="960"/>
      <c r="HJ56" s="960"/>
      <c r="HK56" s="960"/>
      <c r="HL56" s="960"/>
      <c r="HM56" s="960"/>
      <c r="HN56" s="960"/>
      <c r="HO56" s="960"/>
      <c r="HP56" s="960"/>
      <c r="HQ56" s="960"/>
      <c r="HR56" s="960"/>
      <c r="HS56" s="960"/>
      <c r="HT56" s="960"/>
      <c r="HU56" s="960"/>
      <c r="HV56" s="960"/>
      <c r="HW56" s="960"/>
      <c r="HX56" s="960"/>
      <c r="HY56" s="960"/>
      <c r="HZ56" s="960"/>
      <c r="IA56" s="960"/>
      <c r="IB56" s="960"/>
      <c r="IC56" s="960"/>
      <c r="ID56" s="960"/>
      <c r="IE56" s="960"/>
      <c r="IF56" s="960"/>
      <c r="IG56" s="960"/>
      <c r="IH56" s="960"/>
      <c r="II56" s="960"/>
      <c r="IJ56" s="960"/>
      <c r="IK56" s="960"/>
      <c r="IL56" s="960"/>
      <c r="IM56" s="960"/>
      <c r="IN56" s="960"/>
      <c r="IO56" s="960"/>
      <c r="IP56" s="960"/>
      <c r="IQ56" s="960"/>
      <c r="IR56" s="960"/>
      <c r="IS56" s="960"/>
      <c r="IT56" s="960"/>
      <c r="IU56" s="960"/>
      <c r="IV56" s="960"/>
      <c r="IW56" s="960"/>
      <c r="IX56" s="960"/>
      <c r="IY56" s="960"/>
      <c r="IZ56" s="960"/>
      <c r="JA56" s="960"/>
      <c r="JB56" s="960"/>
      <c r="JC56" s="960"/>
      <c r="JD56" s="960"/>
      <c r="JE56" s="960"/>
      <c r="JF56" s="960"/>
      <c r="JG56" s="960"/>
      <c r="JH56" s="960"/>
      <c r="JI56" s="960"/>
      <c r="JJ56" s="960"/>
      <c r="JK56" s="960"/>
      <c r="JL56" s="960"/>
      <c r="JM56" s="960"/>
      <c r="JN56" s="960"/>
      <c r="JO56" s="960"/>
      <c r="JP56" s="960"/>
      <c r="JQ56" s="960"/>
      <c r="JR56" s="960"/>
      <c r="JS56" s="960"/>
      <c r="JT56" s="960"/>
      <c r="JU56" s="960"/>
      <c r="JV56" s="960"/>
      <c r="JW56" s="960"/>
      <c r="JX56" s="960"/>
      <c r="JY56" s="960"/>
      <c r="JZ56" s="960"/>
      <c r="KA56" s="960"/>
      <c r="KB56" s="960"/>
      <c r="KC56" s="960"/>
      <c r="KD56" s="960"/>
      <c r="KE56" s="960"/>
      <c r="KF56" s="960"/>
      <c r="KG56" s="960"/>
      <c r="KH56" s="960"/>
      <c r="KI56" s="960"/>
      <c r="KJ56" s="960"/>
      <c r="KK56" s="960"/>
      <c r="KL56" s="960"/>
      <c r="KM56" s="960"/>
      <c r="KN56" s="960"/>
      <c r="KO56" s="960"/>
      <c r="KP56" s="960"/>
      <c r="KQ56" s="960"/>
      <c r="KR56" s="960"/>
      <c r="KS56" s="960"/>
      <c r="KT56" s="960"/>
      <c r="KU56" s="960"/>
      <c r="KV56" s="960"/>
      <c r="KW56" s="960"/>
      <c r="KX56" s="960"/>
      <c r="KY56" s="960"/>
      <c r="KZ56" s="960"/>
      <c r="LA56" s="960"/>
      <c r="LB56" s="960"/>
      <c r="LC56" s="960"/>
      <c r="LD56" s="960"/>
      <c r="LE56" s="960"/>
      <c r="LF56" s="960"/>
      <c r="LG56" s="960"/>
      <c r="LH56" s="960"/>
      <c r="LI56" s="960"/>
      <c r="LJ56" s="960"/>
      <c r="LK56" s="960"/>
      <c r="LL56" s="960"/>
      <c r="LM56" s="960"/>
      <c r="LN56" s="960"/>
      <c r="LO56" s="960"/>
      <c r="LP56" s="960"/>
      <c r="LQ56" s="960"/>
      <c r="LR56" s="960"/>
      <c r="LS56" s="960"/>
      <c r="LT56" s="960"/>
      <c r="LU56" s="960"/>
      <c r="LV56" s="960"/>
      <c r="LW56" s="960"/>
      <c r="LX56" s="960"/>
      <c r="LY56" s="960"/>
      <c r="LZ56" s="960"/>
      <c r="MA56" s="960"/>
      <c r="MB56" s="960"/>
      <c r="MC56" s="960"/>
      <c r="MD56" s="960"/>
      <c r="ME56" s="960"/>
      <c r="MF56" s="960"/>
      <c r="MG56" s="960"/>
      <c r="MH56" s="960"/>
      <c r="MI56" s="960"/>
      <c r="MJ56" s="960"/>
      <c r="MK56" s="960"/>
      <c r="ML56" s="960"/>
      <c r="MM56" s="960"/>
      <c r="MN56" s="960"/>
      <c r="MO56" s="960"/>
      <c r="MP56" s="960"/>
      <c r="MQ56" s="960"/>
      <c r="MR56" s="960"/>
      <c r="MS56" s="960"/>
      <c r="MT56" s="960"/>
      <c r="MU56" s="960"/>
      <c r="MV56" s="960"/>
      <c r="MW56" s="960"/>
      <c r="MX56" s="960"/>
      <c r="MY56" s="960"/>
      <c r="MZ56" s="960"/>
      <c r="NA56" s="960"/>
      <c r="NB56" s="960"/>
      <c r="NC56" s="960"/>
      <c r="ND56" s="960"/>
      <c r="NE56" s="960"/>
      <c r="NF56" s="960"/>
      <c r="NG56" s="960"/>
      <c r="NH56" s="960"/>
      <c r="NI56" s="960"/>
      <c r="NJ56" s="960"/>
      <c r="NK56" s="960"/>
      <c r="NL56" s="960"/>
      <c r="NM56" s="960"/>
      <c r="NN56" s="960"/>
      <c r="NO56" s="960"/>
      <c r="NP56" s="960"/>
      <c r="NQ56" s="960"/>
      <c r="NR56" s="960"/>
      <c r="NS56" s="960"/>
      <c r="NT56" s="960"/>
      <c r="NU56" s="960"/>
      <c r="NV56" s="960"/>
      <c r="NW56" s="960"/>
      <c r="NX56" s="960"/>
      <c r="NY56" s="960"/>
      <c r="NZ56" s="960"/>
      <c r="OA56" s="960"/>
      <c r="OB56" s="960"/>
      <c r="OC56" s="960"/>
      <c r="OD56" s="960"/>
      <c r="OE56" s="960"/>
      <c r="OF56" s="960"/>
      <c r="OG56" s="960"/>
      <c r="OH56" s="960"/>
      <c r="OI56" s="960"/>
      <c r="OJ56" s="960"/>
      <c r="OK56" s="960"/>
      <c r="OL56" s="960"/>
      <c r="OM56" s="960"/>
      <c r="ON56" s="960"/>
      <c r="OO56" s="960"/>
      <c r="OP56" s="960"/>
      <c r="OQ56" s="960"/>
      <c r="OR56" s="960"/>
      <c r="OS56" s="960"/>
      <c r="OT56" s="960"/>
      <c r="OU56" s="960"/>
      <c r="OV56" s="960"/>
      <c r="OW56" s="960"/>
      <c r="OX56" s="960"/>
      <c r="OY56" s="960"/>
      <c r="OZ56" s="960"/>
      <c r="PA56" s="960"/>
      <c r="PB56" s="960"/>
      <c r="PC56" s="960"/>
      <c r="PD56" s="960"/>
      <c r="PE56" s="960"/>
      <c r="PF56" s="960"/>
      <c r="PG56" s="960"/>
      <c r="PH56" s="960"/>
      <c r="PI56" s="960"/>
      <c r="PJ56" s="960"/>
      <c r="PK56" s="960"/>
      <c r="PL56" s="960"/>
      <c r="PM56" s="960"/>
      <c r="PN56" s="960"/>
      <c r="PO56" s="960"/>
      <c r="PP56" s="960"/>
      <c r="PQ56" s="960"/>
      <c r="PR56" s="960"/>
      <c r="PS56" s="960"/>
      <c r="PT56" s="960"/>
      <c r="PU56" s="960"/>
      <c r="PV56" s="960"/>
      <c r="PW56" s="960"/>
      <c r="PX56" s="960"/>
      <c r="PY56" s="960"/>
      <c r="PZ56" s="960"/>
      <c r="QA56" s="960"/>
      <c r="QB56" s="960"/>
      <c r="QC56" s="960"/>
      <c r="QD56" s="960"/>
      <c r="QE56" s="960"/>
      <c r="QF56" s="960"/>
      <c r="QG56" s="960"/>
      <c r="QH56" s="960"/>
      <c r="QI56" s="960"/>
      <c r="QJ56" s="960"/>
      <c r="QK56" s="960"/>
      <c r="QL56" s="960"/>
      <c r="QM56" s="960"/>
      <c r="QN56" s="960"/>
      <c r="QO56" s="960"/>
      <c r="QP56" s="960"/>
      <c r="QQ56" s="960"/>
      <c r="QR56" s="960"/>
      <c r="QS56" s="960"/>
      <c r="QT56" s="960"/>
      <c r="QU56" s="960"/>
      <c r="QV56" s="960"/>
      <c r="QW56" s="960"/>
      <c r="QX56" s="960"/>
      <c r="QY56" s="960"/>
      <c r="QZ56" s="960"/>
      <c r="RA56" s="960"/>
      <c r="RB56" s="960"/>
      <c r="RC56" s="960"/>
      <c r="RD56" s="960"/>
      <c r="RE56" s="960"/>
      <c r="RF56" s="960"/>
      <c r="RG56" s="960"/>
      <c r="RH56" s="960"/>
      <c r="RI56" s="960"/>
      <c r="RJ56" s="960"/>
      <c r="RK56" s="960"/>
      <c r="RL56" s="960"/>
      <c r="RM56" s="960"/>
      <c r="RN56" s="960"/>
      <c r="RO56" s="960"/>
      <c r="RP56" s="960"/>
      <c r="RQ56" s="960"/>
      <c r="RR56" s="960"/>
      <c r="RS56" s="960"/>
      <c r="RT56" s="960"/>
      <c r="RU56" s="960"/>
      <c r="RV56" s="960"/>
      <c r="RW56" s="960"/>
      <c r="RX56" s="960"/>
      <c r="RY56" s="960"/>
      <c r="RZ56" s="960"/>
      <c r="SA56" s="960"/>
      <c r="SB56" s="960"/>
      <c r="SC56" s="960"/>
      <c r="SD56" s="960"/>
      <c r="SE56" s="960"/>
      <c r="SF56" s="960"/>
      <c r="SG56" s="960"/>
      <c r="SH56" s="960"/>
      <c r="SI56" s="960"/>
      <c r="SJ56" s="960"/>
      <c r="SK56" s="960"/>
      <c r="SL56" s="960"/>
      <c r="SM56" s="960"/>
      <c r="SN56" s="960"/>
      <c r="SO56" s="960"/>
      <c r="SP56" s="960"/>
      <c r="SQ56" s="960"/>
      <c r="SR56" s="960"/>
      <c r="SS56" s="960"/>
      <c r="ST56" s="960"/>
      <c r="SU56" s="960"/>
      <c r="SV56" s="960"/>
      <c r="SW56" s="960"/>
      <c r="SX56" s="960"/>
      <c r="SY56" s="960"/>
      <c r="SZ56" s="960"/>
      <c r="TA56" s="960"/>
      <c r="TB56" s="960"/>
      <c r="TC56" s="960"/>
      <c r="TD56" s="960"/>
      <c r="TE56" s="960"/>
      <c r="TF56" s="960"/>
      <c r="TG56" s="960"/>
      <c r="TH56" s="960"/>
      <c r="TI56" s="960"/>
      <c r="TJ56" s="960"/>
      <c r="TK56" s="960"/>
      <c r="TL56" s="960"/>
      <c r="TM56" s="960"/>
      <c r="TN56" s="960"/>
      <c r="TO56" s="960"/>
      <c r="TP56" s="960"/>
      <c r="TQ56" s="960"/>
      <c r="TR56" s="960"/>
      <c r="TS56" s="960"/>
      <c r="TT56" s="960"/>
      <c r="TU56" s="960"/>
      <c r="TV56" s="960"/>
      <c r="TW56" s="960"/>
      <c r="TX56" s="960"/>
      <c r="TY56" s="960"/>
      <c r="TZ56" s="960"/>
      <c r="UA56" s="960"/>
      <c r="UB56" s="960"/>
      <c r="UC56" s="960"/>
      <c r="UD56" s="960"/>
      <c r="UE56" s="960"/>
      <c r="UF56" s="960"/>
      <c r="UG56" s="960"/>
      <c r="UH56" s="960"/>
      <c r="UI56" s="960"/>
      <c r="UJ56" s="960"/>
      <c r="UK56" s="960"/>
      <c r="UL56" s="960"/>
      <c r="UM56" s="960"/>
      <c r="UN56" s="960"/>
      <c r="UO56" s="960"/>
      <c r="UP56" s="960"/>
      <c r="UQ56" s="960"/>
      <c r="UR56" s="960"/>
      <c r="US56" s="960"/>
      <c r="UT56" s="960"/>
      <c r="UU56" s="960"/>
      <c r="UV56" s="960"/>
      <c r="UW56" s="960"/>
      <c r="UX56" s="960"/>
      <c r="UY56" s="960"/>
      <c r="UZ56" s="960"/>
      <c r="VA56" s="960"/>
      <c r="VB56" s="960"/>
      <c r="VC56" s="960"/>
      <c r="VD56" s="960"/>
      <c r="VE56" s="960"/>
      <c r="VF56" s="960"/>
      <c r="VG56" s="960"/>
      <c r="VH56" s="960"/>
      <c r="VI56" s="960"/>
      <c r="VJ56" s="960"/>
      <c r="VK56" s="960"/>
      <c r="VL56" s="960"/>
      <c r="VM56" s="960"/>
      <c r="VN56" s="960"/>
      <c r="VO56" s="960"/>
      <c r="VP56" s="960"/>
      <c r="VQ56" s="960"/>
      <c r="VR56" s="960"/>
      <c r="VS56" s="960"/>
      <c r="VT56" s="960"/>
      <c r="VU56" s="960"/>
      <c r="VV56" s="960"/>
      <c r="VW56" s="960"/>
      <c r="VX56" s="960"/>
      <c r="VY56" s="960"/>
      <c r="VZ56" s="960"/>
      <c r="WA56" s="960"/>
      <c r="WB56" s="960"/>
      <c r="WC56" s="960"/>
      <c r="WD56" s="960"/>
      <c r="WE56" s="960"/>
      <c r="WF56" s="960"/>
      <c r="WG56" s="960"/>
      <c r="WH56" s="960"/>
      <c r="WI56" s="960"/>
      <c r="WJ56" s="960"/>
      <c r="WK56" s="960"/>
      <c r="WL56" s="960"/>
      <c r="WM56" s="960"/>
      <c r="WN56" s="960"/>
      <c r="WO56" s="960"/>
      <c r="WP56" s="960"/>
      <c r="WQ56" s="960"/>
      <c r="WR56" s="960"/>
      <c r="WS56" s="960"/>
      <c r="WT56" s="960"/>
      <c r="WU56" s="960"/>
      <c r="WV56" s="960"/>
      <c r="WW56" s="960"/>
      <c r="WX56" s="960"/>
      <c r="WY56" s="960"/>
      <c r="WZ56" s="960"/>
      <c r="XA56" s="960"/>
      <c r="XB56" s="960"/>
      <c r="XC56" s="960"/>
      <c r="XD56" s="960"/>
      <c r="XE56" s="960"/>
      <c r="XF56" s="960"/>
      <c r="XG56" s="960"/>
      <c r="XH56" s="960"/>
      <c r="XI56" s="960"/>
      <c r="XJ56" s="960"/>
      <c r="XK56" s="960"/>
      <c r="XL56" s="960"/>
      <c r="XM56" s="960"/>
      <c r="XN56" s="960"/>
      <c r="XO56" s="960"/>
      <c r="XP56" s="960"/>
      <c r="XQ56" s="960"/>
      <c r="XR56" s="960"/>
      <c r="XS56" s="960"/>
      <c r="XT56" s="960"/>
      <c r="XU56" s="960"/>
      <c r="XV56" s="960"/>
      <c r="XW56" s="960"/>
      <c r="XX56" s="960"/>
      <c r="XY56" s="960"/>
      <c r="XZ56" s="960"/>
      <c r="YA56" s="960"/>
      <c r="YB56" s="960"/>
      <c r="YC56" s="960"/>
      <c r="YD56" s="960"/>
      <c r="YE56" s="960"/>
      <c r="YF56" s="960"/>
      <c r="YG56" s="960"/>
      <c r="YH56" s="960"/>
      <c r="YI56" s="960"/>
      <c r="YJ56" s="960"/>
      <c r="YK56" s="960"/>
      <c r="YL56" s="960"/>
      <c r="YM56" s="960"/>
      <c r="YN56" s="960"/>
      <c r="YO56" s="960"/>
      <c r="YP56" s="960"/>
      <c r="YQ56" s="960"/>
      <c r="YR56" s="960"/>
      <c r="YS56" s="960"/>
      <c r="YT56" s="960"/>
      <c r="YU56" s="960"/>
      <c r="YV56" s="960"/>
      <c r="YW56" s="960"/>
      <c r="YX56" s="960"/>
      <c r="YY56" s="960"/>
      <c r="YZ56" s="960"/>
      <c r="ZA56" s="960"/>
      <c r="ZB56" s="960"/>
      <c r="ZC56" s="960"/>
      <c r="ZD56" s="960"/>
      <c r="ZE56" s="960"/>
      <c r="ZF56" s="960"/>
      <c r="ZG56" s="960"/>
      <c r="ZH56" s="960"/>
      <c r="ZI56" s="960"/>
      <c r="ZJ56" s="960"/>
      <c r="ZK56" s="960"/>
      <c r="ZL56" s="960"/>
      <c r="ZM56" s="960"/>
      <c r="ZN56" s="960"/>
      <c r="ZO56" s="960"/>
      <c r="ZP56" s="960"/>
      <c r="ZQ56" s="960"/>
      <c r="ZR56" s="960"/>
      <c r="ZS56" s="960"/>
      <c r="ZT56" s="960"/>
      <c r="ZU56" s="960"/>
      <c r="ZV56" s="960"/>
      <c r="ZW56" s="960"/>
      <c r="ZX56" s="960"/>
      <c r="ZY56" s="960"/>
      <c r="ZZ56" s="960"/>
      <c r="AAA56" s="960"/>
      <c r="AAB56" s="960"/>
      <c r="AAC56" s="960"/>
      <c r="AAD56" s="960"/>
      <c r="AAE56" s="960"/>
      <c r="AAF56" s="960"/>
      <c r="AAG56" s="960"/>
      <c r="AAH56" s="960"/>
      <c r="AAI56" s="960"/>
      <c r="AAJ56" s="960"/>
      <c r="AAK56" s="960"/>
      <c r="AAL56" s="960"/>
      <c r="AAM56" s="960"/>
      <c r="AAN56" s="960"/>
      <c r="AAO56" s="960"/>
      <c r="AAP56" s="960"/>
      <c r="AAQ56" s="960"/>
      <c r="AAR56" s="960"/>
      <c r="AAS56" s="960"/>
      <c r="AAT56" s="960"/>
      <c r="AAU56" s="960"/>
      <c r="AAV56" s="960"/>
      <c r="AAW56" s="960"/>
      <c r="AAX56" s="960"/>
      <c r="AAY56" s="960"/>
      <c r="AAZ56" s="960"/>
      <c r="ABA56" s="960"/>
      <c r="ABB56" s="960"/>
      <c r="ABC56" s="960"/>
      <c r="ABD56" s="960"/>
      <c r="ABE56" s="960"/>
      <c r="ABF56" s="960"/>
      <c r="ABG56" s="960"/>
      <c r="ABH56" s="960"/>
      <c r="ABI56" s="960"/>
      <c r="ABJ56" s="960"/>
      <c r="ABK56" s="960"/>
      <c r="ABL56" s="960"/>
      <c r="ABM56" s="960"/>
      <c r="ABN56" s="960"/>
      <c r="ABO56" s="960"/>
      <c r="ABP56" s="960"/>
      <c r="ABQ56" s="960"/>
      <c r="ABR56" s="960"/>
      <c r="ABS56" s="960"/>
      <c r="ABT56" s="960"/>
      <c r="ABU56" s="960"/>
      <c r="ABV56" s="960"/>
      <c r="ABW56" s="960"/>
      <c r="ABX56" s="960"/>
      <c r="ABY56" s="960"/>
      <c r="ABZ56" s="960"/>
      <c r="ACA56" s="960"/>
      <c r="ACB56" s="960"/>
      <c r="ACC56" s="960"/>
      <c r="ACD56" s="960"/>
      <c r="ACE56" s="960"/>
      <c r="ACF56" s="960"/>
      <c r="ACG56" s="960"/>
      <c r="ACH56" s="960"/>
      <c r="ACI56" s="960"/>
      <c r="ACJ56" s="960"/>
      <c r="ACK56" s="960"/>
      <c r="ACL56" s="960"/>
      <c r="ACM56" s="960"/>
      <c r="ACN56" s="960"/>
      <c r="ACO56" s="960"/>
      <c r="ACP56" s="960"/>
      <c r="ACQ56" s="960"/>
      <c r="ACR56" s="960"/>
      <c r="ACS56" s="960"/>
      <c r="ACT56" s="960"/>
      <c r="ACU56" s="960"/>
      <c r="ACV56" s="960"/>
      <c r="ACW56" s="960"/>
      <c r="ACX56" s="960"/>
      <c r="ACY56" s="960"/>
      <c r="ACZ56" s="960"/>
      <c r="ADA56" s="960"/>
      <c r="ADB56" s="960"/>
      <c r="ADC56" s="960"/>
      <c r="ADD56" s="960"/>
      <c r="ADE56" s="960"/>
      <c r="ADF56" s="960"/>
      <c r="ADG56" s="960"/>
      <c r="ADH56" s="960"/>
      <c r="ADI56" s="960"/>
      <c r="ADJ56" s="960"/>
      <c r="ADK56" s="960"/>
      <c r="ADL56" s="960"/>
      <c r="ADM56" s="960"/>
      <c r="ADN56" s="960"/>
      <c r="ADO56" s="960"/>
      <c r="ADP56" s="960"/>
      <c r="ADQ56" s="960"/>
      <c r="ADR56" s="960"/>
      <c r="ADS56" s="960"/>
      <c r="ADT56" s="960"/>
      <c r="ADU56" s="960"/>
      <c r="ADV56" s="960"/>
      <c r="ADW56" s="960"/>
      <c r="ADX56" s="960"/>
      <c r="ADY56" s="960"/>
      <c r="ADZ56" s="960"/>
      <c r="AEA56" s="960"/>
      <c r="AEB56" s="960"/>
      <c r="AEC56" s="960"/>
      <c r="AED56" s="960"/>
      <c r="AEE56" s="960"/>
      <c r="AEF56" s="960"/>
      <c r="AEG56" s="960"/>
      <c r="AEH56" s="960"/>
      <c r="AEI56" s="960"/>
      <c r="AEJ56" s="960"/>
      <c r="AEK56" s="960"/>
      <c r="AEL56" s="960"/>
      <c r="AEM56" s="960"/>
      <c r="AEN56" s="960"/>
      <c r="AEO56" s="960"/>
      <c r="AEP56" s="960"/>
      <c r="AEQ56" s="960"/>
      <c r="AER56" s="960"/>
      <c r="AES56" s="960"/>
      <c r="AET56" s="960"/>
      <c r="AEU56" s="960"/>
      <c r="AEV56" s="960"/>
      <c r="AEW56" s="960"/>
      <c r="AEX56" s="960"/>
      <c r="AEY56" s="960"/>
      <c r="AEZ56" s="960"/>
      <c r="AFA56" s="960"/>
      <c r="AFB56" s="960"/>
      <c r="AFC56" s="960"/>
      <c r="AFD56" s="960"/>
      <c r="AFE56" s="960"/>
      <c r="AFF56" s="960"/>
      <c r="AFG56" s="960"/>
      <c r="AFH56" s="960"/>
      <c r="AFI56" s="960"/>
      <c r="AFJ56" s="960"/>
      <c r="AFK56" s="960"/>
      <c r="AFL56" s="960"/>
      <c r="AFM56" s="960"/>
      <c r="AFN56" s="960"/>
      <c r="AFO56" s="960"/>
      <c r="AFP56" s="960"/>
      <c r="AFQ56" s="960"/>
      <c r="AFR56" s="960"/>
      <c r="AFS56" s="960"/>
      <c r="AFT56" s="960"/>
      <c r="AFU56" s="960"/>
      <c r="AFV56" s="960"/>
      <c r="AFW56" s="960"/>
      <c r="AFX56" s="960"/>
      <c r="AFY56" s="960"/>
      <c r="AFZ56" s="960"/>
      <c r="AGA56" s="960"/>
      <c r="AGB56" s="960"/>
      <c r="AGC56" s="960"/>
      <c r="AGD56" s="960"/>
      <c r="AGE56" s="960"/>
      <c r="AGF56" s="960"/>
      <c r="AGG56" s="960"/>
      <c r="AGH56" s="960"/>
      <c r="AGI56" s="960"/>
      <c r="AGJ56" s="960"/>
      <c r="AGK56" s="960"/>
      <c r="AGL56" s="960"/>
      <c r="AGM56" s="960"/>
      <c r="AGN56" s="960"/>
      <c r="AGO56" s="960"/>
      <c r="AGP56" s="960"/>
      <c r="AGQ56" s="960"/>
      <c r="AGR56" s="960"/>
      <c r="AGS56" s="960"/>
      <c r="AGT56" s="960"/>
      <c r="AGU56" s="960"/>
      <c r="AGV56" s="960"/>
      <c r="AGW56" s="960"/>
      <c r="AGX56" s="960"/>
      <c r="AGY56" s="960"/>
      <c r="AGZ56" s="960"/>
      <c r="AHA56" s="960"/>
      <c r="AHB56" s="960"/>
      <c r="AHC56" s="960"/>
      <c r="AHD56" s="960"/>
      <c r="AHE56" s="960"/>
      <c r="AHF56" s="960"/>
      <c r="AHG56" s="960"/>
      <c r="AHH56" s="960"/>
      <c r="AHI56" s="960"/>
      <c r="AHJ56" s="960"/>
      <c r="AHK56" s="960"/>
      <c r="AHL56" s="960"/>
      <c r="AHM56" s="960"/>
      <c r="AHN56" s="960"/>
      <c r="AHO56" s="960"/>
      <c r="AHP56" s="960"/>
      <c r="AHQ56" s="960"/>
      <c r="AHR56" s="960"/>
      <c r="AHS56" s="960"/>
      <c r="AHT56" s="960"/>
      <c r="AHU56" s="960"/>
      <c r="AHV56" s="960"/>
      <c r="AHW56" s="960"/>
      <c r="AHX56" s="960"/>
      <c r="AHY56" s="960"/>
      <c r="AHZ56" s="960"/>
      <c r="AIA56" s="960"/>
      <c r="AIB56" s="960"/>
      <c r="AIC56" s="960"/>
      <c r="AID56" s="960"/>
      <c r="AIE56" s="960"/>
      <c r="AIF56" s="960"/>
      <c r="AIG56" s="960"/>
      <c r="AIH56" s="960"/>
      <c r="AII56" s="960"/>
      <c r="AIJ56" s="960"/>
      <c r="AIK56" s="960"/>
      <c r="AIL56" s="960"/>
      <c r="AIM56" s="960"/>
      <c r="AIN56" s="960"/>
      <c r="AIO56" s="960"/>
      <c r="AIP56" s="960"/>
      <c r="AIQ56" s="960"/>
      <c r="AIR56" s="960"/>
      <c r="AIS56" s="960"/>
      <c r="AIT56" s="960"/>
      <c r="AIU56" s="960"/>
      <c r="AIV56" s="960"/>
      <c r="AIW56" s="960"/>
      <c r="AIX56" s="960"/>
      <c r="AIY56" s="960"/>
      <c r="AIZ56" s="960"/>
      <c r="AJA56" s="960"/>
      <c r="AJB56" s="960"/>
      <c r="AJC56" s="960"/>
      <c r="AJD56" s="960"/>
      <c r="AJE56" s="960"/>
      <c r="AJF56" s="960"/>
      <c r="AJG56" s="960"/>
      <c r="AJH56" s="960"/>
      <c r="AJI56" s="960"/>
      <c r="AJJ56" s="960"/>
      <c r="AJK56" s="960"/>
      <c r="AJL56" s="960"/>
      <c r="AJM56" s="960"/>
      <c r="AJN56" s="960"/>
      <c r="AJO56" s="960"/>
      <c r="AJP56" s="960"/>
      <c r="AJQ56" s="960"/>
      <c r="AJR56" s="960"/>
      <c r="AJS56" s="960"/>
      <c r="AJT56" s="960"/>
      <c r="AJU56" s="960"/>
      <c r="AJV56" s="960"/>
      <c r="AJW56" s="960"/>
      <c r="AJX56" s="960"/>
      <c r="AJY56" s="960"/>
      <c r="AJZ56" s="960"/>
      <c r="AKA56" s="960"/>
      <c r="AKB56" s="960"/>
      <c r="AKC56" s="960"/>
      <c r="AKD56" s="960"/>
      <c r="AKE56" s="960"/>
      <c r="AKF56" s="960"/>
      <c r="AKG56" s="960"/>
      <c r="AKH56" s="960"/>
      <c r="AKI56" s="960"/>
      <c r="AKJ56" s="960"/>
      <c r="AKK56" s="960"/>
      <c r="AKL56" s="960"/>
      <c r="AKM56" s="960"/>
      <c r="AKN56" s="960"/>
      <c r="AKO56" s="960"/>
      <c r="AKP56" s="960"/>
      <c r="AKQ56" s="960"/>
      <c r="AKR56" s="960"/>
      <c r="AKS56" s="960"/>
      <c r="AKT56" s="960"/>
      <c r="AKU56" s="960"/>
      <c r="AKV56" s="960"/>
      <c r="AKW56" s="960"/>
      <c r="AKX56" s="960"/>
      <c r="AKY56" s="960"/>
      <c r="AKZ56" s="960"/>
      <c r="ALA56" s="960"/>
      <c r="ALB56" s="960"/>
      <c r="ALC56" s="960"/>
      <c r="ALD56" s="960"/>
      <c r="ALE56" s="960"/>
      <c r="ALF56" s="960"/>
      <c r="ALG56" s="960"/>
      <c r="ALH56" s="960"/>
      <c r="ALI56" s="960"/>
      <c r="ALJ56" s="960"/>
      <c r="ALK56" s="960"/>
      <c r="ALL56" s="960"/>
      <c r="ALM56" s="960"/>
      <c r="ALN56" s="960"/>
      <c r="ALO56" s="960"/>
      <c r="ALP56" s="960"/>
      <c r="ALQ56" s="960"/>
      <c r="ALR56" s="960"/>
      <c r="ALS56" s="960"/>
      <c r="ALT56" s="960"/>
      <c r="ALU56" s="960"/>
      <c r="ALV56" s="960"/>
      <c r="ALW56" s="960"/>
      <c r="ALX56" s="960"/>
      <c r="ALY56" s="960"/>
      <c r="ALZ56" s="960"/>
      <c r="AMA56" s="960"/>
      <c r="AMB56" s="960"/>
      <c r="AMC56" s="960"/>
      <c r="AMD56" s="960"/>
      <c r="AME56" s="960"/>
      <c r="AMF56" s="960"/>
      <c r="AMG56" s="960"/>
      <c r="AMH56" s="960"/>
      <c r="AMI56" s="960"/>
      <c r="AMJ56" s="960"/>
      <c r="AMK56" s="960"/>
      <c r="AML56" s="960"/>
      <c r="AMM56" s="960"/>
      <c r="AMN56" s="960"/>
      <c r="AMO56" s="960"/>
      <c r="AMP56" s="960"/>
      <c r="AMQ56" s="960"/>
      <c r="AMR56" s="960"/>
      <c r="AMS56" s="960"/>
      <c r="AMT56" s="960"/>
      <c r="AMU56" s="960"/>
      <c r="AMV56" s="960"/>
      <c r="AMW56" s="960"/>
      <c r="AMX56" s="960"/>
      <c r="AMY56" s="960"/>
      <c r="AMZ56" s="960"/>
      <c r="ANA56" s="960"/>
      <c r="ANB56" s="960"/>
      <c r="ANC56" s="960"/>
      <c r="AND56" s="960"/>
      <c r="ANE56" s="960"/>
      <c r="ANF56" s="960"/>
      <c r="ANG56" s="960"/>
      <c r="ANH56" s="960"/>
      <c r="ANI56" s="960"/>
      <c r="ANJ56" s="960"/>
      <c r="ANK56" s="960"/>
      <c r="ANL56" s="960"/>
      <c r="ANM56" s="960"/>
      <c r="ANN56" s="960"/>
      <c r="ANO56" s="960"/>
      <c r="ANP56" s="960"/>
      <c r="ANQ56" s="960"/>
      <c r="ANR56" s="960"/>
      <c r="ANS56" s="960"/>
      <c r="ANT56" s="960"/>
      <c r="ANU56" s="960"/>
      <c r="ANV56" s="960"/>
      <c r="ANW56" s="960"/>
      <c r="ANX56" s="960"/>
      <c r="ANY56" s="960"/>
      <c r="ANZ56" s="960"/>
      <c r="AOA56" s="960"/>
      <c r="AOB56" s="960"/>
      <c r="AOC56" s="960"/>
      <c r="AOD56" s="960"/>
      <c r="AOE56" s="960"/>
      <c r="AOF56" s="960"/>
      <c r="AOG56" s="960"/>
      <c r="AOH56" s="960"/>
      <c r="AOI56" s="960"/>
      <c r="AOJ56" s="960"/>
      <c r="AOK56" s="960"/>
      <c r="AOL56" s="960"/>
      <c r="AOM56" s="960"/>
      <c r="AON56" s="960"/>
      <c r="AOO56" s="960"/>
      <c r="AOP56" s="960"/>
      <c r="AOQ56" s="960"/>
      <c r="AOR56" s="960"/>
      <c r="AOS56" s="960"/>
      <c r="AOT56" s="960"/>
      <c r="AOU56" s="960"/>
      <c r="AOV56" s="960"/>
      <c r="AOW56" s="960"/>
      <c r="AOX56" s="960"/>
      <c r="AOY56" s="960"/>
      <c r="AOZ56" s="960"/>
      <c r="APA56" s="960"/>
      <c r="APB56" s="960"/>
      <c r="APC56" s="960"/>
      <c r="APD56" s="960"/>
      <c r="APE56" s="960"/>
      <c r="APF56" s="960"/>
      <c r="APG56" s="960"/>
      <c r="APH56" s="960"/>
      <c r="API56" s="960"/>
      <c r="APJ56" s="960"/>
      <c r="APK56" s="960"/>
      <c r="APL56" s="960"/>
      <c r="APM56" s="960"/>
      <c r="APN56" s="960"/>
      <c r="APO56" s="960"/>
      <c r="APP56" s="960"/>
      <c r="APQ56" s="960"/>
      <c r="APR56" s="960"/>
      <c r="APS56" s="960"/>
      <c r="APT56" s="960"/>
      <c r="APU56" s="960"/>
      <c r="APV56" s="960"/>
      <c r="APW56" s="960"/>
      <c r="APX56" s="960"/>
      <c r="APY56" s="960"/>
      <c r="APZ56" s="960"/>
      <c r="AQA56" s="960"/>
      <c r="AQB56" s="960"/>
      <c r="AQC56" s="960"/>
      <c r="AQD56" s="960"/>
      <c r="AQE56" s="960"/>
      <c r="AQF56" s="960"/>
      <c r="AQG56" s="960"/>
      <c r="AQH56" s="960"/>
      <c r="AQI56" s="960"/>
      <c r="AQJ56" s="960"/>
      <c r="AQK56" s="960"/>
      <c r="AQL56" s="960"/>
      <c r="AQM56" s="960"/>
      <c r="AQN56" s="960"/>
      <c r="AQO56" s="960"/>
      <c r="AQP56" s="960"/>
      <c r="AQQ56" s="960"/>
      <c r="AQR56" s="960"/>
      <c r="AQS56" s="960"/>
      <c r="AQT56" s="960"/>
      <c r="AQU56" s="960"/>
      <c r="AQV56" s="960"/>
      <c r="AQW56" s="960"/>
      <c r="AQX56" s="960"/>
      <c r="AQY56" s="960"/>
      <c r="AQZ56" s="960"/>
      <c r="ARA56" s="960"/>
      <c r="ARB56" s="960"/>
      <c r="ARC56" s="960"/>
      <c r="ARD56" s="960"/>
      <c r="ARE56" s="960"/>
      <c r="ARF56" s="960"/>
      <c r="ARG56" s="960"/>
      <c r="ARH56" s="960"/>
      <c r="ARI56" s="960"/>
      <c r="ARJ56" s="960"/>
      <c r="ARK56" s="960"/>
      <c r="ARL56" s="960"/>
      <c r="ARM56" s="960"/>
      <c r="ARN56" s="960"/>
      <c r="ARO56" s="960"/>
      <c r="ARP56" s="960"/>
      <c r="ARQ56" s="960"/>
      <c r="ARR56" s="960"/>
      <c r="ARS56" s="960"/>
      <c r="ART56" s="960"/>
      <c r="ARU56" s="960"/>
      <c r="ARV56" s="960"/>
      <c r="ARW56" s="960"/>
      <c r="ARX56" s="960"/>
      <c r="ARY56" s="960"/>
      <c r="ARZ56" s="960"/>
      <c r="ASA56" s="960"/>
      <c r="ASB56" s="960"/>
      <c r="ASC56" s="960"/>
      <c r="ASD56" s="960"/>
      <c r="ASE56" s="960"/>
      <c r="ASF56" s="960"/>
      <c r="ASG56" s="960"/>
      <c r="ASH56" s="960"/>
      <c r="ASI56" s="960"/>
      <c r="ASJ56" s="960"/>
      <c r="ASK56" s="960"/>
      <c r="ASL56" s="960"/>
      <c r="ASM56" s="960"/>
      <c r="ASN56" s="960"/>
      <c r="ASO56" s="960"/>
      <c r="ASP56" s="960"/>
      <c r="ASQ56" s="960"/>
      <c r="ASR56" s="960"/>
      <c r="ASS56" s="960"/>
      <c r="AST56" s="960"/>
      <c r="ASU56" s="960"/>
      <c r="ASV56" s="960"/>
      <c r="ASW56" s="960"/>
      <c r="ASX56" s="960"/>
      <c r="ASY56" s="960"/>
      <c r="ASZ56" s="960"/>
      <c r="ATA56" s="960"/>
      <c r="ATB56" s="960"/>
      <c r="ATC56" s="960"/>
      <c r="ATD56" s="960"/>
      <c r="ATE56" s="960"/>
      <c r="ATF56" s="960"/>
      <c r="ATG56" s="960"/>
      <c r="ATH56" s="960"/>
      <c r="ATI56" s="960"/>
      <c r="ATJ56" s="960"/>
      <c r="ATK56" s="960"/>
      <c r="ATL56" s="960"/>
      <c r="ATM56" s="960"/>
      <c r="ATN56" s="960"/>
      <c r="ATO56" s="960"/>
      <c r="ATP56" s="960"/>
      <c r="ATQ56" s="960"/>
      <c r="ATR56" s="960"/>
      <c r="ATS56" s="960"/>
      <c r="ATT56" s="960"/>
      <c r="ATU56" s="960"/>
      <c r="ATV56" s="960"/>
      <c r="ATW56" s="960"/>
      <c r="ATX56" s="960"/>
      <c r="ATY56" s="960"/>
      <c r="ATZ56" s="960"/>
      <c r="AUA56" s="960"/>
      <c r="AUB56" s="960"/>
      <c r="AUC56" s="960"/>
      <c r="AUD56" s="960"/>
      <c r="AUE56" s="960"/>
      <c r="AUF56" s="960"/>
      <c r="AUG56" s="960"/>
      <c r="AUH56" s="960"/>
      <c r="AUI56" s="960"/>
      <c r="AUJ56" s="960"/>
      <c r="AUK56" s="960"/>
      <c r="AUL56" s="960"/>
      <c r="AUM56" s="960"/>
      <c r="AUN56" s="960"/>
      <c r="AUO56" s="960"/>
      <c r="AUP56" s="960"/>
      <c r="AUQ56" s="960"/>
      <c r="AUR56" s="960"/>
      <c r="AUS56" s="960"/>
      <c r="AUT56" s="960"/>
      <c r="AUU56" s="960"/>
      <c r="AUV56" s="960"/>
      <c r="AUW56" s="960"/>
      <c r="AUX56" s="960"/>
      <c r="AUY56" s="960"/>
      <c r="AUZ56" s="960"/>
      <c r="AVA56" s="960"/>
      <c r="AVB56" s="960"/>
      <c r="AVC56" s="960"/>
      <c r="AVD56" s="960"/>
      <c r="AVE56" s="960"/>
      <c r="AVF56" s="960"/>
      <c r="AVG56" s="960"/>
      <c r="AVH56" s="960"/>
      <c r="AVI56" s="960"/>
      <c r="AVJ56" s="960"/>
      <c r="AVK56" s="960"/>
      <c r="AVL56" s="960"/>
      <c r="AVM56" s="960"/>
      <c r="AVN56" s="960"/>
      <c r="AVO56" s="960"/>
      <c r="AVP56" s="960"/>
      <c r="AVQ56" s="960"/>
      <c r="AVR56" s="960"/>
      <c r="AVS56" s="960"/>
      <c r="AVT56" s="960"/>
      <c r="AVU56" s="960"/>
      <c r="AVV56" s="960"/>
      <c r="AVW56" s="960"/>
      <c r="AVX56" s="960"/>
      <c r="AVY56" s="960"/>
      <c r="AVZ56" s="960"/>
      <c r="AWA56" s="960"/>
      <c r="AWB56" s="960"/>
      <c r="AWC56" s="960"/>
      <c r="AWD56" s="960"/>
      <c r="AWE56" s="960"/>
      <c r="AWF56" s="960"/>
      <c r="AWG56" s="960"/>
      <c r="AWH56" s="960"/>
      <c r="AWI56" s="960"/>
      <c r="AWJ56" s="960"/>
      <c r="AWK56" s="960"/>
      <c r="AWL56" s="960"/>
      <c r="AWM56" s="960"/>
      <c r="AWN56" s="960"/>
      <c r="AWO56" s="960"/>
      <c r="AWP56" s="960"/>
      <c r="AWQ56" s="960"/>
      <c r="AWR56" s="960"/>
      <c r="AWS56" s="960"/>
      <c r="AWT56" s="960"/>
      <c r="AWU56" s="960"/>
      <c r="AWV56" s="960"/>
      <c r="AWW56" s="960"/>
      <c r="AWX56" s="960"/>
      <c r="AWY56" s="960"/>
      <c r="AWZ56" s="960"/>
      <c r="AXA56" s="960"/>
      <c r="AXB56" s="960"/>
      <c r="AXC56" s="960"/>
      <c r="AXD56" s="960"/>
      <c r="AXE56" s="960"/>
      <c r="AXF56" s="960"/>
      <c r="AXG56" s="960"/>
      <c r="AXH56" s="960"/>
      <c r="AXI56" s="960"/>
      <c r="AXJ56" s="960"/>
      <c r="AXK56" s="960"/>
      <c r="AXL56" s="960"/>
      <c r="AXM56" s="960"/>
      <c r="AXN56" s="960"/>
      <c r="AXO56" s="960"/>
      <c r="AXP56" s="960"/>
      <c r="AXQ56" s="960"/>
      <c r="AXR56" s="960"/>
      <c r="AXS56" s="960"/>
      <c r="AXT56" s="960"/>
      <c r="AXU56" s="960"/>
      <c r="AXV56" s="960"/>
      <c r="AXW56" s="960"/>
      <c r="AXX56" s="960"/>
      <c r="AXY56" s="960"/>
      <c r="AXZ56" s="960"/>
      <c r="AYA56" s="960"/>
      <c r="AYB56" s="960"/>
      <c r="AYC56" s="960"/>
      <c r="AYD56" s="960"/>
      <c r="AYE56" s="960"/>
      <c r="AYF56" s="960"/>
      <c r="AYG56" s="960"/>
      <c r="AYH56" s="960"/>
      <c r="AYI56" s="960"/>
      <c r="AYJ56" s="960"/>
      <c r="AYK56" s="960"/>
      <c r="AYL56" s="960"/>
      <c r="AYM56" s="960"/>
      <c r="AYN56" s="960"/>
      <c r="AYO56" s="960"/>
      <c r="AYP56" s="960"/>
      <c r="AYQ56" s="960"/>
      <c r="AYR56" s="960"/>
      <c r="AYS56" s="960"/>
      <c r="AYT56" s="960"/>
      <c r="AYU56" s="960"/>
      <c r="AYV56" s="960"/>
      <c r="AYW56" s="960"/>
      <c r="AYX56" s="960"/>
      <c r="AYY56" s="960"/>
      <c r="AYZ56" s="960"/>
      <c r="AZA56" s="960"/>
      <c r="AZB56" s="960"/>
      <c r="AZC56" s="960"/>
      <c r="AZD56" s="960"/>
      <c r="AZE56" s="960"/>
      <c r="AZF56" s="960"/>
      <c r="AZG56" s="960"/>
      <c r="AZH56" s="960"/>
      <c r="AZI56" s="960"/>
      <c r="AZJ56" s="960"/>
      <c r="AZK56" s="960"/>
      <c r="AZL56" s="960"/>
      <c r="AZM56" s="960"/>
      <c r="AZN56" s="960"/>
      <c r="AZO56" s="960"/>
      <c r="AZP56" s="960"/>
      <c r="AZQ56" s="960"/>
      <c r="AZR56" s="960"/>
      <c r="AZS56" s="960"/>
      <c r="AZT56" s="960"/>
      <c r="AZU56" s="960"/>
      <c r="AZV56" s="960"/>
      <c r="AZW56" s="960"/>
      <c r="AZX56" s="960"/>
      <c r="AZY56" s="960"/>
      <c r="AZZ56" s="960"/>
      <c r="BAA56" s="960"/>
      <c r="BAB56" s="960"/>
      <c r="BAC56" s="960"/>
      <c r="BAD56" s="960"/>
      <c r="BAE56" s="960"/>
      <c r="BAF56" s="960"/>
      <c r="BAG56" s="960"/>
      <c r="BAH56" s="960"/>
      <c r="BAI56" s="960"/>
      <c r="BAJ56" s="960"/>
      <c r="BAK56" s="960"/>
      <c r="BAL56" s="960"/>
      <c r="BAM56" s="960"/>
      <c r="BAN56" s="960"/>
      <c r="BAO56" s="960"/>
      <c r="BAP56" s="960"/>
      <c r="BAQ56" s="960"/>
      <c r="BAR56" s="960"/>
      <c r="BAS56" s="960"/>
      <c r="BAT56" s="960"/>
      <c r="BAU56" s="960"/>
      <c r="BAV56" s="960"/>
      <c r="BAW56" s="960"/>
      <c r="BAX56" s="960"/>
      <c r="BAY56" s="960"/>
      <c r="BAZ56" s="960"/>
      <c r="BBA56" s="960"/>
      <c r="BBB56" s="960"/>
      <c r="BBC56" s="960"/>
      <c r="BBD56" s="960"/>
      <c r="BBE56" s="960"/>
      <c r="BBF56" s="960"/>
      <c r="BBG56" s="960"/>
      <c r="BBH56" s="960"/>
      <c r="BBI56" s="960"/>
      <c r="BBJ56" s="960"/>
      <c r="BBK56" s="960"/>
      <c r="BBL56" s="960"/>
      <c r="BBM56" s="960"/>
      <c r="BBN56" s="960"/>
      <c r="BBO56" s="960"/>
      <c r="BBP56" s="960"/>
      <c r="BBQ56" s="960"/>
      <c r="BBR56" s="960"/>
      <c r="BBS56" s="960"/>
      <c r="BBT56" s="960"/>
      <c r="BBU56" s="960"/>
      <c r="BBV56" s="960"/>
      <c r="BBW56" s="960"/>
      <c r="BBX56" s="960"/>
      <c r="BBY56" s="960"/>
      <c r="BBZ56" s="960"/>
      <c r="BCA56" s="960"/>
      <c r="BCB56" s="960"/>
      <c r="BCC56" s="960"/>
      <c r="BCD56" s="960"/>
      <c r="BCE56" s="960"/>
      <c r="BCF56" s="960"/>
      <c r="BCG56" s="960"/>
      <c r="BCH56" s="960"/>
      <c r="BCI56" s="960"/>
      <c r="BCJ56" s="960"/>
      <c r="BCK56" s="960"/>
      <c r="BCL56" s="960"/>
      <c r="BCM56" s="960"/>
      <c r="BCN56" s="960"/>
      <c r="BCO56" s="960"/>
      <c r="BCP56" s="960"/>
      <c r="BCQ56" s="960"/>
      <c r="BCR56" s="960"/>
      <c r="BCS56" s="960"/>
      <c r="BCT56" s="960"/>
      <c r="BCU56" s="960"/>
      <c r="BCV56" s="960"/>
      <c r="BCW56" s="960"/>
      <c r="BCX56" s="960"/>
      <c r="BCY56" s="960"/>
      <c r="BCZ56" s="960"/>
      <c r="BDA56" s="960"/>
      <c r="BDB56" s="960"/>
      <c r="BDC56" s="960"/>
      <c r="BDD56" s="960"/>
      <c r="BDE56" s="960"/>
      <c r="BDF56" s="960"/>
      <c r="BDG56" s="960"/>
      <c r="BDH56" s="960"/>
      <c r="BDI56" s="960"/>
      <c r="BDJ56" s="960"/>
      <c r="BDK56" s="960"/>
      <c r="BDL56" s="960"/>
      <c r="BDM56" s="960"/>
      <c r="BDN56" s="960"/>
      <c r="BDO56" s="960"/>
      <c r="BDP56" s="960"/>
      <c r="BDQ56" s="960"/>
      <c r="BDR56" s="960"/>
      <c r="BDS56" s="960"/>
      <c r="BDT56" s="960"/>
      <c r="BDU56" s="960"/>
      <c r="BDV56" s="960"/>
      <c r="BDW56" s="960"/>
      <c r="BDX56" s="960"/>
      <c r="BDY56" s="960"/>
      <c r="BDZ56" s="960"/>
      <c r="BEA56" s="960"/>
      <c r="BEB56" s="960"/>
      <c r="BEC56" s="960"/>
      <c r="BED56" s="960"/>
      <c r="BEE56" s="960"/>
      <c r="BEF56" s="960"/>
      <c r="BEG56" s="960"/>
      <c r="BEH56" s="960"/>
      <c r="BEI56" s="960"/>
      <c r="BEJ56" s="960"/>
      <c r="BEK56" s="960"/>
      <c r="BEL56" s="960"/>
      <c r="BEM56" s="960"/>
      <c r="BEN56" s="960"/>
      <c r="BEO56" s="960"/>
      <c r="BEP56" s="960"/>
      <c r="BEQ56" s="960"/>
      <c r="BER56" s="960"/>
      <c r="BES56" s="960"/>
      <c r="BET56" s="960"/>
      <c r="BEU56" s="960"/>
      <c r="BEV56" s="960"/>
      <c r="BEW56" s="960"/>
      <c r="BEX56" s="960"/>
      <c r="BEY56" s="960"/>
      <c r="BEZ56" s="960"/>
      <c r="BFA56" s="960"/>
      <c r="BFB56" s="960"/>
      <c r="BFC56" s="960"/>
      <c r="BFD56" s="960"/>
      <c r="BFE56" s="960"/>
      <c r="BFF56" s="960"/>
      <c r="BFG56" s="960"/>
      <c r="BFH56" s="960"/>
      <c r="BFI56" s="960"/>
      <c r="BFJ56" s="960"/>
      <c r="BFK56" s="960"/>
      <c r="BFL56" s="960"/>
      <c r="BFM56" s="960"/>
      <c r="BFN56" s="960"/>
      <c r="BFO56" s="960"/>
      <c r="BFP56" s="960"/>
      <c r="BFQ56" s="960"/>
      <c r="BFR56" s="960"/>
      <c r="BFS56" s="960"/>
      <c r="BFT56" s="960"/>
      <c r="BFU56" s="960"/>
      <c r="BFV56" s="960"/>
      <c r="BFW56" s="960"/>
      <c r="BFX56" s="960"/>
      <c r="BFY56" s="960"/>
      <c r="BFZ56" s="960"/>
      <c r="BGA56" s="960"/>
      <c r="BGB56" s="960"/>
      <c r="BGC56" s="960"/>
      <c r="BGD56" s="960"/>
      <c r="BGE56" s="960"/>
      <c r="BGF56" s="960"/>
      <c r="BGG56" s="960"/>
      <c r="BGH56" s="960"/>
      <c r="BGI56" s="960"/>
      <c r="BGJ56" s="960"/>
      <c r="BGK56" s="960"/>
      <c r="BGL56" s="960"/>
      <c r="BGM56" s="960"/>
      <c r="BGN56" s="960"/>
      <c r="BGO56" s="960"/>
      <c r="BGP56" s="960"/>
      <c r="BGQ56" s="960"/>
      <c r="BGR56" s="960"/>
      <c r="BGS56" s="960"/>
      <c r="BGT56" s="960"/>
      <c r="BGU56" s="960"/>
      <c r="BGV56" s="960"/>
      <c r="BGW56" s="960"/>
      <c r="BGX56" s="960"/>
      <c r="BGY56" s="960"/>
      <c r="BGZ56" s="960"/>
      <c r="BHA56" s="960"/>
      <c r="BHB56" s="960"/>
      <c r="BHC56" s="960"/>
      <c r="BHD56" s="960"/>
      <c r="BHE56" s="960"/>
      <c r="BHF56" s="960"/>
      <c r="BHG56" s="960"/>
      <c r="BHH56" s="960"/>
      <c r="BHI56" s="960"/>
      <c r="BHJ56" s="960"/>
      <c r="BHK56" s="960"/>
      <c r="BHL56" s="960"/>
      <c r="BHM56" s="960"/>
      <c r="BHN56" s="960"/>
      <c r="BHO56" s="960"/>
      <c r="BHP56" s="960"/>
      <c r="BHQ56" s="960"/>
      <c r="BHR56" s="960"/>
      <c r="BHS56" s="960"/>
      <c r="BHT56" s="960"/>
      <c r="BHU56" s="960"/>
      <c r="BHV56" s="960"/>
      <c r="BHW56" s="960"/>
      <c r="BHX56" s="960"/>
      <c r="BHY56" s="960"/>
      <c r="BHZ56" s="960"/>
      <c r="BIA56" s="960"/>
      <c r="BIB56" s="960"/>
      <c r="BIC56" s="960"/>
      <c r="BID56" s="960"/>
      <c r="BIE56" s="960"/>
      <c r="BIF56" s="960"/>
      <c r="BIG56" s="960"/>
      <c r="BIH56" s="960"/>
      <c r="BII56" s="960"/>
      <c r="BIJ56" s="960"/>
      <c r="BIK56" s="960"/>
      <c r="BIL56" s="960"/>
      <c r="BIM56" s="960"/>
      <c r="BIN56" s="960"/>
      <c r="BIO56" s="960"/>
      <c r="BIP56" s="960"/>
      <c r="BIQ56" s="960"/>
      <c r="BIR56" s="960"/>
      <c r="BIS56" s="960"/>
      <c r="BIT56" s="960"/>
      <c r="BIU56" s="960"/>
      <c r="BIV56" s="960"/>
      <c r="BIW56" s="960"/>
      <c r="BIX56" s="960"/>
      <c r="BIY56" s="960"/>
      <c r="BIZ56" s="960"/>
      <c r="BJA56" s="960"/>
      <c r="BJB56" s="960"/>
      <c r="BJC56" s="960"/>
      <c r="BJD56" s="960"/>
      <c r="BJE56" s="960"/>
      <c r="BJF56" s="960"/>
      <c r="BJG56" s="960"/>
      <c r="BJH56" s="960"/>
      <c r="BJI56" s="960"/>
      <c r="BJJ56" s="960"/>
      <c r="BJK56" s="960"/>
      <c r="BJL56" s="960"/>
      <c r="BJM56" s="960"/>
      <c r="BJN56" s="960"/>
      <c r="BJO56" s="960"/>
      <c r="BJP56" s="960"/>
      <c r="BJQ56" s="960"/>
      <c r="BJR56" s="960"/>
      <c r="BJS56" s="960"/>
      <c r="BJT56" s="960"/>
      <c r="BJU56" s="960"/>
      <c r="BJV56" s="960"/>
      <c r="BJW56" s="960"/>
      <c r="BJX56" s="960"/>
      <c r="BJY56" s="960"/>
      <c r="BJZ56" s="960"/>
      <c r="BKA56" s="960"/>
      <c r="BKB56" s="960"/>
      <c r="BKC56" s="960"/>
      <c r="BKD56" s="960"/>
      <c r="BKE56" s="960"/>
      <c r="BKF56" s="960"/>
      <c r="BKG56" s="960"/>
      <c r="BKH56" s="960"/>
      <c r="BKI56" s="960"/>
      <c r="BKJ56" s="960"/>
      <c r="BKK56" s="960"/>
      <c r="BKL56" s="960"/>
      <c r="BKM56" s="960"/>
      <c r="BKN56" s="960"/>
      <c r="BKO56" s="960"/>
      <c r="BKP56" s="960"/>
      <c r="BKQ56" s="960"/>
      <c r="BKR56" s="960"/>
      <c r="BKS56" s="960"/>
      <c r="BKT56" s="960"/>
      <c r="BKU56" s="960"/>
      <c r="BKV56" s="960"/>
      <c r="BKW56" s="960"/>
      <c r="BKX56" s="960"/>
      <c r="BKY56" s="960"/>
      <c r="BKZ56" s="960"/>
      <c r="BLA56" s="960"/>
      <c r="BLB56" s="960"/>
      <c r="BLC56" s="960"/>
      <c r="BLD56" s="960"/>
      <c r="BLE56" s="960"/>
      <c r="BLF56" s="960"/>
      <c r="BLG56" s="960"/>
      <c r="BLH56" s="960"/>
      <c r="BLI56" s="960"/>
      <c r="BLJ56" s="960"/>
      <c r="BLK56" s="960"/>
      <c r="BLL56" s="960"/>
      <c r="BLM56" s="960"/>
      <c r="BLN56" s="960"/>
      <c r="BLO56" s="960"/>
      <c r="BLP56" s="960"/>
      <c r="BLQ56" s="960"/>
      <c r="BLR56" s="960"/>
      <c r="BLS56" s="960"/>
      <c r="BLT56" s="960"/>
      <c r="BLU56" s="960"/>
      <c r="BLV56" s="960"/>
      <c r="BLW56" s="960"/>
      <c r="BLX56" s="960"/>
      <c r="BLY56" s="960"/>
      <c r="BLZ56" s="960"/>
      <c r="BMA56" s="960"/>
      <c r="BMB56" s="960"/>
      <c r="BMC56" s="960"/>
      <c r="BMD56" s="960"/>
      <c r="BME56" s="960"/>
      <c r="BMF56" s="960"/>
      <c r="BMG56" s="960"/>
      <c r="BMH56" s="960"/>
      <c r="BMI56" s="960"/>
      <c r="BMJ56" s="960"/>
      <c r="BMK56" s="960"/>
      <c r="BML56" s="960"/>
      <c r="BMM56" s="960"/>
      <c r="BMN56" s="960"/>
      <c r="BMO56" s="960"/>
      <c r="BMP56" s="960"/>
      <c r="BMQ56" s="960"/>
      <c r="BMR56" s="960"/>
      <c r="BMS56" s="960"/>
      <c r="BMT56" s="960"/>
      <c r="BMU56" s="960"/>
      <c r="BMV56" s="960"/>
      <c r="BMW56" s="960"/>
      <c r="BMX56" s="960"/>
      <c r="BMY56" s="960"/>
      <c r="BMZ56" s="960"/>
      <c r="BNA56" s="960"/>
      <c r="BNB56" s="960"/>
      <c r="BNC56" s="960"/>
      <c r="BND56" s="960"/>
      <c r="BNE56" s="960"/>
      <c r="BNF56" s="960"/>
      <c r="BNG56" s="960"/>
      <c r="BNH56" s="960"/>
      <c r="BNI56" s="960"/>
      <c r="BNJ56" s="960"/>
      <c r="BNK56" s="960"/>
      <c r="BNL56" s="960"/>
      <c r="BNM56" s="960"/>
      <c r="BNN56" s="960"/>
      <c r="BNO56" s="960"/>
      <c r="BNP56" s="960"/>
      <c r="BNQ56" s="960"/>
      <c r="BNR56" s="960"/>
      <c r="BNS56" s="960"/>
      <c r="BNT56" s="960"/>
      <c r="BNU56" s="960"/>
      <c r="BNV56" s="960"/>
      <c r="BNW56" s="960"/>
      <c r="BNX56" s="960"/>
      <c r="BNY56" s="960"/>
      <c r="BNZ56" s="960"/>
      <c r="BOA56" s="960"/>
      <c r="BOB56" s="960"/>
      <c r="BOC56" s="960"/>
      <c r="BOD56" s="960"/>
      <c r="BOE56" s="960"/>
      <c r="BOF56" s="960"/>
      <c r="BOG56" s="960"/>
      <c r="BOH56" s="960"/>
      <c r="BOI56" s="960"/>
      <c r="BOJ56" s="960"/>
      <c r="BOK56" s="960"/>
      <c r="BOL56" s="960"/>
      <c r="BOM56" s="960"/>
      <c r="BON56" s="960"/>
      <c r="BOO56" s="960"/>
      <c r="BOP56" s="960"/>
      <c r="BOQ56" s="960"/>
      <c r="BOR56" s="960"/>
      <c r="BOS56" s="960"/>
      <c r="BOT56" s="960"/>
      <c r="BOU56" s="960"/>
      <c r="BOV56" s="960"/>
      <c r="BOW56" s="960"/>
      <c r="BOX56" s="960"/>
      <c r="BOY56" s="960"/>
      <c r="BOZ56" s="960"/>
      <c r="BPA56" s="960"/>
      <c r="BPB56" s="960"/>
      <c r="BPC56" s="960"/>
      <c r="BPD56" s="960"/>
      <c r="BPE56" s="960"/>
      <c r="BPF56" s="960"/>
      <c r="BPG56" s="960"/>
      <c r="BPH56" s="960"/>
      <c r="BPI56" s="960"/>
      <c r="BPJ56" s="960"/>
      <c r="BPK56" s="960"/>
      <c r="BPL56" s="960"/>
      <c r="BPM56" s="960"/>
      <c r="BPN56" s="960"/>
      <c r="BPO56" s="960"/>
      <c r="BPP56" s="960"/>
      <c r="BPQ56" s="960"/>
      <c r="BPR56" s="960"/>
      <c r="BPS56" s="960"/>
      <c r="BPT56" s="960"/>
      <c r="BPU56" s="960"/>
      <c r="BPV56" s="960"/>
      <c r="BPW56" s="960"/>
      <c r="BPX56" s="960"/>
      <c r="BPY56" s="960"/>
      <c r="BPZ56" s="960"/>
      <c r="BQA56" s="960"/>
      <c r="BQB56" s="960"/>
      <c r="BQC56" s="960"/>
      <c r="BQD56" s="960"/>
      <c r="BQE56" s="960"/>
      <c r="BQF56" s="960"/>
      <c r="BQG56" s="960"/>
      <c r="BQH56" s="960"/>
      <c r="BQI56" s="960"/>
      <c r="BQJ56" s="960"/>
      <c r="BQK56" s="960"/>
      <c r="BQL56" s="960"/>
      <c r="BQM56" s="960"/>
      <c r="BQN56" s="960"/>
      <c r="BQO56" s="960"/>
      <c r="BQP56" s="960"/>
      <c r="BQQ56" s="960"/>
      <c r="BQR56" s="960"/>
      <c r="BQS56" s="960"/>
      <c r="BQT56" s="960"/>
      <c r="BQU56" s="960"/>
      <c r="BQV56" s="960"/>
      <c r="BQW56" s="960"/>
      <c r="BQX56" s="960"/>
      <c r="BQY56" s="960"/>
      <c r="BQZ56" s="960"/>
      <c r="BRA56" s="960"/>
      <c r="BRB56" s="960"/>
      <c r="BRC56" s="960"/>
      <c r="BRD56" s="960"/>
      <c r="BRE56" s="960"/>
      <c r="BRF56" s="960"/>
      <c r="BRG56" s="960"/>
      <c r="BRH56" s="960"/>
      <c r="BRI56" s="960"/>
      <c r="BRJ56" s="960"/>
      <c r="BRK56" s="960"/>
      <c r="BRL56" s="960"/>
      <c r="BRM56" s="960"/>
      <c r="BRN56" s="960"/>
      <c r="BRO56" s="960"/>
      <c r="BRP56" s="960"/>
      <c r="BRQ56" s="960"/>
      <c r="BRR56" s="960"/>
      <c r="BRS56" s="960"/>
      <c r="BRT56" s="960"/>
      <c r="BRU56" s="960"/>
      <c r="BRV56" s="960"/>
      <c r="BRW56" s="960"/>
      <c r="BRX56" s="960"/>
      <c r="BRY56" s="960"/>
      <c r="BRZ56" s="960"/>
      <c r="BSA56" s="960"/>
      <c r="BSB56" s="960"/>
      <c r="BSC56" s="960"/>
      <c r="BSD56" s="960"/>
      <c r="BSE56" s="960"/>
      <c r="BSF56" s="960"/>
      <c r="BSG56" s="960"/>
      <c r="BSH56" s="960"/>
      <c r="BSI56" s="960"/>
      <c r="BSJ56" s="960"/>
      <c r="BSK56" s="960"/>
      <c r="BSL56" s="960"/>
      <c r="BSM56" s="960"/>
      <c r="BSN56" s="960"/>
      <c r="BSO56" s="960"/>
      <c r="BSP56" s="960"/>
      <c r="BSQ56" s="960"/>
      <c r="BSR56" s="960"/>
      <c r="BSS56" s="960"/>
      <c r="BST56" s="960"/>
      <c r="BSU56" s="960"/>
      <c r="BSV56" s="960"/>
      <c r="BSW56" s="960"/>
      <c r="BSX56" s="960"/>
      <c r="BSY56" s="960"/>
      <c r="BSZ56" s="960"/>
      <c r="BTA56" s="960"/>
      <c r="BTB56" s="960"/>
      <c r="BTC56" s="960"/>
      <c r="BTD56" s="960"/>
      <c r="BTE56" s="960"/>
      <c r="BTF56" s="960"/>
      <c r="BTG56" s="960"/>
      <c r="BTH56" s="960"/>
      <c r="BTI56" s="960"/>
      <c r="BTJ56" s="960"/>
      <c r="BTK56" s="960"/>
      <c r="BTL56" s="960"/>
      <c r="BTM56" s="960"/>
      <c r="BTN56" s="960"/>
      <c r="BTO56" s="960"/>
      <c r="BTP56" s="960"/>
      <c r="BTQ56" s="960"/>
      <c r="BTR56" s="960"/>
      <c r="BTS56" s="960"/>
      <c r="BTT56" s="960"/>
      <c r="BTU56" s="960"/>
      <c r="BTV56" s="960"/>
      <c r="BTW56" s="960"/>
      <c r="BTX56" s="960"/>
      <c r="BTY56" s="960"/>
      <c r="BTZ56" s="960"/>
      <c r="BUA56" s="960"/>
      <c r="BUB56" s="960"/>
      <c r="BUC56" s="960"/>
      <c r="BUD56" s="960"/>
      <c r="BUE56" s="960"/>
      <c r="BUF56" s="960"/>
      <c r="BUG56" s="960"/>
      <c r="BUH56" s="960"/>
      <c r="BUI56" s="960"/>
      <c r="BUJ56" s="960"/>
      <c r="BUK56" s="960"/>
      <c r="BUL56" s="960"/>
      <c r="BUM56" s="960"/>
      <c r="BUN56" s="960"/>
      <c r="BUO56" s="960"/>
      <c r="BUP56" s="960"/>
      <c r="BUQ56" s="960"/>
      <c r="BUR56" s="960"/>
      <c r="BUS56" s="960"/>
      <c r="BUT56" s="960"/>
      <c r="BUU56" s="960"/>
      <c r="BUV56" s="960"/>
      <c r="BUW56" s="960"/>
      <c r="BUX56" s="960"/>
      <c r="BUY56" s="960"/>
      <c r="BUZ56" s="960"/>
      <c r="BVA56" s="960"/>
      <c r="BVB56" s="960"/>
      <c r="BVC56" s="960"/>
      <c r="BVD56" s="960"/>
      <c r="BVE56" s="960"/>
      <c r="BVF56" s="960"/>
      <c r="BVG56" s="960"/>
      <c r="BVH56" s="960"/>
      <c r="BVI56" s="960"/>
      <c r="BVJ56" s="960"/>
      <c r="BVK56" s="960"/>
      <c r="BVL56" s="960"/>
      <c r="BVM56" s="960"/>
      <c r="BVN56" s="960"/>
      <c r="BVO56" s="960"/>
      <c r="BVP56" s="960"/>
      <c r="BVQ56" s="960"/>
      <c r="BVR56" s="960"/>
      <c r="BVS56" s="960"/>
      <c r="BVT56" s="960"/>
      <c r="BVU56" s="960"/>
      <c r="BVV56" s="960"/>
      <c r="BVW56" s="960"/>
      <c r="BVX56" s="960"/>
      <c r="BVY56" s="960"/>
      <c r="BVZ56" s="960"/>
      <c r="BWA56" s="960"/>
      <c r="BWB56" s="960"/>
      <c r="BWC56" s="960"/>
      <c r="BWD56" s="960"/>
      <c r="BWE56" s="960"/>
      <c r="BWF56" s="960"/>
      <c r="BWG56" s="960"/>
      <c r="BWH56" s="960"/>
      <c r="BWI56" s="960"/>
      <c r="BWJ56" s="960"/>
      <c r="BWK56" s="960"/>
      <c r="BWL56" s="960"/>
      <c r="BWM56" s="960"/>
      <c r="BWN56" s="960"/>
      <c r="BWO56" s="960"/>
      <c r="BWP56" s="960"/>
      <c r="BWQ56" s="960"/>
      <c r="BWR56" s="960"/>
      <c r="BWS56" s="960"/>
      <c r="BWT56" s="960"/>
      <c r="BWU56" s="960"/>
      <c r="BWV56" s="960"/>
      <c r="BWW56" s="960"/>
      <c r="BWX56" s="960"/>
      <c r="BWY56" s="960"/>
      <c r="BWZ56" s="960"/>
      <c r="BXA56" s="960"/>
      <c r="BXB56" s="960"/>
      <c r="BXC56" s="960"/>
      <c r="BXD56" s="960"/>
      <c r="BXE56" s="960"/>
      <c r="BXF56" s="960"/>
      <c r="BXG56" s="960"/>
      <c r="BXH56" s="960"/>
      <c r="BXI56" s="960"/>
      <c r="BXJ56" s="960"/>
      <c r="BXK56" s="960"/>
      <c r="BXL56" s="960"/>
      <c r="BXM56" s="960"/>
      <c r="BXN56" s="960"/>
      <c r="BXO56" s="960"/>
      <c r="BXP56" s="960"/>
      <c r="BXQ56" s="960"/>
      <c r="BXR56" s="960"/>
      <c r="BXS56" s="960"/>
      <c r="BXT56" s="960"/>
      <c r="BXU56" s="960"/>
      <c r="BXV56" s="960"/>
      <c r="BXW56" s="960"/>
      <c r="BXX56" s="960"/>
      <c r="BXY56" s="960"/>
      <c r="BXZ56" s="960"/>
      <c r="BYA56" s="960"/>
      <c r="BYB56" s="960"/>
      <c r="BYC56" s="960"/>
      <c r="BYD56" s="960"/>
      <c r="BYE56" s="960"/>
      <c r="BYF56" s="960"/>
      <c r="BYG56" s="960"/>
      <c r="BYH56" s="960"/>
      <c r="BYI56" s="960"/>
      <c r="BYJ56" s="960"/>
      <c r="BYK56" s="960"/>
      <c r="BYL56" s="960"/>
      <c r="BYM56" s="960"/>
      <c r="BYN56" s="960"/>
      <c r="BYO56" s="960"/>
      <c r="BYP56" s="960"/>
      <c r="BYQ56" s="960"/>
      <c r="BYR56" s="960"/>
      <c r="BYS56" s="960"/>
      <c r="BYT56" s="960"/>
      <c r="BYU56" s="960"/>
      <c r="BYV56" s="960"/>
      <c r="BYW56" s="960"/>
      <c r="BYX56" s="960"/>
      <c r="BYY56" s="960"/>
      <c r="BYZ56" s="960"/>
      <c r="BZA56" s="960"/>
      <c r="BZB56" s="960"/>
      <c r="BZC56" s="960"/>
      <c r="BZD56" s="960"/>
      <c r="BZE56" s="960"/>
      <c r="BZF56" s="960"/>
      <c r="BZG56" s="960"/>
      <c r="BZH56" s="960"/>
      <c r="BZI56" s="960"/>
      <c r="BZJ56" s="960"/>
      <c r="BZK56" s="960"/>
      <c r="BZL56" s="960"/>
      <c r="BZM56" s="960"/>
      <c r="BZN56" s="960"/>
      <c r="BZO56" s="960"/>
      <c r="BZP56" s="960"/>
      <c r="BZQ56" s="960"/>
      <c r="BZR56" s="960"/>
      <c r="BZS56" s="960"/>
      <c r="BZT56" s="960"/>
      <c r="BZU56" s="960"/>
      <c r="BZV56" s="960"/>
      <c r="BZW56" s="960"/>
      <c r="BZX56" s="960"/>
      <c r="BZY56" s="960"/>
      <c r="BZZ56" s="960"/>
      <c r="CAA56" s="960"/>
      <c r="CAB56" s="960"/>
      <c r="CAC56" s="960"/>
      <c r="CAD56" s="960"/>
      <c r="CAE56" s="960"/>
      <c r="CAF56" s="960"/>
      <c r="CAG56" s="960"/>
      <c r="CAH56" s="960"/>
      <c r="CAI56" s="960"/>
      <c r="CAJ56" s="960"/>
      <c r="CAK56" s="960"/>
      <c r="CAL56" s="960"/>
      <c r="CAM56" s="960"/>
      <c r="CAN56" s="960"/>
      <c r="CAO56" s="960"/>
      <c r="CAP56" s="960"/>
      <c r="CAQ56" s="960"/>
      <c r="CAR56" s="960"/>
      <c r="CAS56" s="960"/>
      <c r="CAT56" s="960"/>
      <c r="CAU56" s="960"/>
      <c r="CAV56" s="960"/>
      <c r="CAW56" s="960"/>
      <c r="CAX56" s="960"/>
      <c r="CAY56" s="960"/>
      <c r="CAZ56" s="960"/>
      <c r="CBA56" s="960"/>
      <c r="CBB56" s="960"/>
      <c r="CBC56" s="960"/>
      <c r="CBD56" s="960"/>
      <c r="CBE56" s="960"/>
      <c r="CBF56" s="960"/>
      <c r="CBG56" s="960"/>
      <c r="CBH56" s="960"/>
      <c r="CBI56" s="960"/>
      <c r="CBJ56" s="960"/>
      <c r="CBK56" s="960"/>
      <c r="CBL56" s="960"/>
      <c r="CBM56" s="960"/>
      <c r="CBN56" s="960"/>
      <c r="CBO56" s="960"/>
      <c r="CBP56" s="960"/>
      <c r="CBQ56" s="960"/>
      <c r="CBR56" s="960"/>
      <c r="CBS56" s="960"/>
      <c r="CBT56" s="960"/>
      <c r="CBU56" s="960"/>
      <c r="CBV56" s="960"/>
      <c r="CBW56" s="960"/>
      <c r="CBX56" s="960"/>
      <c r="CBY56" s="960"/>
      <c r="CBZ56" s="960"/>
      <c r="CCA56" s="960"/>
      <c r="CCB56" s="960"/>
      <c r="CCC56" s="960"/>
      <c r="CCD56" s="960"/>
      <c r="CCE56" s="960"/>
      <c r="CCF56" s="960"/>
      <c r="CCG56" s="960"/>
      <c r="CCH56" s="960"/>
      <c r="CCI56" s="960"/>
      <c r="CCJ56" s="960"/>
      <c r="CCK56" s="960"/>
      <c r="CCL56" s="960"/>
      <c r="CCM56" s="960"/>
      <c r="CCN56" s="960"/>
      <c r="CCO56" s="960"/>
      <c r="CCP56" s="960"/>
      <c r="CCQ56" s="960"/>
      <c r="CCR56" s="960"/>
      <c r="CCS56" s="960"/>
      <c r="CCT56" s="960"/>
      <c r="CCU56" s="960"/>
      <c r="CCV56" s="960"/>
      <c r="CCW56" s="960"/>
      <c r="CCX56" s="960"/>
      <c r="CCY56" s="960"/>
      <c r="CCZ56" s="960"/>
      <c r="CDA56" s="960"/>
      <c r="CDB56" s="960"/>
      <c r="CDC56" s="960"/>
      <c r="CDD56" s="960"/>
      <c r="CDE56" s="960"/>
      <c r="CDF56" s="960"/>
      <c r="CDG56" s="960"/>
      <c r="CDH56" s="960"/>
      <c r="CDI56" s="960"/>
      <c r="CDJ56" s="960"/>
      <c r="CDK56" s="960"/>
      <c r="CDL56" s="960"/>
      <c r="CDM56" s="960"/>
      <c r="CDN56" s="960"/>
      <c r="CDO56" s="960"/>
      <c r="CDP56" s="960"/>
      <c r="CDQ56" s="960"/>
      <c r="CDR56" s="960"/>
      <c r="CDS56" s="960"/>
      <c r="CDT56" s="960"/>
      <c r="CDU56" s="960"/>
      <c r="CDV56" s="960"/>
      <c r="CDW56" s="960"/>
      <c r="CDX56" s="960"/>
      <c r="CDY56" s="960"/>
      <c r="CDZ56" s="960"/>
      <c r="CEA56" s="960"/>
      <c r="CEB56" s="960"/>
      <c r="CEC56" s="960"/>
      <c r="CED56" s="960"/>
      <c r="CEE56" s="960"/>
      <c r="CEF56" s="960"/>
      <c r="CEG56" s="960"/>
      <c r="CEH56" s="960"/>
      <c r="CEI56" s="960"/>
      <c r="CEJ56" s="960"/>
      <c r="CEK56" s="960"/>
      <c r="CEL56" s="960"/>
      <c r="CEM56" s="960"/>
      <c r="CEN56" s="960"/>
      <c r="CEO56" s="960"/>
      <c r="CEP56" s="960"/>
      <c r="CEQ56" s="960"/>
      <c r="CER56" s="960"/>
      <c r="CES56" s="960"/>
      <c r="CET56" s="960"/>
      <c r="CEU56" s="960"/>
      <c r="CEV56" s="960"/>
      <c r="CEW56" s="960"/>
      <c r="CEX56" s="960"/>
      <c r="CEY56" s="960"/>
      <c r="CEZ56" s="960"/>
      <c r="CFA56" s="960"/>
      <c r="CFB56" s="960"/>
      <c r="CFC56" s="960"/>
      <c r="CFD56" s="960"/>
      <c r="CFE56" s="960"/>
      <c r="CFF56" s="960"/>
      <c r="CFG56" s="960"/>
      <c r="CFH56" s="960"/>
      <c r="CFI56" s="960"/>
      <c r="CFJ56" s="960"/>
      <c r="CFK56" s="960"/>
      <c r="CFL56" s="960"/>
      <c r="CFM56" s="960"/>
      <c r="CFN56" s="960"/>
      <c r="CFO56" s="960"/>
      <c r="CFP56" s="960"/>
      <c r="CFQ56" s="960"/>
      <c r="CFR56" s="960"/>
      <c r="CFS56" s="960"/>
      <c r="CFT56" s="960"/>
      <c r="CFU56" s="960"/>
      <c r="CFV56" s="960"/>
      <c r="CFW56" s="960"/>
      <c r="CFX56" s="960"/>
      <c r="CFY56" s="960"/>
      <c r="CFZ56" s="960"/>
      <c r="CGA56" s="960"/>
      <c r="CGB56" s="960"/>
      <c r="CGC56" s="960"/>
      <c r="CGD56" s="960"/>
      <c r="CGE56" s="960"/>
      <c r="CGF56" s="960"/>
      <c r="CGG56" s="960"/>
      <c r="CGH56" s="960"/>
      <c r="CGI56" s="960"/>
      <c r="CGJ56" s="960"/>
      <c r="CGK56" s="960"/>
      <c r="CGL56" s="960"/>
      <c r="CGM56" s="960"/>
      <c r="CGN56" s="960"/>
      <c r="CGO56" s="960"/>
      <c r="CGP56" s="960"/>
      <c r="CGQ56" s="960"/>
      <c r="CGR56" s="960"/>
      <c r="CGS56" s="960"/>
      <c r="CGT56" s="960"/>
      <c r="CGU56" s="960"/>
      <c r="CGV56" s="960"/>
      <c r="CGW56" s="960"/>
      <c r="CGX56" s="960"/>
      <c r="CGY56" s="960"/>
      <c r="CGZ56" s="960"/>
      <c r="CHA56" s="960"/>
      <c r="CHB56" s="960"/>
      <c r="CHC56" s="960"/>
      <c r="CHD56" s="960"/>
      <c r="CHE56" s="960"/>
      <c r="CHF56" s="960"/>
      <c r="CHG56" s="960"/>
      <c r="CHH56" s="960"/>
      <c r="CHI56" s="960"/>
      <c r="CHJ56" s="960"/>
      <c r="CHK56" s="960"/>
      <c r="CHL56" s="960"/>
      <c r="CHM56" s="960"/>
      <c r="CHN56" s="960"/>
      <c r="CHO56" s="960"/>
      <c r="CHP56" s="960"/>
      <c r="CHQ56" s="960"/>
      <c r="CHR56" s="960"/>
      <c r="CHS56" s="960"/>
      <c r="CHT56" s="960"/>
      <c r="CHU56" s="960"/>
      <c r="CHV56" s="960"/>
      <c r="CHW56" s="960"/>
      <c r="CHX56" s="960"/>
      <c r="CHY56" s="960"/>
      <c r="CHZ56" s="960"/>
      <c r="CIA56" s="960"/>
      <c r="CIB56" s="960"/>
      <c r="CIC56" s="960"/>
      <c r="CID56" s="960"/>
      <c r="CIE56" s="960"/>
      <c r="CIF56" s="960"/>
      <c r="CIG56" s="960"/>
      <c r="CIH56" s="960"/>
      <c r="CII56" s="960"/>
      <c r="CIJ56" s="960"/>
      <c r="CIK56" s="960"/>
      <c r="CIL56" s="960"/>
      <c r="CIM56" s="960"/>
      <c r="CIN56" s="960"/>
      <c r="CIO56" s="960"/>
      <c r="CIP56" s="960"/>
      <c r="CIQ56" s="960"/>
      <c r="CIR56" s="960"/>
      <c r="CIS56" s="960"/>
      <c r="CIT56" s="960"/>
      <c r="CIU56" s="960"/>
      <c r="CIV56" s="960"/>
      <c r="CIW56" s="960"/>
      <c r="CIX56" s="960"/>
      <c r="CIY56" s="960"/>
      <c r="CIZ56" s="960"/>
      <c r="CJA56" s="960"/>
      <c r="CJB56" s="960"/>
      <c r="CJC56" s="960"/>
      <c r="CJD56" s="960"/>
      <c r="CJE56" s="960"/>
      <c r="CJF56" s="960"/>
      <c r="CJG56" s="960"/>
      <c r="CJH56" s="960"/>
      <c r="CJI56" s="960"/>
      <c r="CJJ56" s="960"/>
      <c r="CJK56" s="960"/>
      <c r="CJL56" s="960"/>
      <c r="CJM56" s="960"/>
      <c r="CJN56" s="960"/>
      <c r="CJO56" s="960"/>
      <c r="CJP56" s="960"/>
      <c r="CJQ56" s="960"/>
      <c r="CJR56" s="960"/>
      <c r="CJS56" s="960"/>
      <c r="CJT56" s="960"/>
      <c r="CJU56" s="960"/>
      <c r="CJV56" s="960"/>
      <c r="CJW56" s="960"/>
      <c r="CJX56" s="960"/>
      <c r="CJY56" s="960"/>
      <c r="CJZ56" s="960"/>
      <c r="CKA56" s="960"/>
      <c r="CKB56" s="960"/>
      <c r="CKC56" s="960"/>
      <c r="CKD56" s="960"/>
      <c r="CKE56" s="960"/>
      <c r="CKF56" s="960"/>
      <c r="CKG56" s="960"/>
      <c r="CKH56" s="960"/>
      <c r="CKI56" s="960"/>
      <c r="CKJ56" s="960"/>
      <c r="CKK56" s="960"/>
      <c r="CKL56" s="960"/>
      <c r="CKM56" s="960"/>
      <c r="CKN56" s="960"/>
      <c r="CKO56" s="960"/>
      <c r="CKP56" s="960"/>
      <c r="CKQ56" s="960"/>
      <c r="CKR56" s="960"/>
      <c r="CKS56" s="960"/>
      <c r="CKT56" s="960"/>
      <c r="CKU56" s="960"/>
      <c r="CKV56" s="960"/>
      <c r="CKW56" s="960"/>
      <c r="CKX56" s="960"/>
      <c r="CKY56" s="960"/>
      <c r="CKZ56" s="960"/>
      <c r="CLA56" s="960"/>
      <c r="CLB56" s="960"/>
      <c r="CLC56" s="960"/>
      <c r="CLD56" s="960"/>
      <c r="CLE56" s="960"/>
      <c r="CLF56" s="960"/>
      <c r="CLG56" s="960"/>
      <c r="CLH56" s="960"/>
      <c r="CLI56" s="960"/>
      <c r="CLJ56" s="960"/>
      <c r="CLK56" s="960"/>
      <c r="CLL56" s="960"/>
      <c r="CLM56" s="960"/>
      <c r="CLN56" s="960"/>
      <c r="CLO56" s="960"/>
      <c r="CLP56" s="960"/>
      <c r="CLQ56" s="960"/>
      <c r="CLR56" s="960"/>
      <c r="CLS56" s="960"/>
      <c r="CLT56" s="960"/>
      <c r="CLU56" s="960"/>
      <c r="CLV56" s="960"/>
      <c r="CLW56" s="960"/>
      <c r="CLX56" s="960"/>
      <c r="CLY56" s="960"/>
      <c r="CLZ56" s="960"/>
      <c r="CMA56" s="960"/>
      <c r="CMB56" s="960"/>
      <c r="CMC56" s="960"/>
      <c r="CMD56" s="960"/>
      <c r="CME56" s="960"/>
      <c r="CMF56" s="960"/>
      <c r="CMG56" s="960"/>
      <c r="CMH56" s="960"/>
      <c r="CMI56" s="960"/>
      <c r="CMJ56" s="960"/>
      <c r="CMK56" s="960"/>
      <c r="CML56" s="960"/>
      <c r="CMM56" s="960"/>
      <c r="CMN56" s="960"/>
      <c r="CMO56" s="960"/>
      <c r="CMP56" s="960"/>
      <c r="CMQ56" s="960"/>
      <c r="CMR56" s="960"/>
      <c r="CMS56" s="960"/>
      <c r="CMT56" s="960"/>
      <c r="CMU56" s="960"/>
      <c r="CMV56" s="960"/>
      <c r="CMW56" s="960"/>
      <c r="CMX56" s="960"/>
      <c r="CMY56" s="960"/>
      <c r="CMZ56" s="960"/>
      <c r="CNA56" s="960"/>
      <c r="CNB56" s="960"/>
      <c r="CNC56" s="960"/>
      <c r="CND56" s="960"/>
      <c r="CNE56" s="960"/>
      <c r="CNF56" s="960"/>
      <c r="CNG56" s="960"/>
      <c r="CNH56" s="960"/>
      <c r="CNI56" s="960"/>
      <c r="CNJ56" s="960"/>
      <c r="CNK56" s="960"/>
      <c r="CNL56" s="960"/>
      <c r="CNM56" s="960"/>
      <c r="CNN56" s="960"/>
      <c r="CNO56" s="960"/>
      <c r="CNP56" s="960"/>
      <c r="CNQ56" s="960"/>
      <c r="CNR56" s="960"/>
      <c r="CNS56" s="960"/>
      <c r="CNT56" s="960"/>
      <c r="CNU56" s="960"/>
      <c r="CNV56" s="960"/>
      <c r="CNW56" s="960"/>
      <c r="CNX56" s="960"/>
      <c r="CNY56" s="960"/>
      <c r="CNZ56" s="960"/>
      <c r="COA56" s="960"/>
      <c r="COB56" s="960"/>
      <c r="COC56" s="960"/>
      <c r="COD56" s="960"/>
      <c r="COE56" s="960"/>
      <c r="COF56" s="960"/>
      <c r="COG56" s="960"/>
      <c r="COH56" s="960"/>
      <c r="COI56" s="960"/>
      <c r="COJ56" s="960"/>
      <c r="COK56" s="960"/>
      <c r="COL56" s="960"/>
      <c r="COM56" s="960"/>
      <c r="CON56" s="960"/>
      <c r="COO56" s="960"/>
      <c r="COP56" s="960"/>
      <c r="COQ56" s="960"/>
      <c r="COR56" s="960"/>
      <c r="COS56" s="960"/>
      <c r="COT56" s="960"/>
      <c r="COU56" s="960"/>
      <c r="COV56" s="960"/>
      <c r="COW56" s="960"/>
      <c r="COX56" s="960"/>
      <c r="COY56" s="960"/>
      <c r="COZ56" s="960"/>
      <c r="CPA56" s="960"/>
      <c r="CPB56" s="960"/>
      <c r="CPC56" s="960"/>
      <c r="CPD56" s="960"/>
      <c r="CPE56" s="960"/>
      <c r="CPF56" s="960"/>
      <c r="CPG56" s="960"/>
      <c r="CPH56" s="960"/>
      <c r="CPI56" s="960"/>
      <c r="CPJ56" s="960"/>
      <c r="CPK56" s="960"/>
      <c r="CPL56" s="960"/>
      <c r="CPM56" s="960"/>
      <c r="CPN56" s="960"/>
      <c r="CPO56" s="960"/>
      <c r="CPP56" s="960"/>
      <c r="CPQ56" s="960"/>
      <c r="CPR56" s="960"/>
      <c r="CPS56" s="960"/>
      <c r="CPT56" s="960"/>
      <c r="CPU56" s="960"/>
      <c r="CPV56" s="960"/>
      <c r="CPW56" s="960"/>
      <c r="CPX56" s="960"/>
      <c r="CPY56" s="960"/>
      <c r="CPZ56" s="960"/>
      <c r="CQA56" s="960"/>
      <c r="CQB56" s="960"/>
      <c r="CQC56" s="960"/>
      <c r="CQD56" s="960"/>
      <c r="CQE56" s="960"/>
      <c r="CQF56" s="960"/>
      <c r="CQG56" s="960"/>
      <c r="CQH56" s="960"/>
      <c r="CQI56" s="960"/>
      <c r="CQJ56" s="960"/>
      <c r="CQK56" s="960"/>
      <c r="CQL56" s="960"/>
      <c r="CQM56" s="960"/>
      <c r="CQN56" s="960"/>
      <c r="CQO56" s="960"/>
      <c r="CQP56" s="960"/>
      <c r="CQQ56" s="960"/>
      <c r="CQR56" s="960"/>
      <c r="CQS56" s="960"/>
      <c r="CQT56" s="960"/>
      <c r="CQU56" s="960"/>
      <c r="CQV56" s="960"/>
      <c r="CQW56" s="960"/>
      <c r="CQX56" s="960"/>
      <c r="CQY56" s="960"/>
      <c r="CQZ56" s="960"/>
      <c r="CRA56" s="960"/>
      <c r="CRB56" s="960"/>
      <c r="CRC56" s="960"/>
      <c r="CRD56" s="960"/>
      <c r="CRE56" s="960"/>
      <c r="CRF56" s="960"/>
      <c r="CRG56" s="960"/>
      <c r="CRH56" s="960"/>
      <c r="CRI56" s="960"/>
      <c r="CRJ56" s="960"/>
      <c r="CRK56" s="960"/>
      <c r="CRL56" s="960"/>
      <c r="CRM56" s="960"/>
      <c r="CRN56" s="960"/>
      <c r="CRO56" s="960"/>
      <c r="CRP56" s="960"/>
      <c r="CRQ56" s="960"/>
      <c r="CRR56" s="960"/>
      <c r="CRS56" s="960"/>
      <c r="CRT56" s="960"/>
      <c r="CRU56" s="960"/>
      <c r="CRV56" s="960"/>
      <c r="CRW56" s="960"/>
      <c r="CRX56" s="960"/>
      <c r="CRY56" s="960"/>
      <c r="CRZ56" s="960"/>
      <c r="CSA56" s="960"/>
      <c r="CSB56" s="960"/>
      <c r="CSC56" s="960"/>
      <c r="CSD56" s="960"/>
      <c r="CSE56" s="960"/>
      <c r="CSF56" s="960"/>
      <c r="CSG56" s="960"/>
      <c r="CSH56" s="960"/>
      <c r="CSI56" s="960"/>
      <c r="CSJ56" s="960"/>
      <c r="CSK56" s="960"/>
      <c r="CSL56" s="960"/>
      <c r="CSM56" s="960"/>
      <c r="CSN56" s="960"/>
      <c r="CSO56" s="960"/>
      <c r="CSP56" s="960"/>
      <c r="CSQ56" s="960"/>
      <c r="CSR56" s="960"/>
      <c r="CSS56" s="960"/>
      <c r="CST56" s="960"/>
      <c r="CSU56" s="960"/>
      <c r="CSV56" s="960"/>
      <c r="CSW56" s="960"/>
      <c r="CSX56" s="960"/>
      <c r="CSY56" s="960"/>
      <c r="CSZ56" s="960"/>
      <c r="CTA56" s="960"/>
      <c r="CTB56" s="960"/>
      <c r="CTC56" s="960"/>
      <c r="CTD56" s="960"/>
      <c r="CTE56" s="960"/>
      <c r="CTF56" s="960"/>
      <c r="CTG56" s="960"/>
      <c r="CTH56" s="960"/>
      <c r="CTI56" s="960"/>
      <c r="CTJ56" s="960"/>
      <c r="CTK56" s="960"/>
      <c r="CTL56" s="960"/>
      <c r="CTM56" s="960"/>
      <c r="CTN56" s="960"/>
      <c r="CTO56" s="960"/>
      <c r="CTP56" s="960"/>
      <c r="CTQ56" s="960"/>
      <c r="CTR56" s="960"/>
      <c r="CTS56" s="960"/>
      <c r="CTT56" s="960"/>
      <c r="CTU56" s="960"/>
      <c r="CTV56" s="960"/>
      <c r="CTW56" s="960"/>
      <c r="CTX56" s="960"/>
      <c r="CTY56" s="960"/>
      <c r="CTZ56" s="960"/>
      <c r="CUA56" s="960"/>
      <c r="CUB56" s="960"/>
      <c r="CUC56" s="960"/>
      <c r="CUD56" s="960"/>
      <c r="CUE56" s="960"/>
      <c r="CUF56" s="960"/>
      <c r="CUG56" s="960"/>
      <c r="CUH56" s="960"/>
      <c r="CUI56" s="960"/>
      <c r="CUJ56" s="960"/>
      <c r="CUK56" s="960"/>
      <c r="CUL56" s="960"/>
      <c r="CUM56" s="960"/>
      <c r="CUN56" s="960"/>
      <c r="CUO56" s="960"/>
      <c r="CUP56" s="960"/>
      <c r="CUQ56" s="960"/>
      <c r="CUR56" s="960"/>
      <c r="CUS56" s="960"/>
      <c r="CUT56" s="960"/>
      <c r="CUU56" s="960"/>
      <c r="CUV56" s="960"/>
      <c r="CUW56" s="960"/>
      <c r="CUX56" s="960"/>
      <c r="CUY56" s="960"/>
      <c r="CUZ56" s="960"/>
      <c r="CVA56" s="960"/>
      <c r="CVB56" s="960"/>
      <c r="CVC56" s="960"/>
      <c r="CVD56" s="960"/>
      <c r="CVE56" s="960"/>
      <c r="CVF56" s="960"/>
      <c r="CVG56" s="960"/>
      <c r="CVH56" s="960"/>
      <c r="CVI56" s="960"/>
      <c r="CVJ56" s="960"/>
      <c r="CVK56" s="960"/>
      <c r="CVL56" s="960"/>
      <c r="CVM56" s="960"/>
      <c r="CVN56" s="960"/>
      <c r="CVO56" s="960"/>
      <c r="CVP56" s="960"/>
      <c r="CVQ56" s="960"/>
      <c r="CVR56" s="960"/>
      <c r="CVS56" s="960"/>
      <c r="CVT56" s="960"/>
      <c r="CVU56" s="960"/>
      <c r="CVV56" s="960"/>
      <c r="CVW56" s="960"/>
      <c r="CVX56" s="960"/>
      <c r="CVY56" s="960"/>
      <c r="CVZ56" s="960"/>
      <c r="CWA56" s="960"/>
      <c r="CWB56" s="960"/>
      <c r="CWC56" s="960"/>
      <c r="CWD56" s="960"/>
      <c r="CWE56" s="960"/>
      <c r="CWF56" s="960"/>
      <c r="CWG56" s="960"/>
      <c r="CWH56" s="960"/>
      <c r="CWI56" s="960"/>
      <c r="CWJ56" s="960"/>
      <c r="CWK56" s="960"/>
      <c r="CWL56" s="960"/>
      <c r="CWM56" s="960"/>
      <c r="CWN56" s="960"/>
      <c r="CWO56" s="960"/>
      <c r="CWP56" s="960"/>
      <c r="CWQ56" s="960"/>
      <c r="CWR56" s="960"/>
      <c r="CWS56" s="960"/>
      <c r="CWT56" s="960"/>
      <c r="CWU56" s="960"/>
      <c r="CWV56" s="960"/>
      <c r="CWW56" s="960"/>
      <c r="CWX56" s="960"/>
      <c r="CWY56" s="960"/>
      <c r="CWZ56" s="960"/>
      <c r="CXA56" s="960"/>
      <c r="CXB56" s="960"/>
      <c r="CXC56" s="960"/>
      <c r="CXD56" s="960"/>
      <c r="CXE56" s="960"/>
      <c r="CXF56" s="960"/>
      <c r="CXG56" s="960"/>
      <c r="CXH56" s="960"/>
      <c r="CXI56" s="960"/>
      <c r="CXJ56" s="960"/>
      <c r="CXK56" s="960"/>
      <c r="CXL56" s="960"/>
      <c r="CXM56" s="960"/>
      <c r="CXN56" s="960"/>
      <c r="CXO56" s="960"/>
      <c r="CXP56" s="960"/>
      <c r="CXQ56" s="960"/>
      <c r="CXR56" s="960"/>
      <c r="CXS56" s="960"/>
      <c r="CXT56" s="960"/>
      <c r="CXU56" s="960"/>
      <c r="CXV56" s="960"/>
      <c r="CXW56" s="960"/>
      <c r="CXX56" s="960"/>
      <c r="CXY56" s="960"/>
      <c r="CXZ56" s="960"/>
      <c r="CYA56" s="960"/>
      <c r="CYB56" s="960"/>
      <c r="CYC56" s="960"/>
      <c r="CYD56" s="960"/>
      <c r="CYE56" s="960"/>
      <c r="CYF56" s="960"/>
      <c r="CYG56" s="960"/>
      <c r="CYH56" s="960"/>
      <c r="CYI56" s="960"/>
      <c r="CYJ56" s="960"/>
      <c r="CYK56" s="960"/>
      <c r="CYL56" s="960"/>
      <c r="CYM56" s="960"/>
      <c r="CYN56" s="960"/>
      <c r="CYO56" s="960"/>
      <c r="CYP56" s="960"/>
      <c r="CYQ56" s="960"/>
      <c r="CYR56" s="960"/>
      <c r="CYS56" s="960"/>
      <c r="CYT56" s="960"/>
      <c r="CYU56" s="960"/>
      <c r="CYV56" s="960"/>
      <c r="CYW56" s="960"/>
      <c r="CYX56" s="960"/>
      <c r="CYY56" s="960"/>
      <c r="CYZ56" s="960"/>
      <c r="CZA56" s="960"/>
      <c r="CZB56" s="960"/>
      <c r="CZC56" s="960"/>
      <c r="CZD56" s="960"/>
      <c r="CZE56" s="960"/>
      <c r="CZF56" s="960"/>
      <c r="CZG56" s="960"/>
      <c r="CZH56" s="960"/>
      <c r="CZI56" s="960"/>
      <c r="CZJ56" s="960"/>
      <c r="CZK56" s="960"/>
      <c r="CZL56" s="960"/>
      <c r="CZM56" s="960"/>
      <c r="CZN56" s="960"/>
      <c r="CZO56" s="960"/>
      <c r="CZP56" s="960"/>
      <c r="CZQ56" s="960"/>
      <c r="CZR56" s="960"/>
      <c r="CZS56" s="960"/>
      <c r="CZT56" s="960"/>
      <c r="CZU56" s="960"/>
      <c r="CZV56" s="960"/>
      <c r="CZW56" s="960"/>
      <c r="CZX56" s="960"/>
      <c r="CZY56" s="960"/>
      <c r="CZZ56" s="960"/>
      <c r="DAA56" s="960"/>
      <c r="DAB56" s="960"/>
      <c r="DAC56" s="960"/>
      <c r="DAD56" s="960"/>
      <c r="DAE56" s="960"/>
      <c r="DAF56" s="960"/>
      <c r="DAG56" s="960"/>
      <c r="DAH56" s="960"/>
      <c r="DAI56" s="960"/>
      <c r="DAJ56" s="960"/>
      <c r="DAK56" s="960"/>
      <c r="DAL56" s="960"/>
      <c r="DAM56" s="960"/>
      <c r="DAN56" s="960"/>
      <c r="DAO56" s="960"/>
      <c r="DAP56" s="960"/>
      <c r="DAQ56" s="960"/>
      <c r="DAR56" s="960"/>
      <c r="DAS56" s="960"/>
      <c r="DAT56" s="960"/>
      <c r="DAU56" s="960"/>
      <c r="DAV56" s="960"/>
      <c r="DAW56" s="960"/>
      <c r="DAX56" s="960"/>
      <c r="DAY56" s="960"/>
      <c r="DAZ56" s="960"/>
      <c r="DBA56" s="960"/>
      <c r="DBB56" s="960"/>
      <c r="DBC56" s="960"/>
      <c r="DBD56" s="960"/>
      <c r="DBE56" s="960"/>
      <c r="DBF56" s="960"/>
      <c r="DBG56" s="960"/>
      <c r="DBH56" s="960"/>
      <c r="DBI56" s="960"/>
      <c r="DBJ56" s="960"/>
      <c r="DBK56" s="960"/>
      <c r="DBL56" s="960"/>
      <c r="DBM56" s="960"/>
      <c r="DBN56" s="960"/>
      <c r="DBO56" s="960"/>
      <c r="DBP56" s="960"/>
      <c r="DBQ56" s="960"/>
      <c r="DBR56" s="960"/>
      <c r="DBS56" s="960"/>
      <c r="DBT56" s="960"/>
      <c r="DBU56" s="960"/>
      <c r="DBV56" s="960"/>
      <c r="DBW56" s="960"/>
      <c r="DBX56" s="960"/>
      <c r="DBY56" s="960"/>
      <c r="DBZ56" s="960"/>
      <c r="DCA56" s="960"/>
      <c r="DCB56" s="960"/>
      <c r="DCC56" s="960"/>
      <c r="DCD56" s="960"/>
      <c r="DCE56" s="960"/>
      <c r="DCF56" s="960"/>
      <c r="DCG56" s="960"/>
      <c r="DCH56" s="960"/>
      <c r="DCI56" s="960"/>
      <c r="DCJ56" s="960"/>
      <c r="DCK56" s="960"/>
      <c r="DCL56" s="960"/>
      <c r="DCM56" s="960"/>
      <c r="DCN56" s="960"/>
      <c r="DCO56" s="960"/>
      <c r="DCP56" s="960"/>
      <c r="DCQ56" s="960"/>
      <c r="DCR56" s="960"/>
      <c r="DCS56" s="960"/>
      <c r="DCT56" s="960"/>
      <c r="DCU56" s="960"/>
      <c r="DCV56" s="960"/>
      <c r="DCW56" s="960"/>
      <c r="DCX56" s="960"/>
      <c r="DCY56" s="960"/>
      <c r="DCZ56" s="960"/>
      <c r="DDA56" s="960"/>
      <c r="DDB56" s="960"/>
      <c r="DDC56" s="960"/>
      <c r="DDD56" s="960"/>
      <c r="DDE56" s="960"/>
      <c r="DDF56" s="960"/>
      <c r="DDG56" s="960"/>
      <c r="DDH56" s="960"/>
      <c r="DDI56" s="960"/>
      <c r="DDJ56" s="960"/>
      <c r="DDK56" s="960"/>
      <c r="DDL56" s="960"/>
      <c r="DDM56" s="960"/>
      <c r="DDN56" s="960"/>
      <c r="DDO56" s="960"/>
      <c r="DDP56" s="960"/>
      <c r="DDQ56" s="960"/>
      <c r="DDR56" s="960"/>
      <c r="DDS56" s="960"/>
      <c r="DDT56" s="960"/>
      <c r="DDU56" s="960"/>
      <c r="DDV56" s="960"/>
      <c r="DDW56" s="960"/>
      <c r="DDX56" s="960"/>
      <c r="DDY56" s="960"/>
      <c r="DDZ56" s="960"/>
      <c r="DEA56" s="960"/>
      <c r="DEB56" s="960"/>
      <c r="DEC56" s="960"/>
      <c r="DED56" s="960"/>
      <c r="DEE56" s="960"/>
      <c r="DEF56" s="960"/>
      <c r="DEG56" s="960"/>
      <c r="DEH56" s="960"/>
      <c r="DEI56" s="960"/>
      <c r="DEJ56" s="960"/>
      <c r="DEK56" s="960"/>
      <c r="DEL56" s="960"/>
      <c r="DEM56" s="960"/>
      <c r="DEN56" s="960"/>
      <c r="DEO56" s="960"/>
      <c r="DEP56" s="960"/>
      <c r="DEQ56" s="960"/>
      <c r="DER56" s="960"/>
      <c r="DES56" s="960"/>
      <c r="DET56" s="960"/>
      <c r="DEU56" s="960"/>
      <c r="DEV56" s="960"/>
      <c r="DEW56" s="960"/>
      <c r="DEX56" s="960"/>
      <c r="DEY56" s="960"/>
      <c r="DEZ56" s="960"/>
      <c r="DFA56" s="960"/>
      <c r="DFB56" s="960"/>
      <c r="DFC56" s="960"/>
      <c r="DFD56" s="960"/>
      <c r="DFE56" s="960"/>
      <c r="DFF56" s="960"/>
      <c r="DFG56" s="960"/>
      <c r="DFH56" s="960"/>
      <c r="DFI56" s="960"/>
      <c r="DFJ56" s="960"/>
      <c r="DFK56" s="960"/>
      <c r="DFL56" s="960"/>
      <c r="DFM56" s="960"/>
      <c r="DFN56" s="960"/>
      <c r="DFO56" s="960"/>
      <c r="DFP56" s="960"/>
      <c r="DFQ56" s="960"/>
      <c r="DFR56" s="960"/>
      <c r="DFS56" s="960"/>
      <c r="DFT56" s="960"/>
      <c r="DFU56" s="960"/>
      <c r="DFV56" s="960"/>
      <c r="DFW56" s="960"/>
      <c r="DFX56" s="960"/>
      <c r="DFY56" s="960"/>
      <c r="DFZ56" s="960"/>
      <c r="DGA56" s="960"/>
      <c r="DGB56" s="960"/>
      <c r="DGC56" s="960"/>
      <c r="DGD56" s="960"/>
      <c r="DGE56" s="960"/>
      <c r="DGF56" s="960"/>
      <c r="DGG56" s="960"/>
      <c r="DGH56" s="960"/>
      <c r="DGI56" s="960"/>
      <c r="DGJ56" s="960"/>
      <c r="DGK56" s="960"/>
      <c r="DGL56" s="960"/>
      <c r="DGM56" s="960"/>
      <c r="DGN56" s="960"/>
      <c r="DGO56" s="960"/>
      <c r="DGP56" s="960"/>
      <c r="DGQ56" s="960"/>
      <c r="DGR56" s="960"/>
      <c r="DGS56" s="960"/>
      <c r="DGT56" s="960"/>
      <c r="DGU56" s="960"/>
      <c r="DGV56" s="960"/>
      <c r="DGW56" s="960"/>
      <c r="DGX56" s="960"/>
      <c r="DGY56" s="960"/>
      <c r="DGZ56" s="960"/>
      <c r="DHA56" s="960"/>
      <c r="DHB56" s="960"/>
      <c r="DHC56" s="960"/>
      <c r="DHD56" s="960"/>
      <c r="DHE56" s="960"/>
      <c r="DHF56" s="960"/>
      <c r="DHG56" s="960"/>
      <c r="DHH56" s="960"/>
      <c r="DHI56" s="960"/>
      <c r="DHJ56" s="960"/>
      <c r="DHK56" s="960"/>
      <c r="DHL56" s="960"/>
      <c r="DHM56" s="960"/>
      <c r="DHN56" s="960"/>
      <c r="DHO56" s="960"/>
      <c r="DHP56" s="960"/>
      <c r="DHQ56" s="960"/>
      <c r="DHR56" s="960"/>
      <c r="DHS56" s="960"/>
      <c r="DHT56" s="960"/>
      <c r="DHU56" s="960"/>
      <c r="DHV56" s="960"/>
      <c r="DHW56" s="960"/>
      <c r="DHX56" s="960"/>
      <c r="DHY56" s="960"/>
      <c r="DHZ56" s="960"/>
      <c r="DIA56" s="960"/>
      <c r="DIB56" s="960"/>
      <c r="DIC56" s="960"/>
      <c r="DID56" s="960"/>
      <c r="DIE56" s="960"/>
      <c r="DIF56" s="960"/>
      <c r="DIG56" s="960"/>
      <c r="DIH56" s="960"/>
      <c r="DII56" s="960"/>
      <c r="DIJ56" s="960"/>
      <c r="DIK56" s="960"/>
      <c r="DIL56" s="960"/>
      <c r="DIM56" s="960"/>
      <c r="DIN56" s="960"/>
      <c r="DIO56" s="960"/>
      <c r="DIP56" s="960"/>
      <c r="DIQ56" s="960"/>
      <c r="DIR56" s="960"/>
      <c r="DIS56" s="960"/>
      <c r="DIT56" s="960"/>
      <c r="DIU56" s="960"/>
      <c r="DIV56" s="960"/>
      <c r="DIW56" s="960"/>
      <c r="DIX56" s="960"/>
      <c r="DIY56" s="960"/>
      <c r="DIZ56" s="960"/>
      <c r="DJA56" s="960"/>
      <c r="DJB56" s="960"/>
      <c r="DJC56" s="960"/>
      <c r="DJD56" s="960"/>
      <c r="DJE56" s="960"/>
      <c r="DJF56" s="960"/>
      <c r="DJG56" s="960"/>
      <c r="DJH56" s="960"/>
      <c r="DJI56" s="960"/>
      <c r="DJJ56" s="960"/>
      <c r="DJK56" s="960"/>
      <c r="DJL56" s="960"/>
      <c r="DJM56" s="960"/>
      <c r="DJN56" s="960"/>
      <c r="DJO56" s="960"/>
      <c r="DJP56" s="960"/>
      <c r="DJQ56" s="960"/>
      <c r="DJR56" s="960"/>
      <c r="DJS56" s="960"/>
      <c r="DJT56" s="960"/>
      <c r="DJU56" s="960"/>
      <c r="DJV56" s="960"/>
      <c r="DJW56" s="960"/>
      <c r="DJX56" s="960"/>
      <c r="DJY56" s="960"/>
      <c r="DJZ56" s="960"/>
      <c r="DKA56" s="960"/>
      <c r="DKB56" s="960"/>
      <c r="DKC56" s="960"/>
      <c r="DKD56" s="960"/>
      <c r="DKE56" s="960"/>
      <c r="DKF56" s="960"/>
      <c r="DKG56" s="960"/>
      <c r="DKH56" s="960"/>
      <c r="DKI56" s="960"/>
      <c r="DKJ56" s="960"/>
      <c r="DKK56" s="960"/>
      <c r="DKL56" s="960"/>
      <c r="DKM56" s="960"/>
      <c r="DKN56" s="960"/>
      <c r="DKO56" s="960"/>
      <c r="DKP56" s="960"/>
      <c r="DKQ56" s="960"/>
      <c r="DKR56" s="960"/>
      <c r="DKS56" s="960"/>
      <c r="DKT56" s="960"/>
      <c r="DKU56" s="960"/>
      <c r="DKV56" s="960"/>
      <c r="DKW56" s="960"/>
      <c r="DKX56" s="960"/>
      <c r="DKY56" s="960"/>
      <c r="DKZ56" s="960"/>
      <c r="DLA56" s="960"/>
      <c r="DLB56" s="960"/>
      <c r="DLC56" s="960"/>
      <c r="DLD56" s="960"/>
      <c r="DLE56" s="960"/>
      <c r="DLF56" s="960"/>
      <c r="DLG56" s="960"/>
      <c r="DLH56" s="960"/>
      <c r="DLI56" s="960"/>
      <c r="DLJ56" s="960"/>
      <c r="DLK56" s="960"/>
      <c r="DLL56" s="960"/>
      <c r="DLM56" s="960"/>
      <c r="DLN56" s="960"/>
      <c r="DLO56" s="960"/>
      <c r="DLP56" s="960"/>
      <c r="DLQ56" s="960"/>
      <c r="DLR56" s="960"/>
      <c r="DLS56" s="960"/>
      <c r="DLT56" s="960"/>
      <c r="DLU56" s="960"/>
      <c r="DLV56" s="960"/>
      <c r="DLW56" s="960"/>
      <c r="DLX56" s="960"/>
      <c r="DLY56" s="960"/>
      <c r="DLZ56" s="960"/>
      <c r="DMA56" s="960"/>
      <c r="DMB56" s="960"/>
      <c r="DMC56" s="960"/>
      <c r="DMD56" s="960"/>
      <c r="DME56" s="960"/>
      <c r="DMF56" s="960"/>
      <c r="DMG56" s="960"/>
      <c r="DMH56" s="960"/>
      <c r="DMI56" s="960"/>
      <c r="DMJ56" s="960"/>
      <c r="DMK56" s="960"/>
      <c r="DML56" s="960"/>
      <c r="DMM56" s="960"/>
      <c r="DMN56" s="960"/>
      <c r="DMO56" s="960"/>
      <c r="DMP56" s="960"/>
      <c r="DMQ56" s="960"/>
      <c r="DMR56" s="960"/>
      <c r="DMS56" s="960"/>
      <c r="DMT56" s="960"/>
      <c r="DMU56" s="960"/>
      <c r="DMV56" s="960"/>
      <c r="DMW56" s="960"/>
      <c r="DMX56" s="960"/>
      <c r="DMY56" s="960"/>
      <c r="DMZ56" s="960"/>
      <c r="DNA56" s="960"/>
      <c r="DNB56" s="960"/>
      <c r="DNC56" s="960"/>
      <c r="DND56" s="960"/>
      <c r="DNE56" s="960"/>
      <c r="DNF56" s="960"/>
      <c r="DNG56" s="960"/>
      <c r="DNH56" s="960"/>
      <c r="DNI56" s="960"/>
      <c r="DNJ56" s="960"/>
      <c r="DNK56" s="960"/>
      <c r="DNL56" s="960"/>
      <c r="DNM56" s="960"/>
      <c r="DNN56" s="960"/>
      <c r="DNO56" s="960"/>
      <c r="DNP56" s="960"/>
      <c r="DNQ56" s="960"/>
      <c r="DNR56" s="960"/>
      <c r="DNS56" s="960"/>
      <c r="DNT56" s="960"/>
      <c r="DNU56" s="960"/>
      <c r="DNV56" s="960"/>
      <c r="DNW56" s="960"/>
      <c r="DNX56" s="960"/>
      <c r="DNY56" s="960"/>
      <c r="DNZ56" s="960"/>
      <c r="DOA56" s="960"/>
      <c r="DOB56" s="960"/>
      <c r="DOC56" s="960"/>
      <c r="DOD56" s="960"/>
      <c r="DOE56" s="960"/>
      <c r="DOF56" s="960"/>
      <c r="DOG56" s="960"/>
      <c r="DOH56" s="960"/>
      <c r="DOI56" s="960"/>
      <c r="DOJ56" s="960"/>
      <c r="DOK56" s="960"/>
      <c r="DOL56" s="960"/>
      <c r="DOM56" s="960"/>
      <c r="DON56" s="960"/>
      <c r="DOO56" s="960"/>
      <c r="DOP56" s="960"/>
      <c r="DOQ56" s="960"/>
      <c r="DOR56" s="960"/>
      <c r="DOS56" s="960"/>
      <c r="DOT56" s="960"/>
      <c r="DOU56" s="960"/>
      <c r="DOV56" s="960"/>
      <c r="DOW56" s="960"/>
      <c r="DOX56" s="960"/>
      <c r="DOY56" s="960"/>
      <c r="DOZ56" s="960"/>
      <c r="DPA56" s="960"/>
      <c r="DPB56" s="960"/>
      <c r="DPC56" s="960"/>
      <c r="DPD56" s="960"/>
      <c r="DPE56" s="960"/>
      <c r="DPF56" s="960"/>
      <c r="DPG56" s="960"/>
      <c r="DPH56" s="960"/>
      <c r="DPI56" s="960"/>
      <c r="DPJ56" s="960"/>
      <c r="DPK56" s="960"/>
      <c r="DPL56" s="960"/>
      <c r="DPM56" s="960"/>
      <c r="DPN56" s="960"/>
      <c r="DPO56" s="960"/>
      <c r="DPP56" s="960"/>
      <c r="DPQ56" s="960"/>
      <c r="DPR56" s="960"/>
      <c r="DPS56" s="960"/>
      <c r="DPT56" s="960"/>
      <c r="DPU56" s="960"/>
      <c r="DPV56" s="960"/>
      <c r="DPW56" s="960"/>
      <c r="DPX56" s="960"/>
      <c r="DPY56" s="960"/>
      <c r="DPZ56" s="960"/>
      <c r="DQA56" s="960"/>
      <c r="DQB56" s="960"/>
      <c r="DQC56" s="960"/>
      <c r="DQD56" s="960"/>
      <c r="DQE56" s="960"/>
      <c r="DQF56" s="960"/>
      <c r="DQG56" s="960"/>
      <c r="DQH56" s="960"/>
      <c r="DQI56" s="960"/>
      <c r="DQJ56" s="960"/>
      <c r="DQK56" s="960"/>
      <c r="DQL56" s="960"/>
      <c r="DQM56" s="960"/>
      <c r="DQN56" s="960"/>
      <c r="DQO56" s="960"/>
      <c r="DQP56" s="960"/>
      <c r="DQQ56" s="960"/>
      <c r="DQR56" s="960"/>
      <c r="DQS56" s="960"/>
      <c r="DQT56" s="960"/>
      <c r="DQU56" s="960"/>
      <c r="DQV56" s="960"/>
      <c r="DQW56" s="960"/>
      <c r="DQX56" s="960"/>
      <c r="DQY56" s="960"/>
      <c r="DQZ56" s="960"/>
      <c r="DRA56" s="960"/>
      <c r="DRB56" s="960"/>
      <c r="DRC56" s="960"/>
      <c r="DRD56" s="960"/>
      <c r="DRE56" s="960"/>
      <c r="DRF56" s="960"/>
      <c r="DRG56" s="960"/>
      <c r="DRH56" s="960"/>
      <c r="DRI56" s="960"/>
      <c r="DRJ56" s="960"/>
      <c r="DRK56" s="960"/>
      <c r="DRL56" s="960"/>
      <c r="DRM56" s="960"/>
      <c r="DRN56" s="960"/>
      <c r="DRO56" s="960"/>
      <c r="DRP56" s="960"/>
      <c r="DRQ56" s="960"/>
      <c r="DRR56" s="960"/>
      <c r="DRS56" s="960"/>
      <c r="DRT56" s="960"/>
      <c r="DRU56" s="960"/>
      <c r="DRV56" s="960"/>
      <c r="DRW56" s="960"/>
      <c r="DRX56" s="960"/>
      <c r="DRY56" s="960"/>
      <c r="DRZ56" s="960"/>
      <c r="DSA56" s="960"/>
      <c r="DSB56" s="960"/>
      <c r="DSC56" s="960"/>
      <c r="DSD56" s="960"/>
      <c r="DSE56" s="960"/>
      <c r="DSF56" s="960"/>
      <c r="DSG56" s="960"/>
      <c r="DSH56" s="960"/>
      <c r="DSI56" s="960"/>
      <c r="DSJ56" s="960"/>
      <c r="DSK56" s="960"/>
      <c r="DSL56" s="960"/>
      <c r="DSM56" s="960"/>
      <c r="DSN56" s="960"/>
      <c r="DSO56" s="960"/>
      <c r="DSP56" s="960"/>
      <c r="DSQ56" s="960"/>
      <c r="DSR56" s="960"/>
      <c r="DSS56" s="960"/>
      <c r="DST56" s="960"/>
      <c r="DSU56" s="960"/>
      <c r="DSV56" s="960"/>
      <c r="DSW56" s="960"/>
      <c r="DSX56" s="960"/>
      <c r="DSY56" s="960"/>
      <c r="DSZ56" s="960"/>
      <c r="DTA56" s="960"/>
      <c r="DTB56" s="960"/>
      <c r="DTC56" s="960"/>
      <c r="DTD56" s="960"/>
      <c r="DTE56" s="960"/>
      <c r="DTF56" s="960"/>
      <c r="DTG56" s="960"/>
      <c r="DTH56" s="960"/>
      <c r="DTI56" s="960"/>
      <c r="DTJ56" s="960"/>
      <c r="DTK56" s="960"/>
      <c r="DTL56" s="960"/>
      <c r="DTM56" s="960"/>
      <c r="DTN56" s="960"/>
      <c r="DTO56" s="960"/>
      <c r="DTP56" s="960"/>
      <c r="DTQ56" s="960"/>
      <c r="DTR56" s="960"/>
      <c r="DTS56" s="960"/>
      <c r="DTT56" s="960"/>
      <c r="DTU56" s="960"/>
      <c r="DTV56" s="960"/>
      <c r="DTW56" s="960"/>
      <c r="DTX56" s="960"/>
      <c r="DTY56" s="960"/>
      <c r="DTZ56" s="960"/>
      <c r="DUA56" s="960"/>
      <c r="DUB56" s="960"/>
      <c r="DUC56" s="960"/>
      <c r="DUD56" s="960"/>
      <c r="DUE56" s="960"/>
      <c r="DUF56" s="960"/>
      <c r="DUG56" s="960"/>
      <c r="DUH56" s="960"/>
      <c r="DUI56" s="960"/>
      <c r="DUJ56" s="960"/>
      <c r="DUK56" s="960"/>
      <c r="DUL56" s="960"/>
      <c r="DUM56" s="960"/>
      <c r="DUN56" s="960"/>
      <c r="DUO56" s="960"/>
      <c r="DUP56" s="960"/>
      <c r="DUQ56" s="960"/>
      <c r="DUR56" s="960"/>
      <c r="DUS56" s="960"/>
      <c r="DUT56" s="960"/>
      <c r="DUU56" s="960"/>
      <c r="DUV56" s="960"/>
      <c r="DUW56" s="960"/>
      <c r="DUX56" s="960"/>
      <c r="DUY56" s="960"/>
      <c r="DUZ56" s="960"/>
      <c r="DVA56" s="960"/>
      <c r="DVB56" s="960"/>
      <c r="DVC56" s="960"/>
      <c r="DVD56" s="960"/>
      <c r="DVE56" s="960"/>
      <c r="DVF56" s="960"/>
      <c r="DVG56" s="960"/>
      <c r="DVH56" s="960"/>
      <c r="DVI56" s="960"/>
      <c r="DVJ56" s="960"/>
      <c r="DVK56" s="960"/>
      <c r="DVL56" s="960"/>
      <c r="DVM56" s="960"/>
      <c r="DVN56" s="960"/>
      <c r="DVO56" s="960"/>
      <c r="DVP56" s="960"/>
      <c r="DVQ56" s="960"/>
      <c r="DVR56" s="960"/>
      <c r="DVS56" s="960"/>
      <c r="DVT56" s="960"/>
      <c r="DVU56" s="960"/>
      <c r="DVV56" s="960"/>
      <c r="DVW56" s="960"/>
      <c r="DVX56" s="960"/>
      <c r="DVY56" s="960"/>
      <c r="DVZ56" s="960"/>
      <c r="DWA56" s="960"/>
      <c r="DWB56" s="960"/>
      <c r="DWC56" s="960"/>
      <c r="DWD56" s="960"/>
      <c r="DWE56" s="960"/>
      <c r="DWF56" s="960"/>
      <c r="DWG56" s="960"/>
      <c r="DWH56" s="960"/>
      <c r="DWI56" s="960"/>
      <c r="DWJ56" s="960"/>
      <c r="DWK56" s="960"/>
      <c r="DWL56" s="960"/>
      <c r="DWM56" s="960"/>
      <c r="DWN56" s="960"/>
      <c r="DWO56" s="960"/>
      <c r="DWP56" s="960"/>
      <c r="DWQ56" s="960"/>
      <c r="DWR56" s="960"/>
      <c r="DWS56" s="960"/>
      <c r="DWT56" s="960"/>
      <c r="DWU56" s="960"/>
      <c r="DWV56" s="960"/>
      <c r="DWW56" s="960"/>
      <c r="DWX56" s="960"/>
      <c r="DWY56" s="960"/>
      <c r="DWZ56" s="960"/>
      <c r="DXA56" s="960"/>
      <c r="DXB56" s="960"/>
      <c r="DXC56" s="960"/>
      <c r="DXD56" s="960"/>
      <c r="DXE56" s="960"/>
      <c r="DXF56" s="960"/>
      <c r="DXG56" s="960"/>
      <c r="DXH56" s="960"/>
      <c r="DXI56" s="960"/>
      <c r="DXJ56" s="960"/>
      <c r="DXK56" s="960"/>
      <c r="DXL56" s="960"/>
      <c r="DXM56" s="960"/>
      <c r="DXN56" s="960"/>
      <c r="DXO56" s="960"/>
      <c r="DXP56" s="960"/>
      <c r="DXQ56" s="960"/>
      <c r="DXR56" s="960"/>
      <c r="DXS56" s="960"/>
      <c r="DXT56" s="960"/>
      <c r="DXU56" s="960"/>
      <c r="DXV56" s="960"/>
      <c r="DXW56" s="960"/>
      <c r="DXX56" s="960"/>
      <c r="DXY56" s="960"/>
      <c r="DXZ56" s="960"/>
      <c r="DYA56" s="960"/>
      <c r="DYB56" s="960"/>
      <c r="DYC56" s="960"/>
      <c r="DYD56" s="960"/>
      <c r="DYE56" s="960"/>
      <c r="DYF56" s="960"/>
      <c r="DYG56" s="960"/>
      <c r="DYH56" s="960"/>
      <c r="DYI56" s="960"/>
      <c r="DYJ56" s="960"/>
      <c r="DYK56" s="960"/>
      <c r="DYL56" s="960"/>
      <c r="DYM56" s="960"/>
      <c r="DYN56" s="960"/>
      <c r="DYO56" s="960"/>
      <c r="DYP56" s="960"/>
      <c r="DYQ56" s="960"/>
      <c r="DYR56" s="960"/>
      <c r="DYS56" s="960"/>
      <c r="DYT56" s="960"/>
      <c r="DYU56" s="960"/>
      <c r="DYV56" s="960"/>
      <c r="DYW56" s="960"/>
      <c r="DYX56" s="960"/>
      <c r="DYY56" s="960"/>
      <c r="DYZ56" s="960"/>
      <c r="DZA56" s="960"/>
      <c r="DZB56" s="960"/>
      <c r="DZC56" s="960"/>
      <c r="DZD56" s="960"/>
      <c r="DZE56" s="960"/>
      <c r="DZF56" s="960"/>
      <c r="DZG56" s="960"/>
      <c r="DZH56" s="960"/>
      <c r="DZI56" s="960"/>
      <c r="DZJ56" s="960"/>
      <c r="DZK56" s="960"/>
      <c r="DZL56" s="960"/>
      <c r="DZM56" s="960"/>
      <c r="DZN56" s="960"/>
      <c r="DZO56" s="960"/>
      <c r="DZP56" s="960"/>
      <c r="DZQ56" s="960"/>
      <c r="DZR56" s="960"/>
      <c r="DZS56" s="960"/>
      <c r="DZT56" s="960"/>
      <c r="DZU56" s="960"/>
      <c r="DZV56" s="960"/>
      <c r="DZW56" s="960"/>
      <c r="DZX56" s="960"/>
      <c r="DZY56" s="960"/>
      <c r="DZZ56" s="960"/>
      <c r="EAA56" s="960"/>
      <c r="EAB56" s="960"/>
      <c r="EAC56" s="960"/>
      <c r="EAD56" s="960"/>
      <c r="EAE56" s="960"/>
      <c r="EAF56" s="960"/>
      <c r="EAG56" s="960"/>
      <c r="EAH56" s="960"/>
      <c r="EAI56" s="960"/>
      <c r="EAJ56" s="960"/>
      <c r="EAK56" s="960"/>
      <c r="EAL56" s="960"/>
      <c r="EAM56" s="960"/>
      <c r="EAN56" s="960"/>
      <c r="EAO56" s="960"/>
      <c r="EAP56" s="960"/>
      <c r="EAQ56" s="960"/>
      <c r="EAR56" s="960"/>
      <c r="EAS56" s="960"/>
      <c r="EAT56" s="960"/>
      <c r="EAU56" s="960"/>
      <c r="EAV56" s="960"/>
      <c r="EAW56" s="960"/>
      <c r="EAX56" s="960"/>
      <c r="EAY56" s="960"/>
      <c r="EAZ56" s="960"/>
      <c r="EBA56" s="960"/>
      <c r="EBB56" s="960"/>
      <c r="EBC56" s="960"/>
      <c r="EBD56" s="960"/>
      <c r="EBE56" s="960"/>
      <c r="EBF56" s="960"/>
      <c r="EBG56" s="960"/>
      <c r="EBH56" s="960"/>
      <c r="EBI56" s="960"/>
      <c r="EBJ56" s="960"/>
      <c r="EBK56" s="960"/>
      <c r="EBL56" s="960"/>
      <c r="EBM56" s="960"/>
      <c r="EBN56" s="960"/>
      <c r="EBO56" s="960"/>
      <c r="EBP56" s="960"/>
      <c r="EBQ56" s="960"/>
      <c r="EBR56" s="960"/>
      <c r="EBS56" s="960"/>
      <c r="EBT56" s="960"/>
      <c r="EBU56" s="960"/>
      <c r="EBV56" s="960"/>
      <c r="EBW56" s="960"/>
      <c r="EBX56" s="960"/>
      <c r="EBY56" s="960"/>
      <c r="EBZ56" s="960"/>
      <c r="ECA56" s="960"/>
      <c r="ECB56" s="960"/>
      <c r="ECC56" s="960"/>
      <c r="ECD56" s="960"/>
      <c r="ECE56" s="960"/>
      <c r="ECF56" s="960"/>
      <c r="ECG56" s="960"/>
      <c r="ECH56" s="960"/>
      <c r="ECI56" s="960"/>
      <c r="ECJ56" s="960"/>
      <c r="ECK56" s="960"/>
      <c r="ECL56" s="960"/>
      <c r="ECM56" s="960"/>
      <c r="ECN56" s="960"/>
      <c r="ECO56" s="960"/>
      <c r="ECP56" s="960"/>
      <c r="ECQ56" s="960"/>
      <c r="ECR56" s="960"/>
      <c r="ECS56" s="960"/>
      <c r="ECT56" s="960"/>
      <c r="ECU56" s="960"/>
      <c r="ECV56" s="960"/>
      <c r="ECW56" s="960"/>
      <c r="ECX56" s="960"/>
      <c r="ECY56" s="960"/>
      <c r="ECZ56" s="960"/>
      <c r="EDA56" s="960"/>
      <c r="EDB56" s="960"/>
      <c r="EDC56" s="960"/>
      <c r="EDD56" s="960"/>
      <c r="EDE56" s="960"/>
      <c r="EDF56" s="960"/>
      <c r="EDG56" s="960"/>
      <c r="EDH56" s="960"/>
      <c r="EDI56" s="960"/>
      <c r="EDJ56" s="960"/>
      <c r="EDK56" s="960"/>
      <c r="EDL56" s="960"/>
      <c r="EDM56" s="960"/>
      <c r="EDN56" s="960"/>
      <c r="EDO56" s="960"/>
      <c r="EDP56" s="960"/>
      <c r="EDQ56" s="960"/>
      <c r="EDR56" s="960"/>
      <c r="EDS56" s="960"/>
      <c r="EDT56" s="960"/>
      <c r="EDU56" s="960"/>
      <c r="EDV56" s="960"/>
      <c r="EDW56" s="960"/>
      <c r="EDX56" s="960"/>
      <c r="EDY56" s="960"/>
      <c r="EDZ56" s="960"/>
      <c r="EEA56" s="960"/>
      <c r="EEB56" s="960"/>
      <c r="EEC56" s="960"/>
      <c r="EED56" s="960"/>
      <c r="EEE56" s="960"/>
      <c r="EEF56" s="960"/>
      <c r="EEG56" s="960"/>
      <c r="EEH56" s="960"/>
      <c r="EEI56" s="960"/>
      <c r="EEJ56" s="960"/>
      <c r="EEK56" s="960"/>
      <c r="EEL56" s="960"/>
      <c r="EEM56" s="960"/>
      <c r="EEN56" s="960"/>
      <c r="EEO56" s="960"/>
      <c r="EEP56" s="960"/>
      <c r="EEQ56" s="960"/>
      <c r="EER56" s="960"/>
      <c r="EES56" s="960"/>
      <c r="EET56" s="960"/>
      <c r="EEU56" s="960"/>
      <c r="EEV56" s="960"/>
      <c r="EEW56" s="960"/>
      <c r="EEX56" s="960"/>
      <c r="EEY56" s="960"/>
      <c r="EEZ56" s="960"/>
      <c r="EFA56" s="960"/>
      <c r="EFB56" s="960"/>
      <c r="EFC56" s="960"/>
      <c r="EFD56" s="960"/>
      <c r="EFE56" s="960"/>
      <c r="EFF56" s="960"/>
      <c r="EFG56" s="960"/>
      <c r="EFH56" s="960"/>
      <c r="EFI56" s="960"/>
      <c r="EFJ56" s="960"/>
      <c r="EFK56" s="960"/>
      <c r="EFL56" s="960"/>
      <c r="EFM56" s="960"/>
      <c r="EFN56" s="960"/>
      <c r="EFO56" s="960"/>
      <c r="EFP56" s="960"/>
      <c r="EFQ56" s="960"/>
      <c r="EFR56" s="960"/>
      <c r="EFS56" s="960"/>
      <c r="EFT56" s="960"/>
      <c r="EFU56" s="960"/>
      <c r="EFV56" s="960"/>
      <c r="EFW56" s="960"/>
      <c r="EFX56" s="960"/>
      <c r="EFY56" s="960"/>
      <c r="EFZ56" s="960"/>
      <c r="EGA56" s="960"/>
      <c r="EGB56" s="960"/>
      <c r="EGC56" s="960"/>
      <c r="EGD56" s="960"/>
      <c r="EGE56" s="960"/>
      <c r="EGF56" s="960"/>
      <c r="EGG56" s="960"/>
      <c r="EGH56" s="960"/>
      <c r="EGI56" s="960"/>
      <c r="EGJ56" s="960"/>
      <c r="EGK56" s="960"/>
      <c r="EGL56" s="960"/>
      <c r="EGM56" s="960"/>
      <c r="EGN56" s="960"/>
      <c r="EGO56" s="960"/>
      <c r="EGP56" s="960"/>
      <c r="EGQ56" s="960"/>
      <c r="EGR56" s="960"/>
      <c r="EGS56" s="960"/>
      <c r="EGT56" s="960"/>
      <c r="EGU56" s="960"/>
      <c r="EGV56" s="960"/>
      <c r="EGW56" s="960"/>
      <c r="EGX56" s="960"/>
      <c r="EGY56" s="960"/>
      <c r="EGZ56" s="960"/>
      <c r="EHA56" s="960"/>
      <c r="EHB56" s="960"/>
      <c r="EHC56" s="960"/>
      <c r="EHD56" s="960"/>
      <c r="EHE56" s="960"/>
      <c r="EHF56" s="960"/>
      <c r="EHG56" s="960"/>
      <c r="EHH56" s="960"/>
      <c r="EHI56" s="960"/>
      <c r="EHJ56" s="960"/>
      <c r="EHK56" s="960"/>
      <c r="EHL56" s="960"/>
      <c r="EHM56" s="960"/>
      <c r="EHN56" s="960"/>
      <c r="EHO56" s="960"/>
      <c r="EHP56" s="960"/>
      <c r="EHQ56" s="960"/>
      <c r="EHR56" s="960"/>
      <c r="EHS56" s="960"/>
      <c r="EHT56" s="960"/>
      <c r="EHU56" s="960"/>
      <c r="EHV56" s="960"/>
      <c r="EHW56" s="960"/>
      <c r="EHX56" s="960"/>
      <c r="EHY56" s="960"/>
      <c r="EHZ56" s="960"/>
      <c r="EIA56" s="960"/>
      <c r="EIB56" s="960"/>
      <c r="EIC56" s="960"/>
      <c r="EID56" s="960"/>
      <c r="EIE56" s="960"/>
      <c r="EIF56" s="960"/>
      <c r="EIG56" s="960"/>
      <c r="EIH56" s="960"/>
      <c r="EII56" s="960"/>
      <c r="EIJ56" s="960"/>
      <c r="EIK56" s="960"/>
      <c r="EIL56" s="960"/>
      <c r="EIM56" s="960"/>
      <c r="EIN56" s="960"/>
      <c r="EIO56" s="960"/>
      <c r="EIP56" s="960"/>
      <c r="EIQ56" s="960"/>
      <c r="EIR56" s="960"/>
      <c r="EIS56" s="960"/>
      <c r="EIT56" s="960"/>
      <c r="EIU56" s="960"/>
      <c r="EIV56" s="960"/>
      <c r="EIW56" s="960"/>
      <c r="EIX56" s="960"/>
      <c r="EIY56" s="960"/>
      <c r="EIZ56" s="960"/>
      <c r="EJA56" s="960"/>
      <c r="EJB56" s="960"/>
      <c r="EJC56" s="960"/>
      <c r="EJD56" s="960"/>
      <c r="EJE56" s="960"/>
      <c r="EJF56" s="960"/>
      <c r="EJG56" s="960"/>
      <c r="EJH56" s="960"/>
      <c r="EJI56" s="960"/>
      <c r="EJJ56" s="960"/>
      <c r="EJK56" s="960"/>
      <c r="EJL56" s="960"/>
      <c r="EJM56" s="960"/>
      <c r="EJN56" s="960"/>
      <c r="EJO56" s="960"/>
      <c r="EJP56" s="960"/>
      <c r="EJQ56" s="960"/>
      <c r="EJR56" s="960"/>
      <c r="EJS56" s="960"/>
      <c r="EJT56" s="960"/>
      <c r="EJU56" s="960"/>
      <c r="EJV56" s="960"/>
      <c r="EJW56" s="960"/>
      <c r="EJX56" s="960"/>
      <c r="EJY56" s="960"/>
      <c r="EJZ56" s="960"/>
      <c r="EKA56" s="960"/>
      <c r="EKB56" s="960"/>
      <c r="EKC56" s="960"/>
      <c r="EKD56" s="960"/>
      <c r="EKE56" s="960"/>
      <c r="EKF56" s="960"/>
      <c r="EKG56" s="960"/>
      <c r="EKH56" s="960"/>
      <c r="EKI56" s="960"/>
      <c r="EKJ56" s="960"/>
      <c r="EKK56" s="960"/>
      <c r="EKL56" s="960"/>
      <c r="EKM56" s="960"/>
      <c r="EKN56" s="960"/>
      <c r="EKO56" s="960"/>
      <c r="EKP56" s="960"/>
      <c r="EKQ56" s="960"/>
      <c r="EKR56" s="960"/>
      <c r="EKS56" s="960"/>
      <c r="EKT56" s="960"/>
      <c r="EKU56" s="960"/>
      <c r="EKV56" s="960"/>
      <c r="EKW56" s="960"/>
      <c r="EKX56" s="960"/>
      <c r="EKY56" s="960"/>
      <c r="EKZ56" s="960"/>
      <c r="ELA56" s="960"/>
      <c r="ELB56" s="960"/>
      <c r="ELC56" s="960"/>
      <c r="ELD56" s="960"/>
      <c r="ELE56" s="960"/>
      <c r="ELF56" s="960"/>
      <c r="ELG56" s="960"/>
      <c r="ELH56" s="960"/>
      <c r="ELI56" s="960"/>
      <c r="ELJ56" s="960"/>
      <c r="ELK56" s="960"/>
      <c r="ELL56" s="960"/>
      <c r="ELM56" s="960"/>
      <c r="ELN56" s="960"/>
      <c r="ELO56" s="960"/>
      <c r="ELP56" s="960"/>
      <c r="ELQ56" s="960"/>
      <c r="ELR56" s="960"/>
      <c r="ELS56" s="960"/>
      <c r="ELT56" s="960"/>
      <c r="ELU56" s="960"/>
      <c r="ELV56" s="960"/>
      <c r="ELW56" s="960"/>
      <c r="ELX56" s="960"/>
      <c r="ELY56" s="960"/>
      <c r="ELZ56" s="960"/>
      <c r="EMA56" s="960"/>
      <c r="EMB56" s="960"/>
      <c r="EMC56" s="960"/>
      <c r="EMD56" s="960"/>
      <c r="EME56" s="960"/>
      <c r="EMF56" s="960"/>
      <c r="EMG56" s="960"/>
      <c r="EMH56" s="960"/>
      <c r="EMI56" s="960"/>
      <c r="EMJ56" s="960"/>
      <c r="EMK56" s="960"/>
      <c r="EML56" s="960"/>
      <c r="EMM56" s="960"/>
      <c r="EMN56" s="960"/>
      <c r="EMO56" s="960"/>
      <c r="EMP56" s="960"/>
      <c r="EMQ56" s="960"/>
      <c r="EMR56" s="960"/>
      <c r="EMS56" s="960"/>
      <c r="EMT56" s="960"/>
      <c r="EMU56" s="960"/>
      <c r="EMV56" s="960"/>
      <c r="EMW56" s="960"/>
      <c r="EMX56" s="960"/>
      <c r="EMY56" s="960"/>
      <c r="EMZ56" s="960"/>
      <c r="ENA56" s="960"/>
      <c r="ENB56" s="960"/>
      <c r="ENC56" s="960"/>
      <c r="END56" s="960"/>
      <c r="ENE56" s="960"/>
      <c r="ENF56" s="960"/>
      <c r="ENG56" s="960"/>
      <c r="ENH56" s="960"/>
      <c r="ENI56" s="960"/>
      <c r="ENJ56" s="960"/>
      <c r="ENK56" s="960"/>
      <c r="ENL56" s="960"/>
      <c r="ENM56" s="960"/>
      <c r="ENN56" s="960"/>
      <c r="ENO56" s="960"/>
      <c r="ENP56" s="960"/>
      <c r="ENQ56" s="960"/>
      <c r="ENR56" s="960"/>
      <c r="ENS56" s="960"/>
      <c r="ENT56" s="960"/>
      <c r="ENU56" s="960"/>
      <c r="ENV56" s="960"/>
      <c r="ENW56" s="960"/>
      <c r="ENX56" s="960"/>
      <c r="ENY56" s="960"/>
      <c r="ENZ56" s="960"/>
      <c r="EOA56" s="960"/>
      <c r="EOB56" s="960"/>
      <c r="EOC56" s="960"/>
      <c r="EOD56" s="960"/>
      <c r="EOE56" s="960"/>
      <c r="EOF56" s="960"/>
      <c r="EOG56" s="960"/>
      <c r="EOH56" s="960"/>
      <c r="EOI56" s="960"/>
      <c r="EOJ56" s="960"/>
      <c r="EOK56" s="960"/>
      <c r="EOL56" s="960"/>
      <c r="EOM56" s="960"/>
      <c r="EON56" s="960"/>
      <c r="EOO56" s="960"/>
      <c r="EOP56" s="960"/>
      <c r="EOQ56" s="960"/>
      <c r="EOR56" s="960"/>
      <c r="EOS56" s="960"/>
      <c r="EOT56" s="960"/>
      <c r="EOU56" s="960"/>
      <c r="EOV56" s="960"/>
      <c r="EOW56" s="960"/>
      <c r="EOX56" s="960"/>
      <c r="EOY56" s="960"/>
      <c r="EOZ56" s="960"/>
      <c r="EPA56" s="960"/>
      <c r="EPB56" s="960"/>
      <c r="EPC56" s="960"/>
      <c r="EPD56" s="960"/>
      <c r="EPE56" s="960"/>
      <c r="EPF56" s="960"/>
      <c r="EPG56" s="960"/>
      <c r="EPH56" s="960"/>
      <c r="EPI56" s="960"/>
      <c r="EPJ56" s="960"/>
      <c r="EPK56" s="960"/>
      <c r="EPL56" s="960"/>
      <c r="EPM56" s="960"/>
      <c r="EPN56" s="960"/>
      <c r="EPO56" s="960"/>
      <c r="EPP56" s="960"/>
      <c r="EPQ56" s="960"/>
      <c r="EPR56" s="960"/>
      <c r="EPS56" s="960"/>
      <c r="EPT56" s="960"/>
      <c r="EPU56" s="960"/>
      <c r="EPV56" s="960"/>
      <c r="EPW56" s="960"/>
      <c r="EPX56" s="960"/>
      <c r="EPY56" s="960"/>
      <c r="EPZ56" s="960"/>
      <c r="EQA56" s="960"/>
      <c r="EQB56" s="960"/>
      <c r="EQC56" s="960"/>
      <c r="EQD56" s="960"/>
      <c r="EQE56" s="960"/>
      <c r="EQF56" s="960"/>
      <c r="EQG56" s="960"/>
      <c r="EQH56" s="960"/>
      <c r="EQI56" s="960"/>
      <c r="EQJ56" s="960"/>
      <c r="EQK56" s="960"/>
      <c r="EQL56" s="960"/>
      <c r="EQM56" s="960"/>
      <c r="EQN56" s="960"/>
      <c r="EQO56" s="960"/>
      <c r="EQP56" s="960"/>
      <c r="EQQ56" s="960"/>
      <c r="EQR56" s="960"/>
      <c r="EQS56" s="960"/>
      <c r="EQT56" s="960"/>
      <c r="EQU56" s="960"/>
      <c r="EQV56" s="960"/>
      <c r="EQW56" s="960"/>
      <c r="EQX56" s="960"/>
      <c r="EQY56" s="960"/>
      <c r="EQZ56" s="960"/>
      <c r="ERA56" s="960"/>
      <c r="ERB56" s="960"/>
      <c r="ERC56" s="960"/>
      <c r="ERD56" s="960"/>
      <c r="ERE56" s="960"/>
      <c r="ERF56" s="960"/>
      <c r="ERG56" s="960"/>
      <c r="ERH56" s="960"/>
      <c r="ERI56" s="960"/>
      <c r="ERJ56" s="960"/>
      <c r="ERK56" s="960"/>
      <c r="ERL56" s="960"/>
      <c r="ERM56" s="960"/>
      <c r="ERN56" s="960"/>
      <c r="ERO56" s="960"/>
      <c r="ERP56" s="960"/>
      <c r="ERQ56" s="960"/>
      <c r="ERR56" s="960"/>
      <c r="ERS56" s="960"/>
      <c r="ERT56" s="960"/>
      <c r="ERU56" s="960"/>
      <c r="ERV56" s="960"/>
      <c r="ERW56" s="960"/>
      <c r="ERX56" s="960"/>
      <c r="ERY56" s="960"/>
      <c r="ERZ56" s="960"/>
      <c r="ESA56" s="960"/>
      <c r="ESB56" s="960"/>
      <c r="ESC56" s="960"/>
      <c r="ESD56" s="960"/>
      <c r="ESE56" s="960"/>
      <c r="ESF56" s="960"/>
      <c r="ESG56" s="960"/>
      <c r="ESH56" s="960"/>
      <c r="ESI56" s="960"/>
      <c r="ESJ56" s="960"/>
      <c r="ESK56" s="960"/>
      <c r="ESL56" s="960"/>
      <c r="ESM56" s="960"/>
      <c r="ESN56" s="960"/>
      <c r="ESO56" s="960"/>
      <c r="ESP56" s="960"/>
      <c r="ESQ56" s="960"/>
      <c r="ESR56" s="960"/>
      <c r="ESS56" s="960"/>
      <c r="EST56" s="960"/>
      <c r="ESU56" s="960"/>
      <c r="ESV56" s="960"/>
      <c r="ESW56" s="960"/>
      <c r="ESX56" s="960"/>
      <c r="ESY56" s="960"/>
      <c r="ESZ56" s="960"/>
      <c r="ETA56" s="960"/>
      <c r="ETB56" s="960"/>
      <c r="ETC56" s="960"/>
      <c r="ETD56" s="960"/>
      <c r="ETE56" s="960"/>
      <c r="ETF56" s="960"/>
      <c r="ETG56" s="960"/>
      <c r="ETH56" s="960"/>
      <c r="ETI56" s="960"/>
      <c r="ETJ56" s="960"/>
      <c r="ETK56" s="960"/>
      <c r="ETL56" s="960"/>
      <c r="ETM56" s="960"/>
      <c r="ETN56" s="960"/>
      <c r="ETO56" s="960"/>
      <c r="ETP56" s="960"/>
      <c r="ETQ56" s="960"/>
      <c r="ETR56" s="960"/>
      <c r="ETS56" s="960"/>
      <c r="ETT56" s="960"/>
      <c r="ETU56" s="960"/>
      <c r="ETV56" s="960"/>
      <c r="ETW56" s="960"/>
      <c r="ETX56" s="960"/>
      <c r="ETY56" s="960"/>
      <c r="ETZ56" s="960"/>
      <c r="EUA56" s="960"/>
      <c r="EUB56" s="960"/>
      <c r="EUC56" s="960"/>
      <c r="EUD56" s="960"/>
      <c r="EUE56" s="960"/>
      <c r="EUF56" s="960"/>
      <c r="EUG56" s="960"/>
      <c r="EUH56" s="960"/>
      <c r="EUI56" s="960"/>
      <c r="EUJ56" s="960"/>
      <c r="EUK56" s="960"/>
      <c r="EUL56" s="960"/>
      <c r="EUM56" s="960"/>
      <c r="EUN56" s="960"/>
      <c r="EUO56" s="960"/>
      <c r="EUP56" s="960"/>
      <c r="EUQ56" s="960"/>
      <c r="EUR56" s="960"/>
      <c r="EUS56" s="960"/>
      <c r="EUT56" s="960"/>
      <c r="EUU56" s="960"/>
      <c r="EUV56" s="960"/>
      <c r="EUW56" s="960"/>
      <c r="EUX56" s="960"/>
      <c r="EUY56" s="960"/>
      <c r="EUZ56" s="960"/>
      <c r="EVA56" s="960"/>
      <c r="EVB56" s="960"/>
      <c r="EVC56" s="960"/>
      <c r="EVD56" s="960"/>
      <c r="EVE56" s="960"/>
      <c r="EVF56" s="960"/>
      <c r="EVG56" s="960"/>
      <c r="EVH56" s="960"/>
      <c r="EVI56" s="960"/>
      <c r="EVJ56" s="960"/>
      <c r="EVK56" s="960"/>
      <c r="EVL56" s="960"/>
      <c r="EVM56" s="960"/>
      <c r="EVN56" s="960"/>
      <c r="EVO56" s="960"/>
      <c r="EVP56" s="960"/>
      <c r="EVQ56" s="960"/>
      <c r="EVR56" s="960"/>
      <c r="EVS56" s="960"/>
      <c r="EVT56" s="960"/>
      <c r="EVU56" s="960"/>
      <c r="EVV56" s="960"/>
      <c r="EVW56" s="960"/>
      <c r="EVX56" s="960"/>
      <c r="EVY56" s="960"/>
      <c r="EVZ56" s="960"/>
      <c r="EWA56" s="960"/>
      <c r="EWB56" s="960"/>
      <c r="EWC56" s="960"/>
      <c r="EWD56" s="960"/>
      <c r="EWE56" s="960"/>
      <c r="EWF56" s="960"/>
      <c r="EWG56" s="960"/>
      <c r="EWH56" s="960"/>
      <c r="EWI56" s="960"/>
      <c r="EWJ56" s="960"/>
      <c r="EWK56" s="960"/>
      <c r="EWL56" s="960"/>
      <c r="EWM56" s="960"/>
      <c r="EWN56" s="960"/>
      <c r="EWO56" s="960"/>
      <c r="EWP56" s="960"/>
      <c r="EWQ56" s="960"/>
      <c r="EWR56" s="960"/>
      <c r="EWS56" s="960"/>
      <c r="EWT56" s="960"/>
      <c r="EWU56" s="960"/>
      <c r="EWV56" s="960"/>
      <c r="EWW56" s="960"/>
      <c r="EWX56" s="960"/>
      <c r="EWY56" s="960"/>
      <c r="EWZ56" s="960"/>
      <c r="EXA56" s="960"/>
      <c r="EXB56" s="960"/>
      <c r="EXC56" s="960"/>
      <c r="EXD56" s="960"/>
      <c r="EXE56" s="960"/>
      <c r="EXF56" s="960"/>
      <c r="EXG56" s="960"/>
      <c r="EXH56" s="960"/>
      <c r="EXI56" s="960"/>
      <c r="EXJ56" s="960"/>
      <c r="EXK56" s="960"/>
      <c r="EXL56" s="960"/>
      <c r="EXM56" s="960"/>
      <c r="EXN56" s="960"/>
      <c r="EXO56" s="960"/>
      <c r="EXP56" s="960"/>
      <c r="EXQ56" s="960"/>
      <c r="EXR56" s="960"/>
      <c r="EXS56" s="960"/>
      <c r="EXT56" s="960"/>
      <c r="EXU56" s="960"/>
      <c r="EXV56" s="960"/>
      <c r="EXW56" s="960"/>
      <c r="EXX56" s="960"/>
      <c r="EXY56" s="960"/>
      <c r="EXZ56" s="960"/>
      <c r="EYA56" s="960"/>
      <c r="EYB56" s="960"/>
      <c r="EYC56" s="960"/>
      <c r="EYD56" s="960"/>
      <c r="EYE56" s="960"/>
      <c r="EYF56" s="960"/>
      <c r="EYG56" s="960"/>
      <c r="EYH56" s="960"/>
      <c r="EYI56" s="960"/>
      <c r="EYJ56" s="960"/>
      <c r="EYK56" s="960"/>
      <c r="EYL56" s="960"/>
      <c r="EYM56" s="960"/>
      <c r="EYN56" s="960"/>
      <c r="EYO56" s="960"/>
      <c r="EYP56" s="960"/>
      <c r="EYQ56" s="960"/>
      <c r="EYR56" s="960"/>
      <c r="EYS56" s="960"/>
      <c r="EYT56" s="960"/>
      <c r="EYU56" s="960"/>
      <c r="EYV56" s="960"/>
      <c r="EYW56" s="960"/>
      <c r="EYX56" s="960"/>
      <c r="EYY56" s="960"/>
      <c r="EYZ56" s="960"/>
      <c r="EZA56" s="960"/>
      <c r="EZB56" s="960"/>
      <c r="EZC56" s="960"/>
      <c r="EZD56" s="960"/>
      <c r="EZE56" s="960"/>
      <c r="EZF56" s="960"/>
      <c r="EZG56" s="960"/>
      <c r="EZH56" s="960"/>
      <c r="EZI56" s="960"/>
      <c r="EZJ56" s="960"/>
      <c r="EZK56" s="960"/>
      <c r="EZL56" s="960"/>
      <c r="EZM56" s="960"/>
      <c r="EZN56" s="960"/>
      <c r="EZO56" s="960"/>
      <c r="EZP56" s="960"/>
      <c r="EZQ56" s="960"/>
      <c r="EZR56" s="960"/>
      <c r="EZS56" s="960"/>
      <c r="EZT56" s="960"/>
      <c r="EZU56" s="960"/>
      <c r="EZV56" s="960"/>
      <c r="EZW56" s="960"/>
      <c r="EZX56" s="960"/>
      <c r="EZY56" s="960"/>
      <c r="EZZ56" s="960"/>
      <c r="FAA56" s="960"/>
      <c r="FAB56" s="960"/>
      <c r="FAC56" s="960"/>
      <c r="FAD56" s="960"/>
      <c r="FAE56" s="960"/>
      <c r="FAF56" s="960"/>
      <c r="FAG56" s="960"/>
      <c r="FAH56" s="960"/>
      <c r="FAI56" s="960"/>
      <c r="FAJ56" s="960"/>
      <c r="FAK56" s="960"/>
      <c r="FAL56" s="960"/>
      <c r="FAM56" s="960"/>
      <c r="FAN56" s="960"/>
      <c r="FAO56" s="960"/>
      <c r="FAP56" s="960"/>
      <c r="FAQ56" s="960"/>
      <c r="FAR56" s="960"/>
      <c r="FAS56" s="960"/>
      <c r="FAT56" s="960"/>
      <c r="FAU56" s="960"/>
      <c r="FAV56" s="960"/>
      <c r="FAW56" s="960"/>
      <c r="FAX56" s="960"/>
      <c r="FAY56" s="960"/>
      <c r="FAZ56" s="960"/>
      <c r="FBA56" s="960"/>
      <c r="FBB56" s="960"/>
      <c r="FBC56" s="960"/>
      <c r="FBD56" s="960"/>
      <c r="FBE56" s="960"/>
      <c r="FBF56" s="960"/>
      <c r="FBG56" s="960"/>
      <c r="FBH56" s="960"/>
      <c r="FBI56" s="960"/>
      <c r="FBJ56" s="960"/>
      <c r="FBK56" s="960"/>
      <c r="FBL56" s="960"/>
      <c r="FBM56" s="960"/>
      <c r="FBN56" s="960"/>
      <c r="FBO56" s="960"/>
      <c r="FBP56" s="960"/>
      <c r="FBQ56" s="960"/>
      <c r="FBR56" s="960"/>
      <c r="FBS56" s="960"/>
      <c r="FBT56" s="960"/>
      <c r="FBU56" s="960"/>
      <c r="FBV56" s="960"/>
      <c r="FBW56" s="960"/>
      <c r="FBX56" s="960"/>
      <c r="FBY56" s="960"/>
      <c r="FBZ56" s="960"/>
      <c r="FCA56" s="960"/>
      <c r="FCB56" s="960"/>
      <c r="FCC56" s="960"/>
      <c r="FCD56" s="960"/>
      <c r="FCE56" s="960"/>
      <c r="FCF56" s="960"/>
      <c r="FCG56" s="960"/>
      <c r="FCH56" s="960"/>
      <c r="FCI56" s="960"/>
      <c r="FCJ56" s="960"/>
      <c r="FCK56" s="960"/>
      <c r="FCL56" s="960"/>
      <c r="FCM56" s="960"/>
      <c r="FCN56" s="960"/>
      <c r="FCO56" s="960"/>
      <c r="FCP56" s="960"/>
      <c r="FCQ56" s="960"/>
      <c r="FCR56" s="960"/>
      <c r="FCS56" s="960"/>
      <c r="FCT56" s="960"/>
      <c r="FCU56" s="960"/>
      <c r="FCV56" s="960"/>
      <c r="FCW56" s="960"/>
      <c r="FCX56" s="960"/>
      <c r="FCY56" s="960"/>
      <c r="FCZ56" s="960"/>
      <c r="FDA56" s="960"/>
      <c r="FDB56" s="960"/>
      <c r="FDC56" s="960"/>
      <c r="FDD56" s="960"/>
      <c r="FDE56" s="960"/>
      <c r="FDF56" s="960"/>
      <c r="FDG56" s="960"/>
      <c r="FDH56" s="960"/>
      <c r="FDI56" s="960"/>
      <c r="FDJ56" s="960"/>
      <c r="FDK56" s="960"/>
      <c r="FDL56" s="960"/>
      <c r="FDM56" s="960"/>
      <c r="FDN56" s="960"/>
      <c r="FDO56" s="960"/>
      <c r="FDP56" s="960"/>
      <c r="FDQ56" s="960"/>
      <c r="FDR56" s="960"/>
      <c r="FDS56" s="960"/>
      <c r="FDT56" s="960"/>
      <c r="FDU56" s="960"/>
      <c r="FDV56" s="960"/>
      <c r="FDW56" s="960"/>
      <c r="FDX56" s="960"/>
      <c r="FDY56" s="960"/>
      <c r="FDZ56" s="960"/>
      <c r="FEA56" s="960"/>
      <c r="FEB56" s="960"/>
      <c r="FEC56" s="960"/>
      <c r="FED56" s="960"/>
      <c r="FEE56" s="960"/>
      <c r="FEF56" s="960"/>
      <c r="FEG56" s="960"/>
      <c r="FEH56" s="960"/>
      <c r="FEI56" s="960"/>
      <c r="FEJ56" s="960"/>
      <c r="FEK56" s="960"/>
      <c r="FEL56" s="960"/>
      <c r="FEM56" s="960"/>
      <c r="FEN56" s="960"/>
      <c r="FEO56" s="960"/>
      <c r="FEP56" s="960"/>
      <c r="FEQ56" s="960"/>
      <c r="FER56" s="960"/>
      <c r="FES56" s="960"/>
      <c r="FET56" s="960"/>
      <c r="FEU56" s="960"/>
      <c r="FEV56" s="960"/>
      <c r="FEW56" s="960"/>
      <c r="FEX56" s="960"/>
      <c r="FEY56" s="960"/>
      <c r="FEZ56" s="960"/>
      <c r="FFA56" s="960"/>
      <c r="FFB56" s="960"/>
      <c r="FFC56" s="960"/>
      <c r="FFD56" s="960"/>
      <c r="FFE56" s="960"/>
      <c r="FFF56" s="960"/>
      <c r="FFG56" s="960"/>
      <c r="FFH56" s="960"/>
      <c r="FFI56" s="960"/>
      <c r="FFJ56" s="960"/>
      <c r="FFK56" s="960"/>
      <c r="FFL56" s="960"/>
      <c r="FFM56" s="960"/>
      <c r="FFN56" s="960"/>
      <c r="FFO56" s="960"/>
      <c r="FFP56" s="960"/>
      <c r="FFQ56" s="960"/>
      <c r="FFR56" s="960"/>
      <c r="FFS56" s="960"/>
      <c r="FFT56" s="960"/>
      <c r="FFU56" s="960"/>
      <c r="FFV56" s="960"/>
      <c r="FFW56" s="960"/>
      <c r="FFX56" s="960"/>
      <c r="FFY56" s="960"/>
      <c r="FFZ56" s="960"/>
      <c r="FGA56" s="960"/>
      <c r="FGB56" s="960"/>
      <c r="FGC56" s="960"/>
      <c r="FGD56" s="960"/>
      <c r="FGE56" s="960"/>
      <c r="FGF56" s="960"/>
      <c r="FGG56" s="960"/>
      <c r="FGH56" s="960"/>
      <c r="FGI56" s="960"/>
      <c r="FGJ56" s="960"/>
      <c r="FGK56" s="960"/>
      <c r="FGL56" s="960"/>
      <c r="FGM56" s="960"/>
      <c r="FGN56" s="960"/>
      <c r="FGO56" s="960"/>
      <c r="FGP56" s="960"/>
      <c r="FGQ56" s="960"/>
      <c r="FGR56" s="960"/>
      <c r="FGS56" s="960"/>
      <c r="FGT56" s="960"/>
      <c r="FGU56" s="960"/>
      <c r="FGV56" s="960"/>
      <c r="FGW56" s="960"/>
      <c r="FGX56" s="960"/>
      <c r="FGY56" s="960"/>
      <c r="FGZ56" s="960"/>
      <c r="FHA56" s="960"/>
      <c r="FHB56" s="960"/>
      <c r="FHC56" s="960"/>
      <c r="FHD56" s="960"/>
      <c r="FHE56" s="960"/>
      <c r="FHF56" s="960"/>
      <c r="FHG56" s="960"/>
      <c r="FHH56" s="960"/>
      <c r="FHI56" s="960"/>
      <c r="FHJ56" s="960"/>
      <c r="FHK56" s="960"/>
      <c r="FHL56" s="960"/>
      <c r="FHM56" s="960"/>
      <c r="FHN56" s="960"/>
      <c r="FHO56" s="960"/>
      <c r="FHP56" s="960"/>
      <c r="FHQ56" s="960"/>
      <c r="FHR56" s="960"/>
      <c r="FHS56" s="960"/>
      <c r="FHT56" s="960"/>
      <c r="FHU56" s="960"/>
      <c r="FHV56" s="960"/>
      <c r="FHW56" s="960"/>
      <c r="FHX56" s="960"/>
      <c r="FHY56" s="960"/>
      <c r="FHZ56" s="960"/>
      <c r="FIA56" s="960"/>
      <c r="FIB56" s="960"/>
      <c r="FIC56" s="960"/>
      <c r="FID56" s="960"/>
      <c r="FIE56" s="960"/>
      <c r="FIF56" s="960"/>
      <c r="FIG56" s="960"/>
      <c r="FIH56" s="960"/>
      <c r="FII56" s="960"/>
      <c r="FIJ56" s="960"/>
      <c r="FIK56" s="960"/>
      <c r="FIL56" s="960"/>
      <c r="FIM56" s="960"/>
      <c r="FIN56" s="960"/>
      <c r="FIO56" s="960"/>
      <c r="FIP56" s="960"/>
      <c r="FIQ56" s="960"/>
      <c r="FIR56" s="960"/>
      <c r="FIS56" s="960"/>
      <c r="FIT56" s="960"/>
      <c r="FIU56" s="960"/>
      <c r="FIV56" s="960"/>
      <c r="FIW56" s="960"/>
      <c r="FIX56" s="960"/>
      <c r="FIY56" s="960"/>
      <c r="FIZ56" s="960"/>
      <c r="FJA56" s="960"/>
      <c r="FJB56" s="960"/>
      <c r="FJC56" s="960"/>
      <c r="FJD56" s="960"/>
      <c r="FJE56" s="960"/>
      <c r="FJF56" s="960"/>
      <c r="FJG56" s="960"/>
      <c r="FJH56" s="960"/>
      <c r="FJI56" s="960"/>
      <c r="FJJ56" s="960"/>
      <c r="FJK56" s="960"/>
      <c r="FJL56" s="960"/>
      <c r="FJM56" s="960"/>
      <c r="FJN56" s="960"/>
      <c r="FJO56" s="960"/>
      <c r="FJP56" s="960"/>
      <c r="FJQ56" s="960"/>
      <c r="FJR56" s="960"/>
      <c r="FJS56" s="960"/>
      <c r="FJT56" s="960"/>
      <c r="FJU56" s="960"/>
      <c r="FJV56" s="960"/>
      <c r="FJW56" s="960"/>
      <c r="FJX56" s="960"/>
      <c r="FJY56" s="960"/>
      <c r="FJZ56" s="960"/>
      <c r="FKA56" s="960"/>
      <c r="FKB56" s="960"/>
      <c r="FKC56" s="960"/>
      <c r="FKD56" s="960"/>
      <c r="FKE56" s="960"/>
      <c r="FKF56" s="960"/>
      <c r="FKG56" s="960"/>
      <c r="FKH56" s="960"/>
      <c r="FKI56" s="960"/>
      <c r="FKJ56" s="960"/>
      <c r="FKK56" s="960"/>
      <c r="FKL56" s="960"/>
      <c r="FKM56" s="960"/>
      <c r="FKN56" s="960"/>
      <c r="FKO56" s="960"/>
      <c r="FKP56" s="960"/>
      <c r="FKQ56" s="960"/>
      <c r="FKR56" s="960"/>
      <c r="FKS56" s="960"/>
      <c r="FKT56" s="960"/>
      <c r="FKU56" s="960"/>
      <c r="FKV56" s="960"/>
      <c r="FKW56" s="960"/>
      <c r="FKX56" s="960"/>
      <c r="FKY56" s="960"/>
      <c r="FKZ56" s="960"/>
      <c r="FLA56" s="960"/>
      <c r="FLB56" s="960"/>
      <c r="FLC56" s="960"/>
      <c r="FLD56" s="960"/>
      <c r="FLE56" s="960"/>
      <c r="FLF56" s="960"/>
      <c r="FLG56" s="960"/>
      <c r="FLH56" s="960"/>
      <c r="FLI56" s="960"/>
      <c r="FLJ56" s="960"/>
      <c r="FLK56" s="960"/>
      <c r="FLL56" s="960"/>
      <c r="FLM56" s="960"/>
      <c r="FLN56" s="960"/>
      <c r="FLO56" s="960"/>
      <c r="FLP56" s="960"/>
      <c r="FLQ56" s="960"/>
      <c r="FLR56" s="960"/>
      <c r="FLS56" s="960"/>
      <c r="FLT56" s="960"/>
      <c r="FLU56" s="960"/>
      <c r="FLV56" s="960"/>
      <c r="FLW56" s="960"/>
      <c r="FLX56" s="960"/>
      <c r="FLY56" s="960"/>
      <c r="FLZ56" s="960"/>
      <c r="FMA56" s="960"/>
      <c r="FMB56" s="960"/>
      <c r="FMC56" s="960"/>
      <c r="FMD56" s="960"/>
      <c r="FME56" s="960"/>
      <c r="FMF56" s="960"/>
      <c r="FMG56" s="960"/>
      <c r="FMH56" s="960"/>
      <c r="FMI56" s="960"/>
      <c r="FMJ56" s="960"/>
      <c r="FMK56" s="960"/>
      <c r="FML56" s="960"/>
      <c r="FMM56" s="960"/>
      <c r="FMN56" s="960"/>
      <c r="FMO56" s="960"/>
      <c r="FMP56" s="960"/>
      <c r="FMQ56" s="960"/>
      <c r="FMR56" s="960"/>
      <c r="FMS56" s="960"/>
      <c r="FMT56" s="960"/>
      <c r="FMU56" s="960"/>
      <c r="FMV56" s="960"/>
      <c r="FMW56" s="960"/>
      <c r="FMX56" s="960"/>
      <c r="FMY56" s="960"/>
      <c r="FMZ56" s="960"/>
      <c r="FNA56" s="960"/>
      <c r="FNB56" s="960"/>
      <c r="FNC56" s="960"/>
      <c r="FND56" s="960"/>
      <c r="FNE56" s="960"/>
      <c r="FNF56" s="960"/>
      <c r="FNG56" s="960"/>
      <c r="FNH56" s="960"/>
      <c r="FNI56" s="960"/>
      <c r="FNJ56" s="960"/>
      <c r="FNK56" s="960"/>
      <c r="FNL56" s="960"/>
      <c r="FNM56" s="960"/>
      <c r="FNN56" s="960"/>
      <c r="FNO56" s="960"/>
      <c r="FNP56" s="960"/>
      <c r="FNQ56" s="960"/>
      <c r="FNR56" s="960"/>
      <c r="FNS56" s="960"/>
      <c r="FNT56" s="960"/>
      <c r="FNU56" s="960"/>
      <c r="FNV56" s="960"/>
      <c r="FNW56" s="960"/>
      <c r="FNX56" s="960"/>
      <c r="FNY56" s="960"/>
      <c r="FNZ56" s="960"/>
      <c r="FOA56" s="960"/>
      <c r="FOB56" s="960"/>
      <c r="FOC56" s="960"/>
      <c r="FOD56" s="960"/>
      <c r="FOE56" s="960"/>
      <c r="FOF56" s="960"/>
      <c r="FOG56" s="960"/>
      <c r="FOH56" s="960"/>
      <c r="FOI56" s="960"/>
      <c r="FOJ56" s="960"/>
      <c r="FOK56" s="960"/>
      <c r="FOL56" s="960"/>
      <c r="FOM56" s="960"/>
      <c r="FON56" s="960"/>
      <c r="FOO56" s="960"/>
      <c r="FOP56" s="960"/>
      <c r="FOQ56" s="960"/>
      <c r="FOR56" s="960"/>
      <c r="FOS56" s="960"/>
      <c r="FOT56" s="960"/>
      <c r="FOU56" s="960"/>
      <c r="FOV56" s="960"/>
      <c r="FOW56" s="960"/>
      <c r="FOX56" s="960"/>
      <c r="FOY56" s="960"/>
      <c r="FOZ56" s="960"/>
      <c r="FPA56" s="960"/>
      <c r="FPB56" s="960"/>
      <c r="FPC56" s="960"/>
      <c r="FPD56" s="960"/>
      <c r="FPE56" s="960"/>
      <c r="FPF56" s="960"/>
      <c r="FPG56" s="960"/>
      <c r="FPH56" s="960"/>
      <c r="FPI56" s="960"/>
      <c r="FPJ56" s="960"/>
      <c r="FPK56" s="960"/>
      <c r="FPL56" s="960"/>
      <c r="FPM56" s="960"/>
      <c r="FPN56" s="960"/>
      <c r="FPO56" s="960"/>
      <c r="FPP56" s="960"/>
      <c r="FPQ56" s="960"/>
      <c r="FPR56" s="960"/>
      <c r="FPS56" s="960"/>
      <c r="FPT56" s="960"/>
      <c r="FPU56" s="960"/>
      <c r="FPV56" s="960"/>
      <c r="FPW56" s="960"/>
      <c r="FPX56" s="960"/>
      <c r="FPY56" s="960"/>
      <c r="FPZ56" s="960"/>
      <c r="FQA56" s="960"/>
      <c r="FQB56" s="960"/>
      <c r="FQC56" s="960"/>
      <c r="FQD56" s="960"/>
      <c r="FQE56" s="960"/>
      <c r="FQF56" s="960"/>
      <c r="FQG56" s="960"/>
      <c r="FQH56" s="960"/>
      <c r="FQI56" s="960"/>
      <c r="FQJ56" s="960"/>
      <c r="FQK56" s="960"/>
      <c r="FQL56" s="960"/>
      <c r="FQM56" s="960"/>
      <c r="FQN56" s="960"/>
      <c r="FQO56" s="960"/>
      <c r="FQP56" s="960"/>
      <c r="FQQ56" s="960"/>
      <c r="FQR56" s="960"/>
      <c r="FQS56" s="960"/>
      <c r="FQT56" s="960"/>
      <c r="FQU56" s="960"/>
      <c r="FQV56" s="960"/>
      <c r="FQW56" s="960"/>
      <c r="FQX56" s="960"/>
      <c r="FQY56" s="960"/>
      <c r="FQZ56" s="960"/>
      <c r="FRA56" s="960"/>
      <c r="FRB56" s="960"/>
      <c r="FRC56" s="960"/>
      <c r="FRD56" s="960"/>
      <c r="FRE56" s="960"/>
      <c r="FRF56" s="960"/>
      <c r="FRG56" s="960"/>
      <c r="FRH56" s="960"/>
      <c r="FRI56" s="960"/>
      <c r="FRJ56" s="960"/>
      <c r="FRK56" s="960"/>
      <c r="FRL56" s="960"/>
      <c r="FRM56" s="960"/>
      <c r="FRN56" s="960"/>
      <c r="FRO56" s="960"/>
      <c r="FRP56" s="960"/>
      <c r="FRQ56" s="960"/>
      <c r="FRR56" s="960"/>
      <c r="FRS56" s="960"/>
      <c r="FRT56" s="960"/>
      <c r="FRU56" s="960"/>
      <c r="FRV56" s="960"/>
      <c r="FRW56" s="960"/>
      <c r="FRX56" s="960"/>
      <c r="FRY56" s="960"/>
      <c r="FRZ56" s="960"/>
      <c r="FSA56" s="960"/>
      <c r="FSB56" s="960"/>
      <c r="FSC56" s="960"/>
      <c r="FSD56" s="960"/>
      <c r="FSE56" s="960"/>
      <c r="FSF56" s="960"/>
      <c r="FSG56" s="960"/>
      <c r="FSH56" s="960"/>
      <c r="FSI56" s="960"/>
      <c r="FSJ56" s="960"/>
      <c r="FSK56" s="960"/>
      <c r="FSL56" s="960"/>
      <c r="FSM56" s="960"/>
      <c r="FSN56" s="960"/>
      <c r="FSO56" s="960"/>
      <c r="FSP56" s="960"/>
      <c r="FSQ56" s="960"/>
      <c r="FSR56" s="960"/>
      <c r="FSS56" s="960"/>
      <c r="FST56" s="960"/>
      <c r="FSU56" s="960"/>
      <c r="FSV56" s="960"/>
      <c r="FSW56" s="960"/>
      <c r="FSX56" s="960"/>
      <c r="FSY56" s="960"/>
      <c r="FSZ56" s="960"/>
      <c r="FTA56" s="960"/>
      <c r="FTB56" s="960"/>
      <c r="FTC56" s="960"/>
      <c r="FTD56" s="960"/>
      <c r="FTE56" s="960"/>
      <c r="FTF56" s="960"/>
      <c r="FTG56" s="960"/>
      <c r="FTH56" s="960"/>
      <c r="FTI56" s="960"/>
      <c r="FTJ56" s="960"/>
      <c r="FTK56" s="960"/>
      <c r="FTL56" s="960"/>
      <c r="FTM56" s="960"/>
      <c r="FTN56" s="960"/>
      <c r="FTO56" s="960"/>
      <c r="FTP56" s="960"/>
      <c r="FTQ56" s="960"/>
      <c r="FTR56" s="960"/>
      <c r="FTS56" s="960"/>
      <c r="FTT56" s="960"/>
      <c r="FTU56" s="960"/>
      <c r="FTV56" s="960"/>
      <c r="FTW56" s="960"/>
      <c r="FTX56" s="960"/>
      <c r="FTY56" s="960"/>
      <c r="FTZ56" s="960"/>
      <c r="FUA56" s="960"/>
      <c r="FUB56" s="960"/>
      <c r="FUC56" s="960"/>
      <c r="FUD56" s="960"/>
      <c r="FUE56" s="960"/>
      <c r="FUF56" s="960"/>
      <c r="FUG56" s="960"/>
      <c r="FUH56" s="960"/>
      <c r="FUI56" s="960"/>
      <c r="FUJ56" s="960"/>
      <c r="FUK56" s="960"/>
      <c r="FUL56" s="960"/>
      <c r="FUM56" s="960"/>
      <c r="FUN56" s="960"/>
      <c r="FUO56" s="960"/>
      <c r="FUP56" s="960"/>
      <c r="FUQ56" s="960"/>
      <c r="FUR56" s="960"/>
      <c r="FUS56" s="960"/>
      <c r="FUT56" s="960"/>
      <c r="FUU56" s="960"/>
      <c r="FUV56" s="960"/>
      <c r="FUW56" s="960"/>
      <c r="FUX56" s="960"/>
      <c r="FUY56" s="960"/>
      <c r="FUZ56" s="960"/>
      <c r="FVA56" s="960"/>
      <c r="FVB56" s="960"/>
      <c r="FVC56" s="960"/>
      <c r="FVD56" s="960"/>
      <c r="FVE56" s="960"/>
      <c r="FVF56" s="960"/>
      <c r="FVG56" s="960"/>
      <c r="FVH56" s="960"/>
      <c r="FVI56" s="960"/>
      <c r="FVJ56" s="960"/>
      <c r="FVK56" s="960"/>
      <c r="FVL56" s="960"/>
      <c r="FVM56" s="960"/>
      <c r="FVN56" s="960"/>
      <c r="FVO56" s="960"/>
      <c r="FVP56" s="960"/>
      <c r="FVQ56" s="960"/>
      <c r="FVR56" s="960"/>
      <c r="FVS56" s="960"/>
      <c r="FVT56" s="960"/>
      <c r="FVU56" s="960"/>
      <c r="FVV56" s="960"/>
      <c r="FVW56" s="960"/>
      <c r="FVX56" s="960"/>
      <c r="FVY56" s="960"/>
      <c r="FVZ56" s="960"/>
      <c r="FWA56" s="960"/>
      <c r="FWB56" s="960"/>
      <c r="FWC56" s="960"/>
      <c r="FWD56" s="960"/>
      <c r="FWE56" s="960"/>
      <c r="FWF56" s="960"/>
      <c r="FWG56" s="960"/>
      <c r="FWH56" s="960"/>
      <c r="FWI56" s="960"/>
      <c r="FWJ56" s="960"/>
      <c r="FWK56" s="960"/>
      <c r="FWL56" s="960"/>
      <c r="FWM56" s="960"/>
      <c r="FWN56" s="960"/>
      <c r="FWO56" s="960"/>
      <c r="FWP56" s="960"/>
      <c r="FWQ56" s="960"/>
      <c r="FWR56" s="960"/>
      <c r="FWS56" s="960"/>
      <c r="FWT56" s="960"/>
      <c r="FWU56" s="960"/>
      <c r="FWV56" s="960"/>
      <c r="FWW56" s="960"/>
      <c r="FWX56" s="960"/>
      <c r="FWY56" s="960"/>
      <c r="FWZ56" s="960"/>
      <c r="FXA56" s="960"/>
      <c r="FXB56" s="960"/>
      <c r="FXC56" s="960"/>
      <c r="FXD56" s="960"/>
      <c r="FXE56" s="960"/>
      <c r="FXF56" s="960"/>
      <c r="FXG56" s="960"/>
      <c r="FXH56" s="960"/>
      <c r="FXI56" s="960"/>
      <c r="FXJ56" s="960"/>
      <c r="FXK56" s="960"/>
      <c r="FXL56" s="960"/>
      <c r="FXM56" s="960"/>
      <c r="FXN56" s="960"/>
      <c r="FXO56" s="960"/>
      <c r="FXP56" s="960"/>
      <c r="FXQ56" s="960"/>
      <c r="FXR56" s="960"/>
      <c r="FXS56" s="960"/>
      <c r="FXT56" s="960"/>
      <c r="FXU56" s="960"/>
      <c r="FXV56" s="960"/>
      <c r="FXW56" s="960"/>
      <c r="FXX56" s="960"/>
      <c r="FXY56" s="960"/>
      <c r="FXZ56" s="960"/>
      <c r="FYA56" s="960"/>
      <c r="FYB56" s="960"/>
      <c r="FYC56" s="960"/>
      <c r="FYD56" s="960"/>
      <c r="FYE56" s="960"/>
      <c r="FYF56" s="960"/>
      <c r="FYG56" s="960"/>
      <c r="FYH56" s="960"/>
      <c r="FYI56" s="960"/>
      <c r="FYJ56" s="960"/>
      <c r="FYK56" s="960"/>
      <c r="FYL56" s="960"/>
      <c r="FYM56" s="960"/>
      <c r="FYN56" s="960"/>
      <c r="FYO56" s="960"/>
      <c r="FYP56" s="960"/>
      <c r="FYQ56" s="960"/>
      <c r="FYR56" s="960"/>
      <c r="FYS56" s="960"/>
      <c r="FYT56" s="960"/>
      <c r="FYU56" s="960"/>
      <c r="FYV56" s="960"/>
      <c r="FYW56" s="960"/>
      <c r="FYX56" s="960"/>
      <c r="FYY56" s="960"/>
      <c r="FYZ56" s="960"/>
      <c r="FZA56" s="960"/>
      <c r="FZB56" s="960"/>
      <c r="FZC56" s="960"/>
      <c r="FZD56" s="960"/>
      <c r="FZE56" s="960"/>
      <c r="FZF56" s="960"/>
      <c r="FZG56" s="960"/>
      <c r="FZH56" s="960"/>
      <c r="FZI56" s="960"/>
      <c r="FZJ56" s="960"/>
      <c r="FZK56" s="960"/>
      <c r="FZL56" s="960"/>
      <c r="FZM56" s="960"/>
      <c r="FZN56" s="960"/>
      <c r="FZO56" s="960"/>
      <c r="FZP56" s="960"/>
      <c r="FZQ56" s="960"/>
      <c r="FZR56" s="960"/>
      <c r="FZS56" s="960"/>
      <c r="FZT56" s="960"/>
      <c r="FZU56" s="960"/>
      <c r="FZV56" s="960"/>
      <c r="FZW56" s="960"/>
      <c r="FZX56" s="960"/>
      <c r="FZY56" s="960"/>
      <c r="FZZ56" s="960"/>
      <c r="GAA56" s="960"/>
      <c r="GAB56" s="960"/>
      <c r="GAC56" s="960"/>
      <c r="GAD56" s="960"/>
      <c r="GAE56" s="960"/>
      <c r="GAF56" s="960"/>
      <c r="GAG56" s="960"/>
      <c r="GAH56" s="960"/>
      <c r="GAI56" s="960"/>
      <c r="GAJ56" s="960"/>
      <c r="GAK56" s="960"/>
      <c r="GAL56" s="960"/>
      <c r="GAM56" s="960"/>
      <c r="GAN56" s="960"/>
      <c r="GAO56" s="960"/>
      <c r="GAP56" s="960"/>
      <c r="GAQ56" s="960"/>
      <c r="GAR56" s="960"/>
      <c r="GAS56" s="960"/>
      <c r="GAT56" s="960"/>
      <c r="GAU56" s="960"/>
      <c r="GAV56" s="960"/>
      <c r="GAW56" s="960"/>
      <c r="GAX56" s="960"/>
      <c r="GAY56" s="960"/>
      <c r="GAZ56" s="960"/>
      <c r="GBA56" s="960"/>
      <c r="GBB56" s="960"/>
      <c r="GBC56" s="960"/>
      <c r="GBD56" s="960"/>
      <c r="GBE56" s="960"/>
      <c r="GBF56" s="960"/>
      <c r="GBG56" s="960"/>
      <c r="GBH56" s="960"/>
      <c r="GBI56" s="960"/>
      <c r="GBJ56" s="960"/>
      <c r="GBK56" s="960"/>
      <c r="GBL56" s="960"/>
      <c r="GBM56" s="960"/>
      <c r="GBN56" s="960"/>
      <c r="GBO56" s="960"/>
      <c r="GBP56" s="960"/>
      <c r="GBQ56" s="960"/>
      <c r="GBR56" s="960"/>
      <c r="GBS56" s="960"/>
      <c r="GBT56" s="960"/>
      <c r="GBU56" s="960"/>
      <c r="GBV56" s="960"/>
      <c r="GBW56" s="960"/>
      <c r="GBX56" s="960"/>
      <c r="GBY56" s="960"/>
      <c r="GBZ56" s="960"/>
      <c r="GCA56" s="960"/>
      <c r="GCB56" s="960"/>
      <c r="GCC56" s="960"/>
      <c r="GCD56" s="960"/>
      <c r="GCE56" s="960"/>
      <c r="GCF56" s="960"/>
      <c r="GCG56" s="960"/>
      <c r="GCH56" s="960"/>
      <c r="GCI56" s="960"/>
      <c r="GCJ56" s="960"/>
      <c r="GCK56" s="960"/>
      <c r="GCL56" s="960"/>
      <c r="GCM56" s="960"/>
      <c r="GCN56" s="960"/>
      <c r="GCO56" s="960"/>
      <c r="GCP56" s="960"/>
      <c r="GCQ56" s="960"/>
      <c r="GCR56" s="960"/>
      <c r="GCS56" s="960"/>
      <c r="GCT56" s="960"/>
      <c r="GCU56" s="960"/>
      <c r="GCV56" s="960"/>
      <c r="GCW56" s="960"/>
      <c r="GCX56" s="960"/>
      <c r="GCY56" s="960"/>
      <c r="GCZ56" s="960"/>
      <c r="GDA56" s="960"/>
      <c r="GDB56" s="960"/>
      <c r="GDC56" s="960"/>
      <c r="GDD56" s="960"/>
      <c r="GDE56" s="960"/>
      <c r="GDF56" s="960"/>
      <c r="GDG56" s="960"/>
      <c r="GDH56" s="960"/>
      <c r="GDI56" s="960"/>
      <c r="GDJ56" s="960"/>
      <c r="GDK56" s="960"/>
      <c r="GDL56" s="960"/>
      <c r="GDM56" s="960"/>
      <c r="GDN56" s="960"/>
      <c r="GDO56" s="960"/>
      <c r="GDP56" s="960"/>
      <c r="GDQ56" s="960"/>
      <c r="GDR56" s="960"/>
      <c r="GDS56" s="960"/>
      <c r="GDT56" s="960"/>
      <c r="GDU56" s="960"/>
      <c r="GDV56" s="960"/>
      <c r="GDW56" s="960"/>
      <c r="GDX56" s="960"/>
      <c r="GDY56" s="960"/>
      <c r="GDZ56" s="960"/>
      <c r="GEA56" s="960"/>
      <c r="GEB56" s="960"/>
      <c r="GEC56" s="960"/>
      <c r="GED56" s="960"/>
      <c r="GEE56" s="960"/>
      <c r="GEF56" s="960"/>
      <c r="GEG56" s="960"/>
      <c r="GEH56" s="960"/>
      <c r="GEI56" s="960"/>
      <c r="GEJ56" s="960"/>
      <c r="GEK56" s="960"/>
      <c r="GEL56" s="960"/>
      <c r="GEM56" s="960"/>
      <c r="GEN56" s="960"/>
      <c r="GEO56" s="960"/>
      <c r="GEP56" s="960"/>
      <c r="GEQ56" s="960"/>
      <c r="GER56" s="960"/>
      <c r="GES56" s="960"/>
      <c r="GET56" s="960"/>
      <c r="GEU56" s="960"/>
      <c r="GEV56" s="960"/>
      <c r="GEW56" s="960"/>
      <c r="GEX56" s="960"/>
      <c r="GEY56" s="960"/>
      <c r="GEZ56" s="960"/>
      <c r="GFA56" s="960"/>
      <c r="GFB56" s="960"/>
      <c r="GFC56" s="960"/>
      <c r="GFD56" s="960"/>
      <c r="GFE56" s="960"/>
      <c r="GFF56" s="960"/>
      <c r="GFG56" s="960"/>
      <c r="GFH56" s="960"/>
      <c r="GFI56" s="960"/>
      <c r="GFJ56" s="960"/>
      <c r="GFK56" s="960"/>
      <c r="GFL56" s="960"/>
      <c r="GFM56" s="960"/>
      <c r="GFN56" s="960"/>
      <c r="GFO56" s="960"/>
      <c r="GFP56" s="960"/>
      <c r="GFQ56" s="960"/>
      <c r="GFR56" s="960"/>
      <c r="GFS56" s="960"/>
      <c r="GFT56" s="960"/>
      <c r="GFU56" s="960"/>
      <c r="GFV56" s="960"/>
      <c r="GFW56" s="960"/>
      <c r="GFX56" s="960"/>
      <c r="GFY56" s="960"/>
      <c r="GFZ56" s="960"/>
      <c r="GGA56" s="960"/>
      <c r="GGB56" s="960"/>
      <c r="GGC56" s="960"/>
      <c r="GGD56" s="960"/>
      <c r="GGE56" s="960"/>
      <c r="GGF56" s="960"/>
      <c r="GGG56" s="960"/>
      <c r="GGH56" s="960"/>
      <c r="GGI56" s="960"/>
      <c r="GGJ56" s="960"/>
      <c r="GGK56" s="960"/>
      <c r="GGL56" s="960"/>
      <c r="GGM56" s="960"/>
      <c r="GGN56" s="960"/>
      <c r="GGO56" s="960"/>
      <c r="GGP56" s="960"/>
      <c r="GGQ56" s="960"/>
      <c r="GGR56" s="960"/>
      <c r="GGS56" s="960"/>
      <c r="GGT56" s="960"/>
      <c r="GGU56" s="960"/>
      <c r="GGV56" s="960"/>
      <c r="GGW56" s="960"/>
      <c r="GGX56" s="960"/>
      <c r="GGY56" s="960"/>
      <c r="GGZ56" s="960"/>
      <c r="GHA56" s="960"/>
      <c r="GHB56" s="960"/>
      <c r="GHC56" s="960"/>
      <c r="GHD56" s="960"/>
      <c r="GHE56" s="960"/>
      <c r="GHF56" s="960"/>
      <c r="GHG56" s="960"/>
      <c r="GHH56" s="960"/>
      <c r="GHI56" s="960"/>
      <c r="GHJ56" s="960"/>
      <c r="GHK56" s="960"/>
      <c r="GHL56" s="960"/>
      <c r="GHM56" s="960"/>
      <c r="GHN56" s="960"/>
      <c r="GHO56" s="960"/>
      <c r="GHP56" s="960"/>
      <c r="GHQ56" s="960"/>
      <c r="GHR56" s="960"/>
      <c r="GHS56" s="960"/>
      <c r="GHT56" s="960"/>
      <c r="GHU56" s="960"/>
      <c r="GHV56" s="960"/>
      <c r="GHW56" s="960"/>
      <c r="GHX56" s="960"/>
      <c r="GHY56" s="960"/>
      <c r="GHZ56" s="960"/>
      <c r="GIA56" s="960"/>
      <c r="GIB56" s="960"/>
      <c r="GIC56" s="960"/>
      <c r="GID56" s="960"/>
      <c r="GIE56" s="960"/>
      <c r="GIF56" s="960"/>
      <c r="GIG56" s="960"/>
      <c r="GIH56" s="960"/>
      <c r="GII56" s="960"/>
      <c r="GIJ56" s="960"/>
      <c r="GIK56" s="960"/>
      <c r="GIL56" s="960"/>
      <c r="GIM56" s="960"/>
      <c r="GIN56" s="960"/>
      <c r="GIO56" s="960"/>
      <c r="GIP56" s="960"/>
      <c r="GIQ56" s="960"/>
      <c r="GIR56" s="960"/>
      <c r="GIS56" s="960"/>
      <c r="GIT56" s="960"/>
      <c r="GIU56" s="960"/>
      <c r="GIV56" s="960"/>
      <c r="GIW56" s="960"/>
      <c r="GIX56" s="960"/>
      <c r="GIY56" s="960"/>
      <c r="GIZ56" s="960"/>
      <c r="GJA56" s="960"/>
      <c r="GJB56" s="960"/>
      <c r="GJC56" s="960"/>
      <c r="GJD56" s="960"/>
      <c r="GJE56" s="960"/>
      <c r="GJF56" s="960"/>
      <c r="GJG56" s="960"/>
      <c r="GJH56" s="960"/>
      <c r="GJI56" s="960"/>
      <c r="GJJ56" s="960"/>
      <c r="GJK56" s="960"/>
      <c r="GJL56" s="960"/>
      <c r="GJM56" s="960"/>
      <c r="GJN56" s="960"/>
      <c r="GJO56" s="960"/>
      <c r="GJP56" s="960"/>
      <c r="GJQ56" s="960"/>
      <c r="GJR56" s="960"/>
      <c r="GJS56" s="960"/>
      <c r="GJT56" s="960"/>
      <c r="GJU56" s="960"/>
      <c r="GJV56" s="960"/>
      <c r="GJW56" s="960"/>
      <c r="GJX56" s="960"/>
      <c r="GJY56" s="960"/>
      <c r="GJZ56" s="960"/>
      <c r="GKA56" s="960"/>
      <c r="GKB56" s="960"/>
      <c r="GKC56" s="960"/>
      <c r="GKD56" s="960"/>
      <c r="GKE56" s="960"/>
      <c r="GKF56" s="960"/>
      <c r="GKG56" s="960"/>
      <c r="GKH56" s="960"/>
      <c r="GKI56" s="960"/>
      <c r="GKJ56" s="960"/>
      <c r="GKK56" s="960"/>
      <c r="GKL56" s="960"/>
      <c r="GKM56" s="960"/>
      <c r="GKN56" s="960"/>
      <c r="GKO56" s="960"/>
      <c r="GKP56" s="960"/>
      <c r="GKQ56" s="960"/>
      <c r="GKR56" s="960"/>
      <c r="GKS56" s="960"/>
      <c r="GKT56" s="960"/>
      <c r="GKU56" s="960"/>
      <c r="GKV56" s="960"/>
      <c r="GKW56" s="960"/>
      <c r="GKX56" s="960"/>
      <c r="GKY56" s="960"/>
      <c r="GKZ56" s="960"/>
      <c r="GLA56" s="960"/>
      <c r="GLB56" s="960"/>
      <c r="GLC56" s="960"/>
      <c r="GLD56" s="960"/>
      <c r="GLE56" s="960"/>
      <c r="GLF56" s="960"/>
      <c r="GLG56" s="960"/>
      <c r="GLH56" s="960"/>
      <c r="GLI56" s="960"/>
      <c r="GLJ56" s="960"/>
      <c r="GLK56" s="960"/>
      <c r="GLL56" s="960"/>
      <c r="GLM56" s="960"/>
      <c r="GLN56" s="960"/>
      <c r="GLO56" s="960"/>
      <c r="GLP56" s="960"/>
      <c r="GLQ56" s="960"/>
      <c r="GLR56" s="960"/>
      <c r="GLS56" s="960"/>
      <c r="GLT56" s="960"/>
      <c r="GLU56" s="960"/>
      <c r="GLV56" s="960"/>
      <c r="GLW56" s="960"/>
      <c r="GLX56" s="960"/>
      <c r="GLY56" s="960"/>
      <c r="GLZ56" s="960"/>
      <c r="GMA56" s="960"/>
      <c r="GMB56" s="960"/>
      <c r="GMC56" s="960"/>
      <c r="GMD56" s="960"/>
      <c r="GME56" s="960"/>
      <c r="GMF56" s="960"/>
      <c r="GMG56" s="960"/>
      <c r="GMH56" s="960"/>
      <c r="GMI56" s="960"/>
      <c r="GMJ56" s="960"/>
      <c r="GMK56" s="960"/>
      <c r="GML56" s="960"/>
      <c r="GMM56" s="960"/>
      <c r="GMN56" s="960"/>
      <c r="GMO56" s="960"/>
      <c r="GMP56" s="960"/>
      <c r="GMQ56" s="960"/>
      <c r="GMR56" s="960"/>
      <c r="GMS56" s="960"/>
      <c r="GMT56" s="960"/>
      <c r="GMU56" s="960"/>
      <c r="GMV56" s="960"/>
      <c r="GMW56" s="960"/>
      <c r="GMX56" s="960"/>
      <c r="GMY56" s="960"/>
      <c r="GMZ56" s="960"/>
      <c r="GNA56" s="960"/>
      <c r="GNB56" s="960"/>
      <c r="GNC56" s="960"/>
      <c r="GND56" s="960"/>
      <c r="GNE56" s="960"/>
      <c r="GNF56" s="960"/>
      <c r="GNG56" s="960"/>
      <c r="GNH56" s="960"/>
      <c r="GNI56" s="960"/>
      <c r="GNJ56" s="960"/>
      <c r="GNK56" s="960"/>
      <c r="GNL56" s="960"/>
      <c r="GNM56" s="960"/>
      <c r="GNN56" s="960"/>
      <c r="GNO56" s="960"/>
      <c r="GNP56" s="960"/>
      <c r="GNQ56" s="960"/>
      <c r="GNR56" s="960"/>
      <c r="GNS56" s="960"/>
      <c r="GNT56" s="960"/>
      <c r="GNU56" s="960"/>
      <c r="GNV56" s="960"/>
      <c r="GNW56" s="960"/>
      <c r="GNX56" s="960"/>
      <c r="GNY56" s="960"/>
      <c r="GNZ56" s="960"/>
      <c r="GOA56" s="960"/>
      <c r="GOB56" s="960"/>
      <c r="GOC56" s="960"/>
      <c r="GOD56" s="960"/>
      <c r="GOE56" s="960"/>
      <c r="GOF56" s="960"/>
      <c r="GOG56" s="960"/>
      <c r="GOH56" s="960"/>
      <c r="GOI56" s="960"/>
      <c r="GOJ56" s="960"/>
      <c r="GOK56" s="960"/>
      <c r="GOL56" s="960"/>
      <c r="GOM56" s="960"/>
      <c r="GON56" s="960"/>
      <c r="GOO56" s="960"/>
      <c r="GOP56" s="960"/>
      <c r="GOQ56" s="960"/>
      <c r="GOR56" s="960"/>
      <c r="GOS56" s="960"/>
      <c r="GOT56" s="960"/>
      <c r="GOU56" s="960"/>
      <c r="GOV56" s="960"/>
      <c r="GOW56" s="960"/>
      <c r="GOX56" s="960"/>
      <c r="GOY56" s="960"/>
      <c r="GOZ56" s="960"/>
      <c r="GPA56" s="960"/>
      <c r="GPB56" s="960"/>
      <c r="GPC56" s="960"/>
      <c r="GPD56" s="960"/>
      <c r="GPE56" s="960"/>
      <c r="GPF56" s="960"/>
      <c r="GPG56" s="960"/>
      <c r="GPH56" s="960"/>
      <c r="GPI56" s="960"/>
      <c r="GPJ56" s="960"/>
      <c r="GPK56" s="960"/>
      <c r="GPL56" s="960"/>
      <c r="GPM56" s="960"/>
      <c r="GPN56" s="960"/>
      <c r="GPO56" s="960"/>
      <c r="GPP56" s="960"/>
      <c r="GPQ56" s="960"/>
      <c r="GPR56" s="960"/>
      <c r="GPS56" s="960"/>
      <c r="GPT56" s="960"/>
      <c r="GPU56" s="960"/>
      <c r="GPV56" s="960"/>
      <c r="GPW56" s="960"/>
      <c r="GPX56" s="960"/>
      <c r="GPY56" s="960"/>
      <c r="GPZ56" s="960"/>
      <c r="GQA56" s="960"/>
      <c r="GQB56" s="960"/>
      <c r="GQC56" s="960"/>
      <c r="GQD56" s="960"/>
      <c r="GQE56" s="960"/>
      <c r="GQF56" s="960"/>
      <c r="GQG56" s="960"/>
      <c r="GQH56" s="960"/>
      <c r="GQI56" s="960"/>
      <c r="GQJ56" s="960"/>
      <c r="GQK56" s="960"/>
      <c r="GQL56" s="960"/>
      <c r="GQM56" s="960"/>
      <c r="GQN56" s="960"/>
      <c r="GQO56" s="960"/>
      <c r="GQP56" s="960"/>
      <c r="GQQ56" s="960"/>
      <c r="GQR56" s="960"/>
      <c r="GQS56" s="960"/>
      <c r="GQT56" s="960"/>
      <c r="GQU56" s="960"/>
      <c r="GQV56" s="960"/>
      <c r="GQW56" s="960"/>
      <c r="GQX56" s="960"/>
      <c r="GQY56" s="960"/>
      <c r="GQZ56" s="960"/>
      <c r="GRA56" s="960"/>
      <c r="GRB56" s="960"/>
      <c r="GRC56" s="960"/>
      <c r="GRD56" s="960"/>
      <c r="GRE56" s="960"/>
      <c r="GRF56" s="960"/>
      <c r="GRG56" s="960"/>
      <c r="GRH56" s="960"/>
      <c r="GRI56" s="960"/>
      <c r="GRJ56" s="960"/>
      <c r="GRK56" s="960"/>
      <c r="GRL56" s="960"/>
      <c r="GRM56" s="960"/>
      <c r="GRN56" s="960"/>
      <c r="GRO56" s="960"/>
      <c r="GRP56" s="960"/>
      <c r="GRQ56" s="960"/>
      <c r="GRR56" s="960"/>
      <c r="GRS56" s="960"/>
      <c r="GRT56" s="960"/>
      <c r="GRU56" s="960"/>
      <c r="GRV56" s="960"/>
      <c r="GRW56" s="960"/>
      <c r="GRX56" s="960"/>
      <c r="GRY56" s="960"/>
      <c r="GRZ56" s="960"/>
      <c r="GSA56" s="960"/>
      <c r="GSB56" s="960"/>
      <c r="GSC56" s="960"/>
      <c r="GSD56" s="960"/>
      <c r="GSE56" s="960"/>
      <c r="GSF56" s="960"/>
      <c r="GSG56" s="960"/>
      <c r="GSH56" s="960"/>
      <c r="GSI56" s="960"/>
      <c r="GSJ56" s="960"/>
      <c r="GSK56" s="960"/>
      <c r="GSL56" s="960"/>
      <c r="GSM56" s="960"/>
      <c r="GSN56" s="960"/>
      <c r="GSO56" s="960"/>
      <c r="GSP56" s="960"/>
      <c r="GSQ56" s="960"/>
      <c r="GSR56" s="960"/>
      <c r="GSS56" s="960"/>
      <c r="GST56" s="960"/>
      <c r="GSU56" s="960"/>
      <c r="GSV56" s="960"/>
      <c r="GSW56" s="960"/>
      <c r="GSX56" s="960"/>
      <c r="GSY56" s="960"/>
      <c r="GSZ56" s="960"/>
      <c r="GTA56" s="960"/>
      <c r="GTB56" s="960"/>
      <c r="GTC56" s="960"/>
      <c r="GTD56" s="960"/>
      <c r="GTE56" s="960"/>
      <c r="GTF56" s="960"/>
      <c r="GTG56" s="960"/>
      <c r="GTH56" s="960"/>
      <c r="GTI56" s="960"/>
      <c r="GTJ56" s="960"/>
      <c r="GTK56" s="960"/>
      <c r="GTL56" s="960"/>
      <c r="GTM56" s="960"/>
      <c r="GTN56" s="960"/>
      <c r="GTO56" s="960"/>
      <c r="GTP56" s="960"/>
      <c r="GTQ56" s="960"/>
      <c r="GTR56" s="960"/>
      <c r="GTS56" s="960"/>
      <c r="GTT56" s="960"/>
      <c r="GTU56" s="960"/>
      <c r="GTV56" s="960"/>
      <c r="GTW56" s="960"/>
      <c r="GTX56" s="960"/>
      <c r="GTY56" s="960"/>
      <c r="GTZ56" s="960"/>
      <c r="GUA56" s="960"/>
      <c r="GUB56" s="960"/>
      <c r="GUC56" s="960"/>
      <c r="GUD56" s="960"/>
      <c r="GUE56" s="960"/>
      <c r="GUF56" s="960"/>
      <c r="GUG56" s="960"/>
      <c r="GUH56" s="960"/>
      <c r="GUI56" s="960"/>
      <c r="GUJ56" s="960"/>
      <c r="GUK56" s="960"/>
      <c r="GUL56" s="960"/>
      <c r="GUM56" s="960"/>
      <c r="GUN56" s="960"/>
      <c r="GUO56" s="960"/>
      <c r="GUP56" s="960"/>
      <c r="GUQ56" s="960"/>
      <c r="GUR56" s="960"/>
      <c r="GUS56" s="960"/>
      <c r="GUT56" s="960"/>
      <c r="GUU56" s="960"/>
      <c r="GUV56" s="960"/>
      <c r="GUW56" s="960"/>
      <c r="GUX56" s="960"/>
      <c r="GUY56" s="960"/>
      <c r="GUZ56" s="960"/>
      <c r="GVA56" s="960"/>
      <c r="GVB56" s="960"/>
      <c r="GVC56" s="960"/>
      <c r="GVD56" s="960"/>
      <c r="GVE56" s="960"/>
      <c r="GVF56" s="960"/>
      <c r="GVG56" s="960"/>
      <c r="GVH56" s="960"/>
      <c r="GVI56" s="960"/>
      <c r="GVJ56" s="960"/>
      <c r="GVK56" s="960"/>
      <c r="GVL56" s="960"/>
      <c r="GVM56" s="960"/>
      <c r="GVN56" s="960"/>
      <c r="GVO56" s="960"/>
      <c r="GVP56" s="960"/>
      <c r="GVQ56" s="960"/>
      <c r="GVR56" s="960"/>
      <c r="GVS56" s="960"/>
      <c r="GVT56" s="960"/>
      <c r="GVU56" s="960"/>
      <c r="GVV56" s="960"/>
      <c r="GVW56" s="960"/>
      <c r="GVX56" s="960"/>
      <c r="GVY56" s="960"/>
      <c r="GVZ56" s="960"/>
      <c r="GWA56" s="960"/>
      <c r="GWB56" s="960"/>
      <c r="GWC56" s="960"/>
      <c r="GWD56" s="960"/>
      <c r="GWE56" s="960"/>
      <c r="GWF56" s="960"/>
      <c r="GWG56" s="960"/>
      <c r="GWH56" s="960"/>
      <c r="GWI56" s="960"/>
      <c r="GWJ56" s="960"/>
      <c r="GWK56" s="960"/>
      <c r="GWL56" s="960"/>
      <c r="GWM56" s="960"/>
      <c r="GWN56" s="960"/>
      <c r="GWO56" s="960"/>
      <c r="GWP56" s="960"/>
      <c r="GWQ56" s="960"/>
      <c r="GWR56" s="960"/>
      <c r="GWS56" s="960"/>
      <c r="GWT56" s="960"/>
      <c r="GWU56" s="960"/>
      <c r="GWV56" s="960"/>
      <c r="GWW56" s="960"/>
      <c r="GWX56" s="960"/>
      <c r="GWY56" s="960"/>
      <c r="GWZ56" s="960"/>
      <c r="GXA56" s="960"/>
      <c r="GXB56" s="960"/>
      <c r="GXC56" s="960"/>
      <c r="GXD56" s="960"/>
      <c r="GXE56" s="960"/>
      <c r="GXF56" s="960"/>
      <c r="GXG56" s="960"/>
      <c r="GXH56" s="960"/>
      <c r="GXI56" s="960"/>
      <c r="GXJ56" s="960"/>
      <c r="GXK56" s="960"/>
      <c r="GXL56" s="960"/>
      <c r="GXM56" s="960"/>
      <c r="GXN56" s="960"/>
      <c r="GXO56" s="960"/>
      <c r="GXP56" s="960"/>
      <c r="GXQ56" s="960"/>
      <c r="GXR56" s="960"/>
      <c r="GXS56" s="960"/>
      <c r="GXT56" s="960"/>
      <c r="GXU56" s="960"/>
      <c r="GXV56" s="960"/>
      <c r="GXW56" s="960"/>
      <c r="GXX56" s="960"/>
      <c r="GXY56" s="960"/>
      <c r="GXZ56" s="960"/>
      <c r="GYA56" s="960"/>
      <c r="GYB56" s="960"/>
      <c r="GYC56" s="960"/>
      <c r="GYD56" s="960"/>
      <c r="GYE56" s="960"/>
      <c r="GYF56" s="960"/>
      <c r="GYG56" s="960"/>
      <c r="GYH56" s="960"/>
      <c r="GYI56" s="960"/>
      <c r="GYJ56" s="960"/>
      <c r="GYK56" s="960"/>
      <c r="GYL56" s="960"/>
      <c r="GYM56" s="960"/>
      <c r="GYN56" s="960"/>
      <c r="GYO56" s="960"/>
      <c r="GYP56" s="960"/>
      <c r="GYQ56" s="960"/>
      <c r="GYR56" s="960"/>
      <c r="GYS56" s="960"/>
      <c r="GYT56" s="960"/>
      <c r="GYU56" s="960"/>
      <c r="GYV56" s="960"/>
      <c r="GYW56" s="960"/>
      <c r="GYX56" s="960"/>
      <c r="GYY56" s="960"/>
      <c r="GYZ56" s="960"/>
      <c r="GZA56" s="960"/>
      <c r="GZB56" s="960"/>
      <c r="GZC56" s="960"/>
      <c r="GZD56" s="960"/>
      <c r="GZE56" s="960"/>
      <c r="GZF56" s="960"/>
      <c r="GZG56" s="960"/>
      <c r="GZH56" s="960"/>
      <c r="GZI56" s="960"/>
      <c r="GZJ56" s="960"/>
      <c r="GZK56" s="960"/>
      <c r="GZL56" s="960"/>
      <c r="GZM56" s="960"/>
      <c r="GZN56" s="960"/>
      <c r="GZO56" s="960"/>
      <c r="GZP56" s="960"/>
      <c r="GZQ56" s="960"/>
      <c r="GZR56" s="960"/>
      <c r="GZS56" s="960"/>
      <c r="GZT56" s="960"/>
      <c r="GZU56" s="960"/>
      <c r="GZV56" s="960"/>
      <c r="GZW56" s="960"/>
      <c r="GZX56" s="960"/>
      <c r="GZY56" s="960"/>
      <c r="GZZ56" s="960"/>
      <c r="HAA56" s="960"/>
      <c r="HAB56" s="960"/>
      <c r="HAC56" s="960"/>
      <c r="HAD56" s="960"/>
      <c r="HAE56" s="960"/>
      <c r="HAF56" s="960"/>
      <c r="HAG56" s="960"/>
      <c r="HAH56" s="960"/>
      <c r="HAI56" s="960"/>
      <c r="HAJ56" s="960"/>
      <c r="HAK56" s="960"/>
      <c r="HAL56" s="960"/>
      <c r="HAM56" s="960"/>
      <c r="HAN56" s="960"/>
      <c r="HAO56" s="960"/>
      <c r="HAP56" s="960"/>
      <c r="HAQ56" s="960"/>
      <c r="HAR56" s="960"/>
      <c r="HAS56" s="960"/>
      <c r="HAT56" s="960"/>
      <c r="HAU56" s="960"/>
      <c r="HAV56" s="960"/>
      <c r="HAW56" s="960"/>
      <c r="HAX56" s="960"/>
      <c r="HAY56" s="960"/>
      <c r="HAZ56" s="960"/>
      <c r="HBA56" s="960"/>
      <c r="HBB56" s="960"/>
      <c r="HBC56" s="960"/>
      <c r="HBD56" s="960"/>
      <c r="HBE56" s="960"/>
      <c r="HBF56" s="960"/>
      <c r="HBG56" s="960"/>
      <c r="HBH56" s="960"/>
      <c r="HBI56" s="960"/>
      <c r="HBJ56" s="960"/>
      <c r="HBK56" s="960"/>
      <c r="HBL56" s="960"/>
      <c r="HBM56" s="960"/>
      <c r="HBN56" s="960"/>
      <c r="HBO56" s="960"/>
      <c r="HBP56" s="960"/>
      <c r="HBQ56" s="960"/>
      <c r="HBR56" s="960"/>
      <c r="HBS56" s="960"/>
      <c r="HBT56" s="960"/>
      <c r="HBU56" s="960"/>
      <c r="HBV56" s="960"/>
      <c r="HBW56" s="960"/>
      <c r="HBX56" s="960"/>
      <c r="HBY56" s="960"/>
      <c r="HBZ56" s="960"/>
      <c r="HCA56" s="960"/>
      <c r="HCB56" s="960"/>
      <c r="HCC56" s="960"/>
      <c r="HCD56" s="960"/>
      <c r="HCE56" s="960"/>
      <c r="HCF56" s="960"/>
      <c r="HCG56" s="960"/>
      <c r="HCH56" s="960"/>
      <c r="HCI56" s="960"/>
      <c r="HCJ56" s="960"/>
      <c r="HCK56" s="960"/>
      <c r="HCL56" s="960"/>
      <c r="HCM56" s="960"/>
      <c r="HCN56" s="960"/>
      <c r="HCO56" s="960"/>
      <c r="HCP56" s="960"/>
      <c r="HCQ56" s="960"/>
      <c r="HCR56" s="960"/>
      <c r="HCS56" s="960"/>
      <c r="HCT56" s="960"/>
      <c r="HCU56" s="960"/>
      <c r="HCV56" s="960"/>
      <c r="HCW56" s="960"/>
      <c r="HCX56" s="960"/>
      <c r="HCY56" s="960"/>
      <c r="HCZ56" s="960"/>
      <c r="HDA56" s="960"/>
      <c r="HDB56" s="960"/>
      <c r="HDC56" s="960"/>
      <c r="HDD56" s="960"/>
      <c r="HDE56" s="960"/>
      <c r="HDF56" s="960"/>
      <c r="HDG56" s="960"/>
      <c r="HDH56" s="960"/>
      <c r="HDI56" s="960"/>
      <c r="HDJ56" s="960"/>
      <c r="HDK56" s="960"/>
      <c r="HDL56" s="960"/>
      <c r="HDM56" s="960"/>
      <c r="HDN56" s="960"/>
      <c r="HDO56" s="960"/>
      <c r="HDP56" s="960"/>
      <c r="HDQ56" s="960"/>
      <c r="HDR56" s="960"/>
      <c r="HDS56" s="960"/>
      <c r="HDT56" s="960"/>
      <c r="HDU56" s="960"/>
      <c r="HDV56" s="960"/>
      <c r="HDW56" s="960"/>
      <c r="HDX56" s="960"/>
      <c r="HDY56" s="960"/>
      <c r="HDZ56" s="960"/>
      <c r="HEA56" s="960"/>
      <c r="HEB56" s="960"/>
      <c r="HEC56" s="960"/>
      <c r="HED56" s="960"/>
      <c r="HEE56" s="960"/>
      <c r="HEF56" s="960"/>
      <c r="HEG56" s="960"/>
      <c r="HEH56" s="960"/>
      <c r="HEI56" s="960"/>
      <c r="HEJ56" s="960"/>
      <c r="HEK56" s="960"/>
      <c r="HEL56" s="960"/>
      <c r="HEM56" s="960"/>
      <c r="HEN56" s="960"/>
      <c r="HEO56" s="960"/>
      <c r="HEP56" s="960"/>
      <c r="HEQ56" s="960"/>
      <c r="HER56" s="960"/>
      <c r="HES56" s="960"/>
      <c r="HET56" s="960"/>
      <c r="HEU56" s="960"/>
      <c r="HEV56" s="960"/>
      <c r="HEW56" s="960"/>
      <c r="HEX56" s="960"/>
      <c r="HEY56" s="960"/>
      <c r="HEZ56" s="960"/>
      <c r="HFA56" s="960"/>
      <c r="HFB56" s="960"/>
      <c r="HFC56" s="960"/>
      <c r="HFD56" s="960"/>
      <c r="HFE56" s="960"/>
      <c r="HFF56" s="960"/>
      <c r="HFG56" s="960"/>
      <c r="HFH56" s="960"/>
      <c r="HFI56" s="960"/>
      <c r="HFJ56" s="960"/>
      <c r="HFK56" s="960"/>
      <c r="HFL56" s="960"/>
      <c r="HFM56" s="960"/>
      <c r="HFN56" s="960"/>
      <c r="HFO56" s="960"/>
      <c r="HFP56" s="960"/>
      <c r="HFQ56" s="960"/>
      <c r="HFR56" s="960"/>
      <c r="HFS56" s="960"/>
      <c r="HFT56" s="960"/>
      <c r="HFU56" s="960"/>
      <c r="HFV56" s="960"/>
      <c r="HFW56" s="960"/>
      <c r="HFX56" s="960"/>
      <c r="HFY56" s="960"/>
      <c r="HFZ56" s="960"/>
      <c r="HGA56" s="960"/>
      <c r="HGB56" s="960"/>
      <c r="HGC56" s="960"/>
      <c r="HGD56" s="960"/>
      <c r="HGE56" s="960"/>
      <c r="HGF56" s="960"/>
      <c r="HGG56" s="960"/>
      <c r="HGH56" s="960"/>
      <c r="HGI56" s="960"/>
      <c r="HGJ56" s="960"/>
      <c r="HGK56" s="960"/>
      <c r="HGL56" s="960"/>
      <c r="HGM56" s="960"/>
      <c r="HGN56" s="960"/>
      <c r="HGO56" s="960"/>
      <c r="HGP56" s="960"/>
      <c r="HGQ56" s="960"/>
      <c r="HGR56" s="960"/>
      <c r="HGS56" s="960"/>
      <c r="HGT56" s="960"/>
      <c r="HGU56" s="960"/>
      <c r="HGV56" s="960"/>
      <c r="HGW56" s="960"/>
      <c r="HGX56" s="960"/>
      <c r="HGY56" s="960"/>
      <c r="HGZ56" s="960"/>
      <c r="HHA56" s="960"/>
      <c r="HHB56" s="960"/>
      <c r="HHC56" s="960"/>
      <c r="HHD56" s="960"/>
      <c r="HHE56" s="960"/>
      <c r="HHF56" s="960"/>
      <c r="HHG56" s="960"/>
      <c r="HHH56" s="960"/>
      <c r="HHI56" s="960"/>
      <c r="HHJ56" s="960"/>
      <c r="HHK56" s="960"/>
      <c r="HHL56" s="960"/>
      <c r="HHM56" s="960"/>
      <c r="HHN56" s="960"/>
      <c r="HHO56" s="960"/>
      <c r="HHP56" s="960"/>
      <c r="HHQ56" s="960"/>
      <c r="HHR56" s="960"/>
      <c r="HHS56" s="960"/>
      <c r="HHT56" s="960"/>
      <c r="HHU56" s="960"/>
      <c r="HHV56" s="960"/>
      <c r="HHW56" s="960"/>
      <c r="HHX56" s="960"/>
      <c r="HHY56" s="960"/>
      <c r="HHZ56" s="960"/>
      <c r="HIA56" s="960"/>
      <c r="HIB56" s="960"/>
      <c r="HIC56" s="960"/>
      <c r="HID56" s="960"/>
      <c r="HIE56" s="960"/>
      <c r="HIF56" s="960"/>
      <c r="HIG56" s="960"/>
      <c r="HIH56" s="960"/>
      <c r="HII56" s="960"/>
      <c r="HIJ56" s="960"/>
      <c r="HIK56" s="960"/>
      <c r="HIL56" s="960"/>
      <c r="HIM56" s="960"/>
      <c r="HIN56" s="960"/>
      <c r="HIO56" s="960"/>
      <c r="HIP56" s="960"/>
      <c r="HIQ56" s="960"/>
      <c r="HIR56" s="960"/>
      <c r="HIS56" s="960"/>
      <c r="HIT56" s="960"/>
      <c r="HIU56" s="960"/>
      <c r="HIV56" s="960"/>
      <c r="HIW56" s="960"/>
      <c r="HIX56" s="960"/>
      <c r="HIY56" s="960"/>
      <c r="HIZ56" s="960"/>
      <c r="HJA56" s="960"/>
      <c r="HJB56" s="960"/>
      <c r="HJC56" s="960"/>
      <c r="HJD56" s="960"/>
      <c r="HJE56" s="960"/>
      <c r="HJF56" s="960"/>
      <c r="HJG56" s="960"/>
      <c r="HJH56" s="960"/>
      <c r="HJI56" s="960"/>
      <c r="HJJ56" s="960"/>
      <c r="HJK56" s="960"/>
      <c r="HJL56" s="960"/>
      <c r="HJM56" s="960"/>
      <c r="HJN56" s="960"/>
      <c r="HJO56" s="960"/>
      <c r="HJP56" s="960"/>
      <c r="HJQ56" s="960"/>
      <c r="HJR56" s="960"/>
      <c r="HJS56" s="960"/>
      <c r="HJT56" s="960"/>
      <c r="HJU56" s="960"/>
      <c r="HJV56" s="960"/>
      <c r="HJW56" s="960"/>
      <c r="HJX56" s="960"/>
      <c r="HJY56" s="960"/>
      <c r="HJZ56" s="960"/>
      <c r="HKA56" s="960"/>
      <c r="HKB56" s="960"/>
      <c r="HKC56" s="960"/>
      <c r="HKD56" s="960"/>
      <c r="HKE56" s="960"/>
      <c r="HKF56" s="960"/>
      <c r="HKG56" s="960"/>
      <c r="HKH56" s="960"/>
      <c r="HKI56" s="960"/>
      <c r="HKJ56" s="960"/>
      <c r="HKK56" s="960"/>
      <c r="HKL56" s="960"/>
      <c r="HKM56" s="960"/>
      <c r="HKN56" s="960"/>
      <c r="HKO56" s="960"/>
      <c r="HKP56" s="960"/>
      <c r="HKQ56" s="960"/>
      <c r="HKR56" s="960"/>
      <c r="HKS56" s="960"/>
      <c r="HKT56" s="960"/>
      <c r="HKU56" s="960"/>
      <c r="HKV56" s="960"/>
      <c r="HKW56" s="960"/>
      <c r="HKX56" s="960"/>
      <c r="HKY56" s="960"/>
      <c r="HKZ56" s="960"/>
      <c r="HLA56" s="960"/>
      <c r="HLB56" s="960"/>
      <c r="HLC56" s="960"/>
      <c r="HLD56" s="960"/>
      <c r="HLE56" s="960"/>
      <c r="HLF56" s="960"/>
      <c r="HLG56" s="960"/>
      <c r="HLH56" s="960"/>
      <c r="HLI56" s="960"/>
      <c r="HLJ56" s="960"/>
      <c r="HLK56" s="960"/>
      <c r="HLL56" s="960"/>
      <c r="HLM56" s="960"/>
      <c r="HLN56" s="960"/>
      <c r="HLO56" s="960"/>
      <c r="HLP56" s="960"/>
      <c r="HLQ56" s="960"/>
      <c r="HLR56" s="960"/>
      <c r="HLS56" s="960"/>
      <c r="HLT56" s="960"/>
      <c r="HLU56" s="960"/>
      <c r="HLV56" s="960"/>
      <c r="HLW56" s="960"/>
      <c r="HLX56" s="960"/>
      <c r="HLY56" s="960"/>
      <c r="HLZ56" s="960"/>
      <c r="HMA56" s="960"/>
      <c r="HMB56" s="960"/>
      <c r="HMC56" s="960"/>
      <c r="HMD56" s="960"/>
      <c r="HME56" s="960"/>
      <c r="HMF56" s="960"/>
      <c r="HMG56" s="960"/>
      <c r="HMH56" s="960"/>
      <c r="HMI56" s="960"/>
      <c r="HMJ56" s="960"/>
      <c r="HMK56" s="960"/>
      <c r="HML56" s="960"/>
      <c r="HMM56" s="960"/>
      <c r="HMN56" s="960"/>
      <c r="HMO56" s="960"/>
      <c r="HMP56" s="960"/>
      <c r="HMQ56" s="960"/>
      <c r="HMR56" s="960"/>
      <c r="HMS56" s="960"/>
      <c r="HMT56" s="960"/>
      <c r="HMU56" s="960"/>
      <c r="HMV56" s="960"/>
      <c r="HMW56" s="960"/>
      <c r="HMX56" s="960"/>
      <c r="HMY56" s="960"/>
      <c r="HMZ56" s="960"/>
      <c r="HNA56" s="960"/>
      <c r="HNB56" s="960"/>
      <c r="HNC56" s="960"/>
      <c r="HND56" s="960"/>
      <c r="HNE56" s="960"/>
      <c r="HNF56" s="960"/>
      <c r="HNG56" s="960"/>
      <c r="HNH56" s="960"/>
      <c r="HNI56" s="960"/>
      <c r="HNJ56" s="960"/>
      <c r="HNK56" s="960"/>
      <c r="HNL56" s="960"/>
      <c r="HNM56" s="960"/>
      <c r="HNN56" s="960"/>
      <c r="HNO56" s="960"/>
      <c r="HNP56" s="960"/>
      <c r="HNQ56" s="960"/>
      <c r="HNR56" s="960"/>
      <c r="HNS56" s="960"/>
      <c r="HNT56" s="960"/>
      <c r="HNU56" s="960"/>
      <c r="HNV56" s="960"/>
      <c r="HNW56" s="960"/>
      <c r="HNX56" s="960"/>
      <c r="HNY56" s="960"/>
      <c r="HNZ56" s="960"/>
      <c r="HOA56" s="960"/>
      <c r="HOB56" s="960"/>
      <c r="HOC56" s="960"/>
      <c r="HOD56" s="960"/>
      <c r="HOE56" s="960"/>
      <c r="HOF56" s="960"/>
      <c r="HOG56" s="960"/>
      <c r="HOH56" s="960"/>
      <c r="HOI56" s="960"/>
      <c r="HOJ56" s="960"/>
      <c r="HOK56" s="960"/>
      <c r="HOL56" s="960"/>
      <c r="HOM56" s="960"/>
      <c r="HON56" s="960"/>
      <c r="HOO56" s="960"/>
      <c r="HOP56" s="960"/>
      <c r="HOQ56" s="960"/>
      <c r="HOR56" s="960"/>
      <c r="HOS56" s="960"/>
      <c r="HOT56" s="960"/>
      <c r="HOU56" s="960"/>
      <c r="HOV56" s="960"/>
      <c r="HOW56" s="960"/>
      <c r="HOX56" s="960"/>
      <c r="HOY56" s="960"/>
      <c r="HOZ56" s="960"/>
      <c r="HPA56" s="960"/>
      <c r="HPB56" s="960"/>
      <c r="HPC56" s="960"/>
      <c r="HPD56" s="960"/>
      <c r="HPE56" s="960"/>
      <c r="HPF56" s="960"/>
      <c r="HPG56" s="960"/>
      <c r="HPH56" s="960"/>
      <c r="HPI56" s="960"/>
      <c r="HPJ56" s="960"/>
      <c r="HPK56" s="960"/>
      <c r="HPL56" s="960"/>
      <c r="HPM56" s="960"/>
      <c r="HPN56" s="960"/>
      <c r="HPO56" s="960"/>
      <c r="HPP56" s="960"/>
      <c r="HPQ56" s="960"/>
      <c r="HPR56" s="960"/>
      <c r="HPS56" s="960"/>
      <c r="HPT56" s="960"/>
      <c r="HPU56" s="960"/>
      <c r="HPV56" s="960"/>
      <c r="HPW56" s="960"/>
      <c r="HPX56" s="960"/>
      <c r="HPY56" s="960"/>
      <c r="HPZ56" s="960"/>
      <c r="HQA56" s="960"/>
      <c r="HQB56" s="960"/>
      <c r="HQC56" s="960"/>
      <c r="HQD56" s="960"/>
      <c r="HQE56" s="960"/>
      <c r="HQF56" s="960"/>
      <c r="HQG56" s="960"/>
      <c r="HQH56" s="960"/>
      <c r="HQI56" s="960"/>
      <c r="HQJ56" s="960"/>
      <c r="HQK56" s="960"/>
      <c r="HQL56" s="960"/>
      <c r="HQM56" s="960"/>
      <c r="HQN56" s="960"/>
      <c r="HQO56" s="960"/>
      <c r="HQP56" s="960"/>
      <c r="HQQ56" s="960"/>
      <c r="HQR56" s="960"/>
      <c r="HQS56" s="960"/>
      <c r="HQT56" s="960"/>
      <c r="HQU56" s="960"/>
      <c r="HQV56" s="960"/>
      <c r="HQW56" s="960"/>
      <c r="HQX56" s="960"/>
      <c r="HQY56" s="960"/>
      <c r="HQZ56" s="960"/>
      <c r="HRA56" s="960"/>
      <c r="HRB56" s="960"/>
      <c r="HRC56" s="960"/>
      <c r="HRD56" s="960"/>
      <c r="HRE56" s="960"/>
      <c r="HRF56" s="960"/>
      <c r="HRG56" s="960"/>
      <c r="HRH56" s="960"/>
      <c r="HRI56" s="960"/>
      <c r="HRJ56" s="960"/>
      <c r="HRK56" s="960"/>
      <c r="HRL56" s="960"/>
      <c r="HRM56" s="960"/>
      <c r="HRN56" s="960"/>
      <c r="HRO56" s="960"/>
      <c r="HRP56" s="960"/>
      <c r="HRQ56" s="960"/>
      <c r="HRR56" s="960"/>
      <c r="HRS56" s="960"/>
      <c r="HRT56" s="960"/>
      <c r="HRU56" s="960"/>
      <c r="HRV56" s="960"/>
      <c r="HRW56" s="960"/>
      <c r="HRX56" s="960"/>
      <c r="HRY56" s="960"/>
      <c r="HRZ56" s="960"/>
      <c r="HSA56" s="960"/>
      <c r="HSB56" s="960"/>
      <c r="HSC56" s="960"/>
      <c r="HSD56" s="960"/>
      <c r="HSE56" s="960"/>
      <c r="HSF56" s="960"/>
      <c r="HSG56" s="960"/>
      <c r="HSH56" s="960"/>
      <c r="HSI56" s="960"/>
      <c r="HSJ56" s="960"/>
      <c r="HSK56" s="960"/>
      <c r="HSL56" s="960"/>
      <c r="HSM56" s="960"/>
      <c r="HSN56" s="960"/>
      <c r="HSO56" s="960"/>
      <c r="HSP56" s="960"/>
      <c r="HSQ56" s="960"/>
      <c r="HSR56" s="960"/>
      <c r="HSS56" s="960"/>
      <c r="HST56" s="960"/>
      <c r="HSU56" s="960"/>
      <c r="HSV56" s="960"/>
      <c r="HSW56" s="960"/>
      <c r="HSX56" s="960"/>
      <c r="HSY56" s="960"/>
      <c r="HSZ56" s="960"/>
      <c r="HTA56" s="960"/>
      <c r="HTB56" s="960"/>
      <c r="HTC56" s="960"/>
      <c r="HTD56" s="960"/>
      <c r="HTE56" s="960"/>
      <c r="HTF56" s="960"/>
      <c r="HTG56" s="960"/>
      <c r="HTH56" s="960"/>
      <c r="HTI56" s="960"/>
      <c r="HTJ56" s="960"/>
      <c r="HTK56" s="960"/>
      <c r="HTL56" s="960"/>
      <c r="HTM56" s="960"/>
      <c r="HTN56" s="960"/>
      <c r="HTO56" s="960"/>
      <c r="HTP56" s="960"/>
      <c r="HTQ56" s="960"/>
      <c r="HTR56" s="960"/>
      <c r="HTS56" s="960"/>
      <c r="HTT56" s="960"/>
      <c r="HTU56" s="960"/>
      <c r="HTV56" s="960"/>
      <c r="HTW56" s="960"/>
      <c r="HTX56" s="960"/>
      <c r="HTY56" s="960"/>
      <c r="HTZ56" s="960"/>
      <c r="HUA56" s="960"/>
      <c r="HUB56" s="960"/>
      <c r="HUC56" s="960"/>
      <c r="HUD56" s="960"/>
      <c r="HUE56" s="960"/>
      <c r="HUF56" s="960"/>
      <c r="HUG56" s="960"/>
      <c r="HUH56" s="960"/>
      <c r="HUI56" s="960"/>
      <c r="HUJ56" s="960"/>
      <c r="HUK56" s="960"/>
      <c r="HUL56" s="960"/>
      <c r="HUM56" s="960"/>
      <c r="HUN56" s="960"/>
      <c r="HUO56" s="960"/>
      <c r="HUP56" s="960"/>
      <c r="HUQ56" s="960"/>
      <c r="HUR56" s="960"/>
      <c r="HUS56" s="960"/>
      <c r="HUT56" s="960"/>
      <c r="HUU56" s="960"/>
      <c r="HUV56" s="960"/>
      <c r="HUW56" s="960"/>
      <c r="HUX56" s="960"/>
      <c r="HUY56" s="960"/>
      <c r="HUZ56" s="960"/>
      <c r="HVA56" s="960"/>
      <c r="HVB56" s="960"/>
      <c r="HVC56" s="960"/>
      <c r="HVD56" s="960"/>
      <c r="HVE56" s="960"/>
      <c r="HVF56" s="960"/>
      <c r="HVG56" s="960"/>
      <c r="HVH56" s="960"/>
      <c r="HVI56" s="960"/>
      <c r="HVJ56" s="960"/>
      <c r="HVK56" s="960"/>
      <c r="HVL56" s="960"/>
      <c r="HVM56" s="960"/>
      <c r="HVN56" s="960"/>
      <c r="HVO56" s="960"/>
      <c r="HVP56" s="960"/>
      <c r="HVQ56" s="960"/>
      <c r="HVR56" s="960"/>
      <c r="HVS56" s="960"/>
      <c r="HVT56" s="960"/>
      <c r="HVU56" s="960"/>
      <c r="HVV56" s="960"/>
      <c r="HVW56" s="960"/>
      <c r="HVX56" s="960"/>
      <c r="HVY56" s="960"/>
      <c r="HVZ56" s="960"/>
      <c r="HWA56" s="960"/>
      <c r="HWB56" s="960"/>
      <c r="HWC56" s="960"/>
      <c r="HWD56" s="960"/>
      <c r="HWE56" s="960"/>
      <c r="HWF56" s="960"/>
      <c r="HWG56" s="960"/>
      <c r="HWH56" s="960"/>
      <c r="HWI56" s="960"/>
      <c r="HWJ56" s="960"/>
      <c r="HWK56" s="960"/>
      <c r="HWL56" s="960"/>
      <c r="HWM56" s="960"/>
      <c r="HWN56" s="960"/>
      <c r="HWO56" s="960"/>
      <c r="HWP56" s="960"/>
      <c r="HWQ56" s="960"/>
      <c r="HWR56" s="960"/>
      <c r="HWS56" s="960"/>
      <c r="HWT56" s="960"/>
      <c r="HWU56" s="960"/>
      <c r="HWV56" s="960"/>
      <c r="HWW56" s="960"/>
      <c r="HWX56" s="960"/>
      <c r="HWY56" s="960"/>
      <c r="HWZ56" s="960"/>
      <c r="HXA56" s="960"/>
      <c r="HXB56" s="960"/>
      <c r="HXC56" s="960"/>
      <c r="HXD56" s="960"/>
      <c r="HXE56" s="960"/>
      <c r="HXF56" s="960"/>
      <c r="HXG56" s="960"/>
      <c r="HXH56" s="960"/>
      <c r="HXI56" s="960"/>
      <c r="HXJ56" s="960"/>
      <c r="HXK56" s="960"/>
      <c r="HXL56" s="960"/>
      <c r="HXM56" s="960"/>
      <c r="HXN56" s="960"/>
      <c r="HXO56" s="960"/>
      <c r="HXP56" s="960"/>
      <c r="HXQ56" s="960"/>
      <c r="HXR56" s="960"/>
      <c r="HXS56" s="960"/>
      <c r="HXT56" s="960"/>
      <c r="HXU56" s="960"/>
      <c r="HXV56" s="960"/>
      <c r="HXW56" s="960"/>
      <c r="HXX56" s="960"/>
      <c r="HXY56" s="960"/>
      <c r="HXZ56" s="960"/>
      <c r="HYA56" s="960"/>
      <c r="HYB56" s="960"/>
      <c r="HYC56" s="960"/>
      <c r="HYD56" s="960"/>
      <c r="HYE56" s="960"/>
      <c r="HYF56" s="960"/>
      <c r="HYG56" s="960"/>
      <c r="HYH56" s="960"/>
      <c r="HYI56" s="960"/>
      <c r="HYJ56" s="960"/>
      <c r="HYK56" s="960"/>
      <c r="HYL56" s="960"/>
      <c r="HYM56" s="960"/>
      <c r="HYN56" s="960"/>
      <c r="HYO56" s="960"/>
      <c r="HYP56" s="960"/>
      <c r="HYQ56" s="960"/>
      <c r="HYR56" s="960"/>
      <c r="HYS56" s="960"/>
      <c r="HYT56" s="960"/>
      <c r="HYU56" s="960"/>
      <c r="HYV56" s="960"/>
      <c r="HYW56" s="960"/>
      <c r="HYX56" s="960"/>
      <c r="HYY56" s="960"/>
      <c r="HYZ56" s="960"/>
      <c r="HZA56" s="960"/>
      <c r="HZB56" s="960"/>
      <c r="HZC56" s="960"/>
      <c r="HZD56" s="960"/>
      <c r="HZE56" s="960"/>
      <c r="HZF56" s="960"/>
      <c r="HZG56" s="960"/>
      <c r="HZH56" s="960"/>
      <c r="HZI56" s="960"/>
      <c r="HZJ56" s="960"/>
      <c r="HZK56" s="960"/>
      <c r="HZL56" s="960"/>
      <c r="HZM56" s="960"/>
      <c r="HZN56" s="960"/>
      <c r="HZO56" s="960"/>
      <c r="HZP56" s="960"/>
      <c r="HZQ56" s="960"/>
      <c r="HZR56" s="960"/>
      <c r="HZS56" s="960"/>
      <c r="HZT56" s="960"/>
      <c r="HZU56" s="960"/>
      <c r="HZV56" s="960"/>
      <c r="HZW56" s="960"/>
      <c r="HZX56" s="960"/>
      <c r="HZY56" s="960"/>
      <c r="HZZ56" s="960"/>
      <c r="IAA56" s="960"/>
      <c r="IAB56" s="960"/>
      <c r="IAC56" s="960"/>
      <c r="IAD56" s="960"/>
      <c r="IAE56" s="960"/>
      <c r="IAF56" s="960"/>
      <c r="IAG56" s="960"/>
      <c r="IAH56" s="960"/>
      <c r="IAI56" s="960"/>
      <c r="IAJ56" s="960"/>
      <c r="IAK56" s="960"/>
      <c r="IAL56" s="960"/>
      <c r="IAM56" s="960"/>
      <c r="IAN56" s="960"/>
      <c r="IAO56" s="960"/>
      <c r="IAP56" s="960"/>
      <c r="IAQ56" s="960"/>
      <c r="IAR56" s="960"/>
      <c r="IAS56" s="960"/>
      <c r="IAT56" s="960"/>
      <c r="IAU56" s="960"/>
      <c r="IAV56" s="960"/>
      <c r="IAW56" s="960"/>
      <c r="IAX56" s="960"/>
      <c r="IAY56" s="960"/>
      <c r="IAZ56" s="960"/>
      <c r="IBA56" s="960"/>
      <c r="IBB56" s="960"/>
      <c r="IBC56" s="960"/>
      <c r="IBD56" s="960"/>
      <c r="IBE56" s="960"/>
      <c r="IBF56" s="960"/>
      <c r="IBG56" s="960"/>
      <c r="IBH56" s="960"/>
      <c r="IBI56" s="960"/>
      <c r="IBJ56" s="960"/>
      <c r="IBK56" s="960"/>
      <c r="IBL56" s="960"/>
      <c r="IBM56" s="960"/>
      <c r="IBN56" s="960"/>
      <c r="IBO56" s="960"/>
      <c r="IBP56" s="960"/>
      <c r="IBQ56" s="960"/>
      <c r="IBR56" s="960"/>
      <c r="IBS56" s="960"/>
      <c r="IBT56" s="960"/>
      <c r="IBU56" s="960"/>
      <c r="IBV56" s="960"/>
      <c r="IBW56" s="960"/>
      <c r="IBX56" s="960"/>
      <c r="IBY56" s="960"/>
      <c r="IBZ56" s="960"/>
      <c r="ICA56" s="960"/>
      <c r="ICB56" s="960"/>
      <c r="ICC56" s="960"/>
      <c r="ICD56" s="960"/>
      <c r="ICE56" s="960"/>
      <c r="ICF56" s="960"/>
      <c r="ICG56" s="960"/>
      <c r="ICH56" s="960"/>
      <c r="ICI56" s="960"/>
      <c r="ICJ56" s="960"/>
      <c r="ICK56" s="960"/>
      <c r="ICL56" s="960"/>
      <c r="ICM56" s="960"/>
      <c r="ICN56" s="960"/>
      <c r="ICO56" s="960"/>
      <c r="ICP56" s="960"/>
      <c r="ICQ56" s="960"/>
      <c r="ICR56" s="960"/>
      <c r="ICS56" s="960"/>
      <c r="ICT56" s="960"/>
      <c r="ICU56" s="960"/>
      <c r="ICV56" s="960"/>
      <c r="ICW56" s="960"/>
      <c r="ICX56" s="960"/>
      <c r="ICY56" s="960"/>
      <c r="ICZ56" s="960"/>
      <c r="IDA56" s="960"/>
      <c r="IDB56" s="960"/>
      <c r="IDC56" s="960"/>
      <c r="IDD56" s="960"/>
      <c r="IDE56" s="960"/>
      <c r="IDF56" s="960"/>
      <c r="IDG56" s="960"/>
      <c r="IDH56" s="960"/>
      <c r="IDI56" s="960"/>
      <c r="IDJ56" s="960"/>
      <c r="IDK56" s="960"/>
      <c r="IDL56" s="960"/>
      <c r="IDM56" s="960"/>
      <c r="IDN56" s="960"/>
      <c r="IDO56" s="960"/>
      <c r="IDP56" s="960"/>
      <c r="IDQ56" s="960"/>
      <c r="IDR56" s="960"/>
      <c r="IDS56" s="960"/>
      <c r="IDT56" s="960"/>
      <c r="IDU56" s="960"/>
      <c r="IDV56" s="960"/>
      <c r="IDW56" s="960"/>
      <c r="IDX56" s="960"/>
      <c r="IDY56" s="960"/>
      <c r="IDZ56" s="960"/>
      <c r="IEA56" s="960"/>
      <c r="IEB56" s="960"/>
      <c r="IEC56" s="960"/>
      <c r="IED56" s="960"/>
      <c r="IEE56" s="960"/>
      <c r="IEF56" s="960"/>
      <c r="IEG56" s="960"/>
      <c r="IEH56" s="960"/>
      <c r="IEI56" s="960"/>
      <c r="IEJ56" s="960"/>
      <c r="IEK56" s="960"/>
      <c r="IEL56" s="960"/>
      <c r="IEM56" s="960"/>
      <c r="IEN56" s="960"/>
      <c r="IEO56" s="960"/>
      <c r="IEP56" s="960"/>
      <c r="IEQ56" s="960"/>
      <c r="IER56" s="960"/>
      <c r="IES56" s="960"/>
      <c r="IET56" s="960"/>
      <c r="IEU56" s="960"/>
      <c r="IEV56" s="960"/>
      <c r="IEW56" s="960"/>
      <c r="IEX56" s="960"/>
      <c r="IEY56" s="960"/>
      <c r="IEZ56" s="960"/>
      <c r="IFA56" s="960"/>
      <c r="IFB56" s="960"/>
      <c r="IFC56" s="960"/>
      <c r="IFD56" s="960"/>
      <c r="IFE56" s="960"/>
      <c r="IFF56" s="960"/>
      <c r="IFG56" s="960"/>
      <c r="IFH56" s="960"/>
      <c r="IFI56" s="960"/>
      <c r="IFJ56" s="960"/>
      <c r="IFK56" s="960"/>
      <c r="IFL56" s="960"/>
      <c r="IFM56" s="960"/>
      <c r="IFN56" s="960"/>
      <c r="IFO56" s="960"/>
      <c r="IFP56" s="960"/>
      <c r="IFQ56" s="960"/>
      <c r="IFR56" s="960"/>
      <c r="IFS56" s="960"/>
      <c r="IFT56" s="960"/>
      <c r="IFU56" s="960"/>
      <c r="IFV56" s="960"/>
      <c r="IFW56" s="960"/>
      <c r="IFX56" s="960"/>
      <c r="IFY56" s="960"/>
      <c r="IFZ56" s="960"/>
      <c r="IGA56" s="960"/>
      <c r="IGB56" s="960"/>
      <c r="IGC56" s="960"/>
      <c r="IGD56" s="960"/>
      <c r="IGE56" s="960"/>
      <c r="IGF56" s="960"/>
      <c r="IGG56" s="960"/>
      <c r="IGH56" s="960"/>
      <c r="IGI56" s="960"/>
      <c r="IGJ56" s="960"/>
      <c r="IGK56" s="960"/>
      <c r="IGL56" s="960"/>
      <c r="IGM56" s="960"/>
      <c r="IGN56" s="960"/>
      <c r="IGO56" s="960"/>
      <c r="IGP56" s="960"/>
      <c r="IGQ56" s="960"/>
      <c r="IGR56" s="960"/>
      <c r="IGS56" s="960"/>
      <c r="IGT56" s="960"/>
      <c r="IGU56" s="960"/>
      <c r="IGV56" s="960"/>
      <c r="IGW56" s="960"/>
      <c r="IGX56" s="960"/>
      <c r="IGY56" s="960"/>
      <c r="IGZ56" s="960"/>
      <c r="IHA56" s="960"/>
      <c r="IHB56" s="960"/>
      <c r="IHC56" s="960"/>
      <c r="IHD56" s="960"/>
      <c r="IHE56" s="960"/>
      <c r="IHF56" s="960"/>
      <c r="IHG56" s="960"/>
      <c r="IHH56" s="960"/>
      <c r="IHI56" s="960"/>
      <c r="IHJ56" s="960"/>
      <c r="IHK56" s="960"/>
      <c r="IHL56" s="960"/>
      <c r="IHM56" s="960"/>
      <c r="IHN56" s="960"/>
      <c r="IHO56" s="960"/>
      <c r="IHP56" s="960"/>
      <c r="IHQ56" s="960"/>
      <c r="IHR56" s="960"/>
      <c r="IHS56" s="960"/>
      <c r="IHT56" s="960"/>
      <c r="IHU56" s="960"/>
      <c r="IHV56" s="960"/>
      <c r="IHW56" s="960"/>
      <c r="IHX56" s="960"/>
      <c r="IHY56" s="960"/>
      <c r="IHZ56" s="960"/>
      <c r="IIA56" s="960"/>
      <c r="IIB56" s="960"/>
      <c r="IIC56" s="960"/>
      <c r="IID56" s="960"/>
      <c r="IIE56" s="960"/>
      <c r="IIF56" s="960"/>
      <c r="IIG56" s="960"/>
      <c r="IIH56" s="960"/>
      <c r="III56" s="960"/>
      <c r="IIJ56" s="960"/>
      <c r="IIK56" s="960"/>
      <c r="IIL56" s="960"/>
      <c r="IIM56" s="960"/>
      <c r="IIN56" s="960"/>
      <c r="IIO56" s="960"/>
      <c r="IIP56" s="960"/>
      <c r="IIQ56" s="960"/>
      <c r="IIR56" s="960"/>
      <c r="IIS56" s="960"/>
      <c r="IIT56" s="960"/>
      <c r="IIU56" s="960"/>
      <c r="IIV56" s="960"/>
      <c r="IIW56" s="960"/>
      <c r="IIX56" s="960"/>
      <c r="IIY56" s="960"/>
      <c r="IIZ56" s="960"/>
      <c r="IJA56" s="960"/>
      <c r="IJB56" s="960"/>
      <c r="IJC56" s="960"/>
      <c r="IJD56" s="960"/>
      <c r="IJE56" s="960"/>
      <c r="IJF56" s="960"/>
      <c r="IJG56" s="960"/>
      <c r="IJH56" s="960"/>
      <c r="IJI56" s="960"/>
      <c r="IJJ56" s="960"/>
      <c r="IJK56" s="960"/>
      <c r="IJL56" s="960"/>
      <c r="IJM56" s="960"/>
      <c r="IJN56" s="960"/>
      <c r="IJO56" s="960"/>
      <c r="IJP56" s="960"/>
      <c r="IJQ56" s="960"/>
      <c r="IJR56" s="960"/>
      <c r="IJS56" s="960"/>
      <c r="IJT56" s="960"/>
      <c r="IJU56" s="960"/>
      <c r="IJV56" s="960"/>
      <c r="IJW56" s="960"/>
      <c r="IJX56" s="960"/>
      <c r="IJY56" s="960"/>
      <c r="IJZ56" s="960"/>
      <c r="IKA56" s="960"/>
      <c r="IKB56" s="960"/>
      <c r="IKC56" s="960"/>
      <c r="IKD56" s="960"/>
      <c r="IKE56" s="960"/>
      <c r="IKF56" s="960"/>
      <c r="IKG56" s="960"/>
      <c r="IKH56" s="960"/>
      <c r="IKI56" s="960"/>
      <c r="IKJ56" s="960"/>
      <c r="IKK56" s="960"/>
      <c r="IKL56" s="960"/>
      <c r="IKM56" s="960"/>
      <c r="IKN56" s="960"/>
      <c r="IKO56" s="960"/>
      <c r="IKP56" s="960"/>
      <c r="IKQ56" s="960"/>
      <c r="IKR56" s="960"/>
      <c r="IKS56" s="960"/>
      <c r="IKT56" s="960"/>
      <c r="IKU56" s="960"/>
      <c r="IKV56" s="960"/>
      <c r="IKW56" s="960"/>
      <c r="IKX56" s="960"/>
      <c r="IKY56" s="960"/>
      <c r="IKZ56" s="960"/>
      <c r="ILA56" s="960"/>
      <c r="ILB56" s="960"/>
      <c r="ILC56" s="960"/>
      <c r="ILD56" s="960"/>
      <c r="ILE56" s="960"/>
      <c r="ILF56" s="960"/>
      <c r="ILG56" s="960"/>
      <c r="ILH56" s="960"/>
      <c r="ILI56" s="960"/>
      <c r="ILJ56" s="960"/>
      <c r="ILK56" s="960"/>
      <c r="ILL56" s="960"/>
      <c r="ILM56" s="960"/>
      <c r="ILN56" s="960"/>
      <c r="ILO56" s="960"/>
      <c r="ILP56" s="960"/>
      <c r="ILQ56" s="960"/>
      <c r="ILR56" s="960"/>
      <c r="ILS56" s="960"/>
      <c r="ILT56" s="960"/>
      <c r="ILU56" s="960"/>
      <c r="ILV56" s="960"/>
      <c r="ILW56" s="960"/>
      <c r="ILX56" s="960"/>
      <c r="ILY56" s="960"/>
      <c r="ILZ56" s="960"/>
      <c r="IMA56" s="960"/>
      <c r="IMB56" s="960"/>
      <c r="IMC56" s="960"/>
      <c r="IMD56" s="960"/>
      <c r="IME56" s="960"/>
      <c r="IMF56" s="960"/>
      <c r="IMG56" s="960"/>
      <c r="IMH56" s="960"/>
      <c r="IMI56" s="960"/>
      <c r="IMJ56" s="960"/>
      <c r="IMK56" s="960"/>
      <c r="IML56" s="960"/>
      <c r="IMM56" s="960"/>
      <c r="IMN56" s="960"/>
      <c r="IMO56" s="960"/>
      <c r="IMP56" s="960"/>
      <c r="IMQ56" s="960"/>
      <c r="IMR56" s="960"/>
      <c r="IMS56" s="960"/>
      <c r="IMT56" s="960"/>
      <c r="IMU56" s="960"/>
      <c r="IMV56" s="960"/>
      <c r="IMW56" s="960"/>
      <c r="IMX56" s="960"/>
      <c r="IMY56" s="960"/>
      <c r="IMZ56" s="960"/>
      <c r="INA56" s="960"/>
      <c r="INB56" s="960"/>
      <c r="INC56" s="960"/>
      <c r="IND56" s="960"/>
      <c r="INE56" s="960"/>
      <c r="INF56" s="960"/>
      <c r="ING56" s="960"/>
      <c r="INH56" s="960"/>
      <c r="INI56" s="960"/>
      <c r="INJ56" s="960"/>
      <c r="INK56" s="960"/>
      <c r="INL56" s="960"/>
      <c r="INM56" s="960"/>
      <c r="INN56" s="960"/>
      <c r="INO56" s="960"/>
      <c r="INP56" s="960"/>
      <c r="INQ56" s="960"/>
      <c r="INR56" s="960"/>
      <c r="INS56" s="960"/>
      <c r="INT56" s="960"/>
      <c r="INU56" s="960"/>
      <c r="INV56" s="960"/>
      <c r="INW56" s="960"/>
      <c r="INX56" s="960"/>
      <c r="INY56" s="960"/>
      <c r="INZ56" s="960"/>
      <c r="IOA56" s="960"/>
      <c r="IOB56" s="960"/>
      <c r="IOC56" s="960"/>
      <c r="IOD56" s="960"/>
      <c r="IOE56" s="960"/>
      <c r="IOF56" s="960"/>
      <c r="IOG56" s="960"/>
      <c r="IOH56" s="960"/>
      <c r="IOI56" s="960"/>
      <c r="IOJ56" s="960"/>
      <c r="IOK56" s="960"/>
      <c r="IOL56" s="960"/>
      <c r="IOM56" s="960"/>
      <c r="ION56" s="960"/>
      <c r="IOO56" s="960"/>
      <c r="IOP56" s="960"/>
      <c r="IOQ56" s="960"/>
      <c r="IOR56" s="960"/>
      <c r="IOS56" s="960"/>
      <c r="IOT56" s="960"/>
      <c r="IOU56" s="960"/>
      <c r="IOV56" s="960"/>
      <c r="IOW56" s="960"/>
      <c r="IOX56" s="960"/>
      <c r="IOY56" s="960"/>
      <c r="IOZ56" s="960"/>
      <c r="IPA56" s="960"/>
      <c r="IPB56" s="960"/>
      <c r="IPC56" s="960"/>
      <c r="IPD56" s="960"/>
      <c r="IPE56" s="960"/>
      <c r="IPF56" s="960"/>
      <c r="IPG56" s="960"/>
      <c r="IPH56" s="960"/>
      <c r="IPI56" s="960"/>
      <c r="IPJ56" s="960"/>
      <c r="IPK56" s="960"/>
      <c r="IPL56" s="960"/>
      <c r="IPM56" s="960"/>
      <c r="IPN56" s="960"/>
      <c r="IPO56" s="960"/>
      <c r="IPP56" s="960"/>
      <c r="IPQ56" s="960"/>
      <c r="IPR56" s="960"/>
      <c r="IPS56" s="960"/>
      <c r="IPT56" s="960"/>
      <c r="IPU56" s="960"/>
      <c r="IPV56" s="960"/>
      <c r="IPW56" s="960"/>
      <c r="IPX56" s="960"/>
      <c r="IPY56" s="960"/>
      <c r="IPZ56" s="960"/>
      <c r="IQA56" s="960"/>
      <c r="IQB56" s="960"/>
      <c r="IQC56" s="960"/>
      <c r="IQD56" s="960"/>
      <c r="IQE56" s="960"/>
      <c r="IQF56" s="960"/>
      <c r="IQG56" s="960"/>
      <c r="IQH56" s="960"/>
      <c r="IQI56" s="960"/>
      <c r="IQJ56" s="960"/>
      <c r="IQK56" s="960"/>
      <c r="IQL56" s="960"/>
      <c r="IQM56" s="960"/>
      <c r="IQN56" s="960"/>
      <c r="IQO56" s="960"/>
      <c r="IQP56" s="960"/>
      <c r="IQQ56" s="960"/>
      <c r="IQR56" s="960"/>
      <c r="IQS56" s="960"/>
      <c r="IQT56" s="960"/>
      <c r="IQU56" s="960"/>
      <c r="IQV56" s="960"/>
      <c r="IQW56" s="960"/>
      <c r="IQX56" s="960"/>
      <c r="IQY56" s="960"/>
      <c r="IQZ56" s="960"/>
      <c r="IRA56" s="960"/>
      <c r="IRB56" s="960"/>
      <c r="IRC56" s="960"/>
      <c r="IRD56" s="960"/>
      <c r="IRE56" s="960"/>
      <c r="IRF56" s="960"/>
      <c r="IRG56" s="960"/>
      <c r="IRH56" s="960"/>
      <c r="IRI56" s="960"/>
      <c r="IRJ56" s="960"/>
      <c r="IRK56" s="960"/>
      <c r="IRL56" s="960"/>
      <c r="IRM56" s="960"/>
      <c r="IRN56" s="960"/>
      <c r="IRO56" s="960"/>
      <c r="IRP56" s="960"/>
      <c r="IRQ56" s="960"/>
      <c r="IRR56" s="960"/>
      <c r="IRS56" s="960"/>
      <c r="IRT56" s="960"/>
      <c r="IRU56" s="960"/>
      <c r="IRV56" s="960"/>
      <c r="IRW56" s="960"/>
      <c r="IRX56" s="960"/>
      <c r="IRY56" s="960"/>
      <c r="IRZ56" s="960"/>
      <c r="ISA56" s="960"/>
      <c r="ISB56" s="960"/>
      <c r="ISC56" s="960"/>
      <c r="ISD56" s="960"/>
      <c r="ISE56" s="960"/>
      <c r="ISF56" s="960"/>
      <c r="ISG56" s="960"/>
      <c r="ISH56" s="960"/>
      <c r="ISI56" s="960"/>
      <c r="ISJ56" s="960"/>
      <c r="ISK56" s="960"/>
      <c r="ISL56" s="960"/>
      <c r="ISM56" s="960"/>
      <c r="ISN56" s="960"/>
      <c r="ISO56" s="960"/>
      <c r="ISP56" s="960"/>
      <c r="ISQ56" s="960"/>
      <c r="ISR56" s="960"/>
      <c r="ISS56" s="960"/>
      <c r="IST56" s="960"/>
      <c r="ISU56" s="960"/>
      <c r="ISV56" s="960"/>
      <c r="ISW56" s="960"/>
      <c r="ISX56" s="960"/>
      <c r="ISY56" s="960"/>
      <c r="ISZ56" s="960"/>
      <c r="ITA56" s="960"/>
      <c r="ITB56" s="960"/>
      <c r="ITC56" s="960"/>
      <c r="ITD56" s="960"/>
      <c r="ITE56" s="960"/>
      <c r="ITF56" s="960"/>
      <c r="ITG56" s="960"/>
      <c r="ITH56" s="960"/>
      <c r="ITI56" s="960"/>
      <c r="ITJ56" s="960"/>
      <c r="ITK56" s="960"/>
      <c r="ITL56" s="960"/>
      <c r="ITM56" s="960"/>
      <c r="ITN56" s="960"/>
      <c r="ITO56" s="960"/>
      <c r="ITP56" s="960"/>
      <c r="ITQ56" s="960"/>
      <c r="ITR56" s="960"/>
      <c r="ITS56" s="960"/>
      <c r="ITT56" s="960"/>
      <c r="ITU56" s="960"/>
      <c r="ITV56" s="960"/>
      <c r="ITW56" s="960"/>
      <c r="ITX56" s="960"/>
      <c r="ITY56" s="960"/>
      <c r="ITZ56" s="960"/>
      <c r="IUA56" s="960"/>
      <c r="IUB56" s="960"/>
      <c r="IUC56" s="960"/>
      <c r="IUD56" s="960"/>
      <c r="IUE56" s="960"/>
      <c r="IUF56" s="960"/>
      <c r="IUG56" s="960"/>
      <c r="IUH56" s="960"/>
      <c r="IUI56" s="960"/>
      <c r="IUJ56" s="960"/>
      <c r="IUK56" s="960"/>
      <c r="IUL56" s="960"/>
      <c r="IUM56" s="960"/>
      <c r="IUN56" s="960"/>
      <c r="IUO56" s="960"/>
      <c r="IUP56" s="960"/>
      <c r="IUQ56" s="960"/>
      <c r="IUR56" s="960"/>
      <c r="IUS56" s="960"/>
      <c r="IUT56" s="960"/>
      <c r="IUU56" s="960"/>
      <c r="IUV56" s="960"/>
      <c r="IUW56" s="960"/>
      <c r="IUX56" s="960"/>
      <c r="IUY56" s="960"/>
      <c r="IUZ56" s="960"/>
      <c r="IVA56" s="960"/>
      <c r="IVB56" s="960"/>
      <c r="IVC56" s="960"/>
      <c r="IVD56" s="960"/>
      <c r="IVE56" s="960"/>
      <c r="IVF56" s="960"/>
      <c r="IVG56" s="960"/>
      <c r="IVH56" s="960"/>
      <c r="IVI56" s="960"/>
      <c r="IVJ56" s="960"/>
      <c r="IVK56" s="960"/>
      <c r="IVL56" s="960"/>
      <c r="IVM56" s="960"/>
      <c r="IVN56" s="960"/>
      <c r="IVO56" s="960"/>
      <c r="IVP56" s="960"/>
      <c r="IVQ56" s="960"/>
      <c r="IVR56" s="960"/>
      <c r="IVS56" s="960"/>
      <c r="IVT56" s="960"/>
      <c r="IVU56" s="960"/>
      <c r="IVV56" s="960"/>
      <c r="IVW56" s="960"/>
      <c r="IVX56" s="960"/>
      <c r="IVY56" s="960"/>
      <c r="IVZ56" s="960"/>
      <c r="IWA56" s="960"/>
      <c r="IWB56" s="960"/>
      <c r="IWC56" s="960"/>
      <c r="IWD56" s="960"/>
      <c r="IWE56" s="960"/>
      <c r="IWF56" s="960"/>
      <c r="IWG56" s="960"/>
      <c r="IWH56" s="960"/>
      <c r="IWI56" s="960"/>
      <c r="IWJ56" s="960"/>
      <c r="IWK56" s="960"/>
      <c r="IWL56" s="960"/>
      <c r="IWM56" s="960"/>
      <c r="IWN56" s="960"/>
      <c r="IWO56" s="960"/>
      <c r="IWP56" s="960"/>
      <c r="IWQ56" s="960"/>
      <c r="IWR56" s="960"/>
      <c r="IWS56" s="960"/>
      <c r="IWT56" s="960"/>
      <c r="IWU56" s="960"/>
      <c r="IWV56" s="960"/>
      <c r="IWW56" s="960"/>
      <c r="IWX56" s="960"/>
      <c r="IWY56" s="960"/>
      <c r="IWZ56" s="960"/>
      <c r="IXA56" s="960"/>
      <c r="IXB56" s="960"/>
      <c r="IXC56" s="960"/>
      <c r="IXD56" s="960"/>
      <c r="IXE56" s="960"/>
      <c r="IXF56" s="960"/>
      <c r="IXG56" s="960"/>
      <c r="IXH56" s="960"/>
      <c r="IXI56" s="960"/>
      <c r="IXJ56" s="960"/>
      <c r="IXK56" s="960"/>
      <c r="IXL56" s="960"/>
      <c r="IXM56" s="960"/>
      <c r="IXN56" s="960"/>
      <c r="IXO56" s="960"/>
      <c r="IXP56" s="960"/>
      <c r="IXQ56" s="960"/>
      <c r="IXR56" s="960"/>
      <c r="IXS56" s="960"/>
      <c r="IXT56" s="960"/>
      <c r="IXU56" s="960"/>
      <c r="IXV56" s="960"/>
      <c r="IXW56" s="960"/>
      <c r="IXX56" s="960"/>
      <c r="IXY56" s="960"/>
      <c r="IXZ56" s="960"/>
      <c r="IYA56" s="960"/>
      <c r="IYB56" s="960"/>
      <c r="IYC56" s="960"/>
      <c r="IYD56" s="960"/>
      <c r="IYE56" s="960"/>
      <c r="IYF56" s="960"/>
      <c r="IYG56" s="960"/>
      <c r="IYH56" s="960"/>
      <c r="IYI56" s="960"/>
      <c r="IYJ56" s="960"/>
      <c r="IYK56" s="960"/>
      <c r="IYL56" s="960"/>
      <c r="IYM56" s="960"/>
      <c r="IYN56" s="960"/>
      <c r="IYO56" s="960"/>
      <c r="IYP56" s="960"/>
      <c r="IYQ56" s="960"/>
      <c r="IYR56" s="960"/>
      <c r="IYS56" s="960"/>
      <c r="IYT56" s="960"/>
      <c r="IYU56" s="960"/>
      <c r="IYV56" s="960"/>
      <c r="IYW56" s="960"/>
      <c r="IYX56" s="960"/>
      <c r="IYY56" s="960"/>
      <c r="IYZ56" s="960"/>
      <c r="IZA56" s="960"/>
      <c r="IZB56" s="960"/>
      <c r="IZC56" s="960"/>
      <c r="IZD56" s="960"/>
      <c r="IZE56" s="960"/>
      <c r="IZF56" s="960"/>
      <c r="IZG56" s="960"/>
      <c r="IZH56" s="960"/>
      <c r="IZI56" s="960"/>
      <c r="IZJ56" s="960"/>
      <c r="IZK56" s="960"/>
      <c r="IZL56" s="960"/>
      <c r="IZM56" s="960"/>
      <c r="IZN56" s="960"/>
      <c r="IZO56" s="960"/>
      <c r="IZP56" s="960"/>
      <c r="IZQ56" s="960"/>
      <c r="IZR56" s="960"/>
      <c r="IZS56" s="960"/>
      <c r="IZT56" s="960"/>
      <c r="IZU56" s="960"/>
      <c r="IZV56" s="960"/>
      <c r="IZW56" s="960"/>
      <c r="IZX56" s="960"/>
      <c r="IZY56" s="960"/>
      <c r="IZZ56" s="960"/>
      <c r="JAA56" s="960"/>
      <c r="JAB56" s="960"/>
      <c r="JAC56" s="960"/>
      <c r="JAD56" s="960"/>
      <c r="JAE56" s="960"/>
      <c r="JAF56" s="960"/>
      <c r="JAG56" s="960"/>
      <c r="JAH56" s="960"/>
      <c r="JAI56" s="960"/>
      <c r="JAJ56" s="960"/>
      <c r="JAK56" s="960"/>
      <c r="JAL56" s="960"/>
      <c r="JAM56" s="960"/>
      <c r="JAN56" s="960"/>
      <c r="JAO56" s="960"/>
      <c r="JAP56" s="960"/>
      <c r="JAQ56" s="960"/>
      <c r="JAR56" s="960"/>
      <c r="JAS56" s="960"/>
      <c r="JAT56" s="960"/>
      <c r="JAU56" s="960"/>
      <c r="JAV56" s="960"/>
      <c r="JAW56" s="960"/>
      <c r="JAX56" s="960"/>
      <c r="JAY56" s="960"/>
      <c r="JAZ56" s="960"/>
      <c r="JBA56" s="960"/>
      <c r="JBB56" s="960"/>
      <c r="JBC56" s="960"/>
      <c r="JBD56" s="960"/>
      <c r="JBE56" s="960"/>
      <c r="JBF56" s="960"/>
      <c r="JBG56" s="960"/>
      <c r="JBH56" s="960"/>
      <c r="JBI56" s="960"/>
      <c r="JBJ56" s="960"/>
      <c r="JBK56" s="960"/>
      <c r="JBL56" s="960"/>
      <c r="JBM56" s="960"/>
      <c r="JBN56" s="960"/>
      <c r="JBO56" s="960"/>
      <c r="JBP56" s="960"/>
      <c r="JBQ56" s="960"/>
      <c r="JBR56" s="960"/>
      <c r="JBS56" s="960"/>
      <c r="JBT56" s="960"/>
      <c r="JBU56" s="960"/>
      <c r="JBV56" s="960"/>
      <c r="JBW56" s="960"/>
      <c r="JBX56" s="960"/>
      <c r="JBY56" s="960"/>
      <c r="JBZ56" s="960"/>
      <c r="JCA56" s="960"/>
      <c r="JCB56" s="960"/>
      <c r="JCC56" s="960"/>
      <c r="JCD56" s="960"/>
      <c r="JCE56" s="960"/>
      <c r="JCF56" s="960"/>
      <c r="JCG56" s="960"/>
      <c r="JCH56" s="960"/>
      <c r="JCI56" s="960"/>
      <c r="JCJ56" s="960"/>
      <c r="JCK56" s="960"/>
      <c r="JCL56" s="960"/>
      <c r="JCM56" s="960"/>
      <c r="JCN56" s="960"/>
      <c r="JCO56" s="960"/>
      <c r="JCP56" s="960"/>
      <c r="JCQ56" s="960"/>
      <c r="JCR56" s="960"/>
      <c r="JCS56" s="960"/>
      <c r="JCT56" s="960"/>
      <c r="JCU56" s="960"/>
      <c r="JCV56" s="960"/>
      <c r="JCW56" s="960"/>
      <c r="JCX56" s="960"/>
      <c r="JCY56" s="960"/>
      <c r="JCZ56" s="960"/>
      <c r="JDA56" s="960"/>
      <c r="JDB56" s="960"/>
      <c r="JDC56" s="960"/>
      <c r="JDD56" s="960"/>
      <c r="JDE56" s="960"/>
      <c r="JDF56" s="960"/>
      <c r="JDG56" s="960"/>
      <c r="JDH56" s="960"/>
      <c r="JDI56" s="960"/>
      <c r="JDJ56" s="960"/>
      <c r="JDK56" s="960"/>
      <c r="JDL56" s="960"/>
      <c r="JDM56" s="960"/>
      <c r="JDN56" s="960"/>
      <c r="JDO56" s="960"/>
      <c r="JDP56" s="960"/>
      <c r="JDQ56" s="960"/>
      <c r="JDR56" s="960"/>
      <c r="JDS56" s="960"/>
      <c r="JDT56" s="960"/>
      <c r="JDU56" s="960"/>
      <c r="JDV56" s="960"/>
      <c r="JDW56" s="960"/>
      <c r="JDX56" s="960"/>
      <c r="JDY56" s="960"/>
      <c r="JDZ56" s="960"/>
      <c r="JEA56" s="960"/>
      <c r="JEB56" s="960"/>
      <c r="JEC56" s="960"/>
      <c r="JED56" s="960"/>
      <c r="JEE56" s="960"/>
      <c r="JEF56" s="960"/>
      <c r="JEG56" s="960"/>
      <c r="JEH56" s="960"/>
      <c r="JEI56" s="960"/>
      <c r="JEJ56" s="960"/>
      <c r="JEK56" s="960"/>
      <c r="JEL56" s="960"/>
      <c r="JEM56" s="960"/>
      <c r="JEN56" s="960"/>
      <c r="JEO56" s="960"/>
      <c r="JEP56" s="960"/>
      <c r="JEQ56" s="960"/>
      <c r="JER56" s="960"/>
      <c r="JES56" s="960"/>
      <c r="JET56" s="960"/>
      <c r="JEU56" s="960"/>
      <c r="JEV56" s="960"/>
      <c r="JEW56" s="960"/>
      <c r="JEX56" s="960"/>
      <c r="JEY56" s="960"/>
      <c r="JEZ56" s="960"/>
      <c r="JFA56" s="960"/>
      <c r="JFB56" s="960"/>
      <c r="JFC56" s="960"/>
      <c r="JFD56" s="960"/>
      <c r="JFE56" s="960"/>
      <c r="JFF56" s="960"/>
      <c r="JFG56" s="960"/>
      <c r="JFH56" s="960"/>
      <c r="JFI56" s="960"/>
      <c r="JFJ56" s="960"/>
      <c r="JFK56" s="960"/>
      <c r="JFL56" s="960"/>
      <c r="JFM56" s="960"/>
      <c r="JFN56" s="960"/>
      <c r="JFO56" s="960"/>
      <c r="JFP56" s="960"/>
      <c r="JFQ56" s="960"/>
      <c r="JFR56" s="960"/>
      <c r="JFS56" s="960"/>
      <c r="JFT56" s="960"/>
      <c r="JFU56" s="960"/>
      <c r="JFV56" s="960"/>
      <c r="JFW56" s="960"/>
      <c r="JFX56" s="960"/>
      <c r="JFY56" s="960"/>
      <c r="JFZ56" s="960"/>
      <c r="JGA56" s="960"/>
      <c r="JGB56" s="960"/>
      <c r="JGC56" s="960"/>
      <c r="JGD56" s="960"/>
      <c r="JGE56" s="960"/>
      <c r="JGF56" s="960"/>
      <c r="JGG56" s="960"/>
      <c r="JGH56" s="960"/>
      <c r="JGI56" s="960"/>
      <c r="JGJ56" s="960"/>
      <c r="JGK56" s="960"/>
      <c r="JGL56" s="960"/>
      <c r="JGM56" s="960"/>
      <c r="JGN56" s="960"/>
      <c r="JGO56" s="960"/>
      <c r="JGP56" s="960"/>
      <c r="JGQ56" s="960"/>
      <c r="JGR56" s="960"/>
      <c r="JGS56" s="960"/>
      <c r="JGT56" s="960"/>
      <c r="JGU56" s="960"/>
      <c r="JGV56" s="960"/>
      <c r="JGW56" s="960"/>
      <c r="JGX56" s="960"/>
      <c r="JGY56" s="960"/>
      <c r="JGZ56" s="960"/>
      <c r="JHA56" s="960"/>
      <c r="JHB56" s="960"/>
      <c r="JHC56" s="960"/>
      <c r="JHD56" s="960"/>
      <c r="JHE56" s="960"/>
      <c r="JHF56" s="960"/>
      <c r="JHG56" s="960"/>
      <c r="JHH56" s="960"/>
      <c r="JHI56" s="960"/>
      <c r="JHJ56" s="960"/>
      <c r="JHK56" s="960"/>
      <c r="JHL56" s="960"/>
      <c r="JHM56" s="960"/>
      <c r="JHN56" s="960"/>
      <c r="JHO56" s="960"/>
      <c r="JHP56" s="960"/>
      <c r="JHQ56" s="960"/>
      <c r="JHR56" s="960"/>
      <c r="JHS56" s="960"/>
      <c r="JHT56" s="960"/>
      <c r="JHU56" s="960"/>
      <c r="JHV56" s="960"/>
      <c r="JHW56" s="960"/>
      <c r="JHX56" s="960"/>
      <c r="JHY56" s="960"/>
      <c r="JHZ56" s="960"/>
      <c r="JIA56" s="960"/>
      <c r="JIB56" s="960"/>
      <c r="JIC56" s="960"/>
      <c r="JID56" s="960"/>
      <c r="JIE56" s="960"/>
      <c r="JIF56" s="960"/>
      <c r="JIG56" s="960"/>
      <c r="JIH56" s="960"/>
      <c r="JII56" s="960"/>
      <c r="JIJ56" s="960"/>
      <c r="JIK56" s="960"/>
      <c r="JIL56" s="960"/>
      <c r="JIM56" s="960"/>
      <c r="JIN56" s="960"/>
      <c r="JIO56" s="960"/>
      <c r="JIP56" s="960"/>
      <c r="JIQ56" s="960"/>
      <c r="JIR56" s="960"/>
      <c r="JIS56" s="960"/>
      <c r="JIT56" s="960"/>
      <c r="JIU56" s="960"/>
      <c r="JIV56" s="960"/>
      <c r="JIW56" s="960"/>
      <c r="JIX56" s="960"/>
      <c r="JIY56" s="960"/>
      <c r="JIZ56" s="960"/>
      <c r="JJA56" s="960"/>
      <c r="JJB56" s="960"/>
      <c r="JJC56" s="960"/>
      <c r="JJD56" s="960"/>
      <c r="JJE56" s="960"/>
      <c r="JJF56" s="960"/>
      <c r="JJG56" s="960"/>
      <c r="JJH56" s="960"/>
      <c r="JJI56" s="960"/>
      <c r="JJJ56" s="960"/>
      <c r="JJK56" s="960"/>
      <c r="JJL56" s="960"/>
      <c r="JJM56" s="960"/>
      <c r="JJN56" s="960"/>
      <c r="JJO56" s="960"/>
      <c r="JJP56" s="960"/>
      <c r="JJQ56" s="960"/>
      <c r="JJR56" s="960"/>
      <c r="JJS56" s="960"/>
      <c r="JJT56" s="960"/>
      <c r="JJU56" s="960"/>
      <c r="JJV56" s="960"/>
      <c r="JJW56" s="960"/>
      <c r="JJX56" s="960"/>
      <c r="JJY56" s="960"/>
      <c r="JJZ56" s="960"/>
      <c r="JKA56" s="960"/>
      <c r="JKB56" s="960"/>
      <c r="JKC56" s="960"/>
      <c r="JKD56" s="960"/>
      <c r="JKE56" s="960"/>
      <c r="JKF56" s="960"/>
      <c r="JKG56" s="960"/>
      <c r="JKH56" s="960"/>
      <c r="JKI56" s="960"/>
      <c r="JKJ56" s="960"/>
      <c r="JKK56" s="960"/>
      <c r="JKL56" s="960"/>
      <c r="JKM56" s="960"/>
      <c r="JKN56" s="960"/>
      <c r="JKO56" s="960"/>
      <c r="JKP56" s="960"/>
      <c r="JKQ56" s="960"/>
      <c r="JKR56" s="960"/>
      <c r="JKS56" s="960"/>
      <c r="JKT56" s="960"/>
      <c r="JKU56" s="960"/>
      <c r="JKV56" s="960"/>
      <c r="JKW56" s="960"/>
      <c r="JKX56" s="960"/>
      <c r="JKY56" s="960"/>
      <c r="JKZ56" s="960"/>
      <c r="JLA56" s="960"/>
      <c r="JLB56" s="960"/>
      <c r="JLC56" s="960"/>
      <c r="JLD56" s="960"/>
      <c r="JLE56" s="960"/>
      <c r="JLF56" s="960"/>
      <c r="JLG56" s="960"/>
      <c r="JLH56" s="960"/>
      <c r="JLI56" s="960"/>
      <c r="JLJ56" s="960"/>
      <c r="JLK56" s="960"/>
      <c r="JLL56" s="960"/>
      <c r="JLM56" s="960"/>
      <c r="JLN56" s="960"/>
      <c r="JLO56" s="960"/>
      <c r="JLP56" s="960"/>
      <c r="JLQ56" s="960"/>
      <c r="JLR56" s="960"/>
      <c r="JLS56" s="960"/>
      <c r="JLT56" s="960"/>
      <c r="JLU56" s="960"/>
      <c r="JLV56" s="960"/>
      <c r="JLW56" s="960"/>
      <c r="JLX56" s="960"/>
      <c r="JLY56" s="960"/>
      <c r="JLZ56" s="960"/>
      <c r="JMA56" s="960"/>
      <c r="JMB56" s="960"/>
      <c r="JMC56" s="960"/>
      <c r="JMD56" s="960"/>
      <c r="JME56" s="960"/>
      <c r="JMF56" s="960"/>
      <c r="JMG56" s="960"/>
      <c r="JMH56" s="960"/>
      <c r="JMI56" s="960"/>
      <c r="JMJ56" s="960"/>
      <c r="JMK56" s="960"/>
      <c r="JML56" s="960"/>
      <c r="JMM56" s="960"/>
      <c r="JMN56" s="960"/>
      <c r="JMO56" s="960"/>
      <c r="JMP56" s="960"/>
      <c r="JMQ56" s="960"/>
      <c r="JMR56" s="960"/>
      <c r="JMS56" s="960"/>
      <c r="JMT56" s="960"/>
      <c r="JMU56" s="960"/>
      <c r="JMV56" s="960"/>
      <c r="JMW56" s="960"/>
      <c r="JMX56" s="960"/>
      <c r="JMY56" s="960"/>
      <c r="JMZ56" s="960"/>
      <c r="JNA56" s="960"/>
      <c r="JNB56" s="960"/>
      <c r="JNC56" s="960"/>
      <c r="JND56" s="960"/>
      <c r="JNE56" s="960"/>
      <c r="JNF56" s="960"/>
      <c r="JNG56" s="960"/>
      <c r="JNH56" s="960"/>
      <c r="JNI56" s="960"/>
      <c r="JNJ56" s="960"/>
      <c r="JNK56" s="960"/>
      <c r="JNL56" s="960"/>
      <c r="JNM56" s="960"/>
      <c r="JNN56" s="960"/>
      <c r="JNO56" s="960"/>
      <c r="JNP56" s="960"/>
      <c r="JNQ56" s="960"/>
      <c r="JNR56" s="960"/>
      <c r="JNS56" s="960"/>
      <c r="JNT56" s="960"/>
      <c r="JNU56" s="960"/>
      <c r="JNV56" s="960"/>
      <c r="JNW56" s="960"/>
      <c r="JNX56" s="960"/>
      <c r="JNY56" s="960"/>
      <c r="JNZ56" s="960"/>
      <c r="JOA56" s="960"/>
      <c r="JOB56" s="960"/>
      <c r="JOC56" s="960"/>
      <c r="JOD56" s="960"/>
      <c r="JOE56" s="960"/>
      <c r="JOF56" s="960"/>
      <c r="JOG56" s="960"/>
      <c r="JOH56" s="960"/>
      <c r="JOI56" s="960"/>
      <c r="JOJ56" s="960"/>
      <c r="JOK56" s="960"/>
      <c r="JOL56" s="960"/>
      <c r="JOM56" s="960"/>
      <c r="JON56" s="960"/>
      <c r="JOO56" s="960"/>
      <c r="JOP56" s="960"/>
      <c r="JOQ56" s="960"/>
      <c r="JOR56" s="960"/>
      <c r="JOS56" s="960"/>
      <c r="JOT56" s="960"/>
      <c r="JOU56" s="960"/>
      <c r="JOV56" s="960"/>
      <c r="JOW56" s="960"/>
      <c r="JOX56" s="960"/>
      <c r="JOY56" s="960"/>
      <c r="JOZ56" s="960"/>
      <c r="JPA56" s="960"/>
      <c r="JPB56" s="960"/>
      <c r="JPC56" s="960"/>
      <c r="JPD56" s="960"/>
      <c r="JPE56" s="960"/>
      <c r="JPF56" s="960"/>
      <c r="JPG56" s="960"/>
      <c r="JPH56" s="960"/>
      <c r="JPI56" s="960"/>
      <c r="JPJ56" s="960"/>
      <c r="JPK56" s="960"/>
      <c r="JPL56" s="960"/>
      <c r="JPM56" s="960"/>
      <c r="JPN56" s="960"/>
      <c r="JPO56" s="960"/>
      <c r="JPP56" s="960"/>
      <c r="JPQ56" s="960"/>
      <c r="JPR56" s="960"/>
      <c r="JPS56" s="960"/>
      <c r="JPT56" s="960"/>
      <c r="JPU56" s="960"/>
      <c r="JPV56" s="960"/>
      <c r="JPW56" s="960"/>
      <c r="JPX56" s="960"/>
      <c r="JPY56" s="960"/>
      <c r="JPZ56" s="960"/>
      <c r="JQA56" s="960"/>
      <c r="JQB56" s="960"/>
      <c r="JQC56" s="960"/>
      <c r="JQD56" s="960"/>
      <c r="JQE56" s="960"/>
      <c r="JQF56" s="960"/>
      <c r="JQG56" s="960"/>
      <c r="JQH56" s="960"/>
      <c r="JQI56" s="960"/>
      <c r="JQJ56" s="960"/>
      <c r="JQK56" s="960"/>
      <c r="JQL56" s="960"/>
      <c r="JQM56" s="960"/>
      <c r="JQN56" s="960"/>
      <c r="JQO56" s="960"/>
      <c r="JQP56" s="960"/>
      <c r="JQQ56" s="960"/>
      <c r="JQR56" s="960"/>
      <c r="JQS56" s="960"/>
      <c r="JQT56" s="960"/>
      <c r="JQU56" s="960"/>
      <c r="JQV56" s="960"/>
      <c r="JQW56" s="960"/>
      <c r="JQX56" s="960"/>
      <c r="JQY56" s="960"/>
      <c r="JQZ56" s="960"/>
      <c r="JRA56" s="960"/>
      <c r="JRB56" s="960"/>
      <c r="JRC56" s="960"/>
      <c r="JRD56" s="960"/>
      <c r="JRE56" s="960"/>
      <c r="JRF56" s="960"/>
      <c r="JRG56" s="960"/>
      <c r="JRH56" s="960"/>
      <c r="JRI56" s="960"/>
      <c r="JRJ56" s="960"/>
      <c r="JRK56" s="960"/>
      <c r="JRL56" s="960"/>
      <c r="JRM56" s="960"/>
      <c r="JRN56" s="960"/>
      <c r="JRO56" s="960"/>
      <c r="JRP56" s="960"/>
      <c r="JRQ56" s="960"/>
      <c r="JRR56" s="960"/>
      <c r="JRS56" s="960"/>
      <c r="JRT56" s="960"/>
      <c r="JRU56" s="960"/>
      <c r="JRV56" s="960"/>
      <c r="JRW56" s="960"/>
      <c r="JRX56" s="960"/>
      <c r="JRY56" s="960"/>
      <c r="JRZ56" s="960"/>
      <c r="JSA56" s="960"/>
      <c r="JSB56" s="960"/>
      <c r="JSC56" s="960"/>
      <c r="JSD56" s="960"/>
      <c r="JSE56" s="960"/>
      <c r="JSF56" s="960"/>
      <c r="JSG56" s="960"/>
      <c r="JSH56" s="960"/>
      <c r="JSI56" s="960"/>
      <c r="JSJ56" s="960"/>
      <c r="JSK56" s="960"/>
      <c r="JSL56" s="960"/>
      <c r="JSM56" s="960"/>
      <c r="JSN56" s="960"/>
      <c r="JSO56" s="960"/>
      <c r="JSP56" s="960"/>
      <c r="JSQ56" s="960"/>
      <c r="JSR56" s="960"/>
      <c r="JSS56" s="960"/>
      <c r="JST56" s="960"/>
      <c r="JSU56" s="960"/>
      <c r="JSV56" s="960"/>
      <c r="JSW56" s="960"/>
      <c r="JSX56" s="960"/>
      <c r="JSY56" s="960"/>
      <c r="JSZ56" s="960"/>
      <c r="JTA56" s="960"/>
      <c r="JTB56" s="960"/>
      <c r="JTC56" s="960"/>
      <c r="JTD56" s="960"/>
      <c r="JTE56" s="960"/>
      <c r="JTF56" s="960"/>
      <c r="JTG56" s="960"/>
      <c r="JTH56" s="960"/>
      <c r="JTI56" s="960"/>
      <c r="JTJ56" s="960"/>
      <c r="JTK56" s="960"/>
      <c r="JTL56" s="960"/>
      <c r="JTM56" s="960"/>
      <c r="JTN56" s="960"/>
      <c r="JTO56" s="960"/>
      <c r="JTP56" s="960"/>
      <c r="JTQ56" s="960"/>
      <c r="JTR56" s="960"/>
      <c r="JTS56" s="960"/>
      <c r="JTT56" s="960"/>
      <c r="JTU56" s="960"/>
      <c r="JTV56" s="960"/>
      <c r="JTW56" s="960"/>
      <c r="JTX56" s="960"/>
      <c r="JTY56" s="960"/>
      <c r="JTZ56" s="960"/>
      <c r="JUA56" s="960"/>
      <c r="JUB56" s="960"/>
      <c r="JUC56" s="960"/>
      <c r="JUD56" s="960"/>
      <c r="JUE56" s="960"/>
      <c r="JUF56" s="960"/>
      <c r="JUG56" s="960"/>
      <c r="JUH56" s="960"/>
      <c r="JUI56" s="960"/>
      <c r="JUJ56" s="960"/>
      <c r="JUK56" s="960"/>
      <c r="JUL56" s="960"/>
      <c r="JUM56" s="960"/>
      <c r="JUN56" s="960"/>
      <c r="JUO56" s="960"/>
      <c r="JUP56" s="960"/>
      <c r="JUQ56" s="960"/>
      <c r="JUR56" s="960"/>
      <c r="JUS56" s="960"/>
      <c r="JUT56" s="960"/>
      <c r="JUU56" s="960"/>
      <c r="JUV56" s="960"/>
      <c r="JUW56" s="960"/>
      <c r="JUX56" s="960"/>
      <c r="JUY56" s="960"/>
      <c r="JUZ56" s="960"/>
      <c r="JVA56" s="960"/>
      <c r="JVB56" s="960"/>
      <c r="JVC56" s="960"/>
      <c r="JVD56" s="960"/>
      <c r="JVE56" s="960"/>
      <c r="JVF56" s="960"/>
      <c r="JVG56" s="960"/>
      <c r="JVH56" s="960"/>
      <c r="JVI56" s="960"/>
      <c r="JVJ56" s="960"/>
      <c r="JVK56" s="960"/>
      <c r="JVL56" s="960"/>
      <c r="JVM56" s="960"/>
      <c r="JVN56" s="960"/>
      <c r="JVO56" s="960"/>
      <c r="JVP56" s="960"/>
      <c r="JVQ56" s="960"/>
      <c r="JVR56" s="960"/>
      <c r="JVS56" s="960"/>
      <c r="JVT56" s="960"/>
      <c r="JVU56" s="960"/>
      <c r="JVV56" s="960"/>
      <c r="JVW56" s="960"/>
      <c r="JVX56" s="960"/>
      <c r="JVY56" s="960"/>
      <c r="JVZ56" s="960"/>
      <c r="JWA56" s="960"/>
      <c r="JWB56" s="960"/>
      <c r="JWC56" s="960"/>
      <c r="JWD56" s="960"/>
      <c r="JWE56" s="960"/>
      <c r="JWF56" s="960"/>
      <c r="JWG56" s="960"/>
      <c r="JWH56" s="960"/>
      <c r="JWI56" s="960"/>
      <c r="JWJ56" s="960"/>
      <c r="JWK56" s="960"/>
      <c r="JWL56" s="960"/>
      <c r="JWM56" s="960"/>
      <c r="JWN56" s="960"/>
      <c r="JWO56" s="960"/>
      <c r="JWP56" s="960"/>
      <c r="JWQ56" s="960"/>
      <c r="JWR56" s="960"/>
      <c r="JWS56" s="960"/>
      <c r="JWT56" s="960"/>
      <c r="JWU56" s="960"/>
      <c r="JWV56" s="960"/>
      <c r="JWW56" s="960"/>
      <c r="JWX56" s="960"/>
      <c r="JWY56" s="960"/>
      <c r="JWZ56" s="960"/>
      <c r="JXA56" s="960"/>
      <c r="JXB56" s="960"/>
      <c r="JXC56" s="960"/>
      <c r="JXD56" s="960"/>
      <c r="JXE56" s="960"/>
      <c r="JXF56" s="960"/>
      <c r="JXG56" s="960"/>
      <c r="JXH56" s="960"/>
      <c r="JXI56" s="960"/>
      <c r="JXJ56" s="960"/>
      <c r="JXK56" s="960"/>
      <c r="JXL56" s="960"/>
      <c r="JXM56" s="960"/>
      <c r="JXN56" s="960"/>
      <c r="JXO56" s="960"/>
      <c r="JXP56" s="960"/>
      <c r="JXQ56" s="960"/>
      <c r="JXR56" s="960"/>
      <c r="JXS56" s="960"/>
      <c r="JXT56" s="960"/>
      <c r="JXU56" s="960"/>
      <c r="JXV56" s="960"/>
      <c r="JXW56" s="960"/>
      <c r="JXX56" s="960"/>
      <c r="JXY56" s="960"/>
      <c r="JXZ56" s="960"/>
      <c r="JYA56" s="960"/>
      <c r="JYB56" s="960"/>
      <c r="JYC56" s="960"/>
      <c r="JYD56" s="960"/>
      <c r="JYE56" s="960"/>
      <c r="JYF56" s="960"/>
      <c r="JYG56" s="960"/>
      <c r="JYH56" s="960"/>
      <c r="JYI56" s="960"/>
      <c r="JYJ56" s="960"/>
      <c r="JYK56" s="960"/>
      <c r="JYL56" s="960"/>
      <c r="JYM56" s="960"/>
      <c r="JYN56" s="960"/>
      <c r="JYO56" s="960"/>
      <c r="JYP56" s="960"/>
      <c r="JYQ56" s="960"/>
      <c r="JYR56" s="960"/>
      <c r="JYS56" s="960"/>
      <c r="JYT56" s="960"/>
      <c r="JYU56" s="960"/>
      <c r="JYV56" s="960"/>
      <c r="JYW56" s="960"/>
      <c r="JYX56" s="960"/>
      <c r="JYY56" s="960"/>
      <c r="JYZ56" s="960"/>
      <c r="JZA56" s="960"/>
      <c r="JZB56" s="960"/>
      <c r="JZC56" s="960"/>
      <c r="JZD56" s="960"/>
      <c r="JZE56" s="960"/>
      <c r="JZF56" s="960"/>
      <c r="JZG56" s="960"/>
      <c r="JZH56" s="960"/>
      <c r="JZI56" s="960"/>
      <c r="JZJ56" s="960"/>
      <c r="JZK56" s="960"/>
      <c r="JZL56" s="960"/>
      <c r="JZM56" s="960"/>
      <c r="JZN56" s="960"/>
      <c r="JZO56" s="960"/>
      <c r="JZP56" s="960"/>
      <c r="JZQ56" s="960"/>
      <c r="JZR56" s="960"/>
      <c r="JZS56" s="960"/>
      <c r="JZT56" s="960"/>
      <c r="JZU56" s="960"/>
      <c r="JZV56" s="960"/>
      <c r="JZW56" s="960"/>
      <c r="JZX56" s="960"/>
      <c r="JZY56" s="960"/>
      <c r="JZZ56" s="960"/>
      <c r="KAA56" s="960"/>
      <c r="KAB56" s="960"/>
      <c r="KAC56" s="960"/>
      <c r="KAD56" s="960"/>
      <c r="KAE56" s="960"/>
      <c r="KAF56" s="960"/>
      <c r="KAG56" s="960"/>
      <c r="KAH56" s="960"/>
      <c r="KAI56" s="960"/>
      <c r="KAJ56" s="960"/>
      <c r="KAK56" s="960"/>
      <c r="KAL56" s="960"/>
      <c r="KAM56" s="960"/>
      <c r="KAN56" s="960"/>
      <c r="KAO56" s="960"/>
      <c r="KAP56" s="960"/>
      <c r="KAQ56" s="960"/>
      <c r="KAR56" s="960"/>
      <c r="KAS56" s="960"/>
      <c r="KAT56" s="960"/>
      <c r="KAU56" s="960"/>
      <c r="KAV56" s="960"/>
      <c r="KAW56" s="960"/>
      <c r="KAX56" s="960"/>
      <c r="KAY56" s="960"/>
      <c r="KAZ56" s="960"/>
      <c r="KBA56" s="960"/>
      <c r="KBB56" s="960"/>
      <c r="KBC56" s="960"/>
      <c r="KBD56" s="960"/>
      <c r="KBE56" s="960"/>
      <c r="KBF56" s="960"/>
      <c r="KBG56" s="960"/>
      <c r="KBH56" s="960"/>
      <c r="KBI56" s="960"/>
      <c r="KBJ56" s="960"/>
      <c r="KBK56" s="960"/>
      <c r="KBL56" s="960"/>
      <c r="KBM56" s="960"/>
      <c r="KBN56" s="960"/>
      <c r="KBO56" s="960"/>
      <c r="KBP56" s="960"/>
      <c r="KBQ56" s="960"/>
      <c r="KBR56" s="960"/>
      <c r="KBS56" s="960"/>
      <c r="KBT56" s="960"/>
      <c r="KBU56" s="960"/>
      <c r="KBV56" s="960"/>
      <c r="KBW56" s="960"/>
      <c r="KBX56" s="960"/>
      <c r="KBY56" s="960"/>
      <c r="KBZ56" s="960"/>
      <c r="KCA56" s="960"/>
      <c r="KCB56" s="960"/>
      <c r="KCC56" s="960"/>
      <c r="KCD56" s="960"/>
      <c r="KCE56" s="960"/>
      <c r="KCF56" s="960"/>
      <c r="KCG56" s="960"/>
      <c r="KCH56" s="960"/>
      <c r="KCI56" s="960"/>
      <c r="KCJ56" s="960"/>
      <c r="KCK56" s="960"/>
      <c r="KCL56" s="960"/>
      <c r="KCM56" s="960"/>
      <c r="KCN56" s="960"/>
      <c r="KCO56" s="960"/>
      <c r="KCP56" s="960"/>
      <c r="KCQ56" s="960"/>
      <c r="KCR56" s="960"/>
      <c r="KCS56" s="960"/>
      <c r="KCT56" s="960"/>
      <c r="KCU56" s="960"/>
      <c r="KCV56" s="960"/>
      <c r="KCW56" s="960"/>
      <c r="KCX56" s="960"/>
      <c r="KCY56" s="960"/>
      <c r="KCZ56" s="960"/>
      <c r="KDA56" s="960"/>
      <c r="KDB56" s="960"/>
      <c r="KDC56" s="960"/>
      <c r="KDD56" s="960"/>
      <c r="KDE56" s="960"/>
      <c r="KDF56" s="960"/>
      <c r="KDG56" s="960"/>
      <c r="KDH56" s="960"/>
      <c r="KDI56" s="960"/>
      <c r="KDJ56" s="960"/>
      <c r="KDK56" s="960"/>
      <c r="KDL56" s="960"/>
      <c r="KDM56" s="960"/>
      <c r="KDN56" s="960"/>
      <c r="KDO56" s="960"/>
      <c r="KDP56" s="960"/>
      <c r="KDQ56" s="960"/>
      <c r="KDR56" s="960"/>
      <c r="KDS56" s="960"/>
      <c r="KDT56" s="960"/>
      <c r="KDU56" s="960"/>
      <c r="KDV56" s="960"/>
      <c r="KDW56" s="960"/>
      <c r="KDX56" s="960"/>
      <c r="KDY56" s="960"/>
      <c r="KDZ56" s="960"/>
      <c r="KEA56" s="960"/>
      <c r="KEB56" s="960"/>
      <c r="KEC56" s="960"/>
      <c r="KED56" s="960"/>
      <c r="KEE56" s="960"/>
      <c r="KEF56" s="960"/>
      <c r="KEG56" s="960"/>
      <c r="KEH56" s="960"/>
      <c r="KEI56" s="960"/>
      <c r="KEJ56" s="960"/>
      <c r="KEK56" s="960"/>
      <c r="KEL56" s="960"/>
      <c r="KEM56" s="960"/>
      <c r="KEN56" s="960"/>
      <c r="KEO56" s="960"/>
      <c r="KEP56" s="960"/>
      <c r="KEQ56" s="960"/>
      <c r="KER56" s="960"/>
      <c r="KES56" s="960"/>
      <c r="KET56" s="960"/>
      <c r="KEU56" s="960"/>
      <c r="KEV56" s="960"/>
      <c r="KEW56" s="960"/>
      <c r="KEX56" s="960"/>
      <c r="KEY56" s="960"/>
      <c r="KEZ56" s="960"/>
      <c r="KFA56" s="960"/>
      <c r="KFB56" s="960"/>
      <c r="KFC56" s="960"/>
      <c r="KFD56" s="960"/>
      <c r="KFE56" s="960"/>
      <c r="KFF56" s="960"/>
      <c r="KFG56" s="960"/>
      <c r="KFH56" s="960"/>
      <c r="KFI56" s="960"/>
      <c r="KFJ56" s="960"/>
      <c r="KFK56" s="960"/>
      <c r="KFL56" s="960"/>
      <c r="KFM56" s="960"/>
      <c r="KFN56" s="960"/>
      <c r="KFO56" s="960"/>
      <c r="KFP56" s="960"/>
      <c r="KFQ56" s="960"/>
      <c r="KFR56" s="960"/>
      <c r="KFS56" s="960"/>
      <c r="KFT56" s="960"/>
      <c r="KFU56" s="960"/>
      <c r="KFV56" s="960"/>
      <c r="KFW56" s="960"/>
      <c r="KFX56" s="960"/>
      <c r="KFY56" s="960"/>
      <c r="KFZ56" s="960"/>
      <c r="KGA56" s="960"/>
      <c r="KGB56" s="960"/>
      <c r="KGC56" s="960"/>
      <c r="KGD56" s="960"/>
      <c r="KGE56" s="960"/>
      <c r="KGF56" s="960"/>
      <c r="KGG56" s="960"/>
      <c r="KGH56" s="960"/>
      <c r="KGI56" s="960"/>
      <c r="KGJ56" s="960"/>
      <c r="KGK56" s="960"/>
      <c r="KGL56" s="960"/>
      <c r="KGM56" s="960"/>
      <c r="KGN56" s="960"/>
      <c r="KGO56" s="960"/>
      <c r="KGP56" s="960"/>
      <c r="KGQ56" s="960"/>
      <c r="KGR56" s="960"/>
      <c r="KGS56" s="960"/>
      <c r="KGT56" s="960"/>
      <c r="KGU56" s="960"/>
      <c r="KGV56" s="960"/>
      <c r="KGW56" s="960"/>
      <c r="KGX56" s="960"/>
      <c r="KGY56" s="960"/>
      <c r="KGZ56" s="960"/>
      <c r="KHA56" s="960"/>
      <c r="KHB56" s="960"/>
      <c r="KHC56" s="960"/>
      <c r="KHD56" s="960"/>
      <c r="KHE56" s="960"/>
      <c r="KHF56" s="960"/>
      <c r="KHG56" s="960"/>
      <c r="KHH56" s="960"/>
      <c r="KHI56" s="960"/>
      <c r="KHJ56" s="960"/>
      <c r="KHK56" s="960"/>
      <c r="KHL56" s="960"/>
      <c r="KHM56" s="960"/>
      <c r="KHN56" s="960"/>
      <c r="KHO56" s="960"/>
      <c r="KHP56" s="960"/>
      <c r="KHQ56" s="960"/>
      <c r="KHR56" s="960"/>
      <c r="KHS56" s="960"/>
      <c r="KHT56" s="960"/>
      <c r="KHU56" s="960"/>
      <c r="KHV56" s="960"/>
      <c r="KHW56" s="960"/>
      <c r="KHX56" s="960"/>
      <c r="KHY56" s="960"/>
      <c r="KHZ56" s="960"/>
      <c r="KIA56" s="960"/>
      <c r="KIB56" s="960"/>
      <c r="KIC56" s="960"/>
      <c r="KID56" s="960"/>
      <c r="KIE56" s="960"/>
      <c r="KIF56" s="960"/>
      <c r="KIG56" s="960"/>
      <c r="KIH56" s="960"/>
      <c r="KII56" s="960"/>
      <c r="KIJ56" s="960"/>
      <c r="KIK56" s="960"/>
      <c r="KIL56" s="960"/>
      <c r="KIM56" s="960"/>
      <c r="KIN56" s="960"/>
      <c r="KIO56" s="960"/>
      <c r="KIP56" s="960"/>
      <c r="KIQ56" s="960"/>
      <c r="KIR56" s="960"/>
      <c r="KIS56" s="960"/>
      <c r="KIT56" s="960"/>
      <c r="KIU56" s="960"/>
      <c r="KIV56" s="960"/>
      <c r="KIW56" s="960"/>
      <c r="KIX56" s="960"/>
      <c r="KIY56" s="960"/>
      <c r="KIZ56" s="960"/>
      <c r="KJA56" s="960"/>
      <c r="KJB56" s="960"/>
      <c r="KJC56" s="960"/>
      <c r="KJD56" s="960"/>
      <c r="KJE56" s="960"/>
      <c r="KJF56" s="960"/>
      <c r="KJG56" s="960"/>
      <c r="KJH56" s="960"/>
      <c r="KJI56" s="960"/>
      <c r="KJJ56" s="960"/>
      <c r="KJK56" s="960"/>
      <c r="KJL56" s="960"/>
      <c r="KJM56" s="960"/>
      <c r="KJN56" s="960"/>
      <c r="KJO56" s="960"/>
      <c r="KJP56" s="960"/>
      <c r="KJQ56" s="960"/>
      <c r="KJR56" s="960"/>
      <c r="KJS56" s="960"/>
      <c r="KJT56" s="960"/>
      <c r="KJU56" s="960"/>
      <c r="KJV56" s="960"/>
      <c r="KJW56" s="960"/>
      <c r="KJX56" s="960"/>
      <c r="KJY56" s="960"/>
      <c r="KJZ56" s="960"/>
      <c r="KKA56" s="960"/>
      <c r="KKB56" s="960"/>
      <c r="KKC56" s="960"/>
      <c r="KKD56" s="960"/>
      <c r="KKE56" s="960"/>
      <c r="KKF56" s="960"/>
      <c r="KKG56" s="960"/>
      <c r="KKH56" s="960"/>
      <c r="KKI56" s="960"/>
      <c r="KKJ56" s="960"/>
      <c r="KKK56" s="960"/>
      <c r="KKL56" s="960"/>
      <c r="KKM56" s="960"/>
      <c r="KKN56" s="960"/>
      <c r="KKO56" s="960"/>
      <c r="KKP56" s="960"/>
      <c r="KKQ56" s="960"/>
      <c r="KKR56" s="960"/>
      <c r="KKS56" s="960"/>
      <c r="KKT56" s="960"/>
      <c r="KKU56" s="960"/>
      <c r="KKV56" s="960"/>
      <c r="KKW56" s="960"/>
      <c r="KKX56" s="960"/>
      <c r="KKY56" s="960"/>
      <c r="KKZ56" s="960"/>
      <c r="KLA56" s="960"/>
      <c r="KLB56" s="960"/>
      <c r="KLC56" s="960"/>
      <c r="KLD56" s="960"/>
      <c r="KLE56" s="960"/>
      <c r="KLF56" s="960"/>
      <c r="KLG56" s="960"/>
      <c r="KLH56" s="960"/>
      <c r="KLI56" s="960"/>
      <c r="KLJ56" s="960"/>
      <c r="KLK56" s="960"/>
      <c r="KLL56" s="960"/>
      <c r="KLM56" s="960"/>
      <c r="KLN56" s="960"/>
      <c r="KLO56" s="960"/>
      <c r="KLP56" s="960"/>
      <c r="KLQ56" s="960"/>
      <c r="KLR56" s="960"/>
      <c r="KLS56" s="960"/>
      <c r="KLT56" s="960"/>
      <c r="KLU56" s="960"/>
      <c r="KLV56" s="960"/>
      <c r="KLW56" s="960"/>
      <c r="KLX56" s="960"/>
      <c r="KLY56" s="960"/>
      <c r="KLZ56" s="960"/>
      <c r="KMA56" s="960"/>
      <c r="KMB56" s="960"/>
      <c r="KMC56" s="960"/>
      <c r="KMD56" s="960"/>
      <c r="KME56" s="960"/>
      <c r="KMF56" s="960"/>
      <c r="KMG56" s="960"/>
      <c r="KMH56" s="960"/>
      <c r="KMI56" s="960"/>
      <c r="KMJ56" s="960"/>
      <c r="KMK56" s="960"/>
      <c r="KML56" s="960"/>
      <c r="KMM56" s="960"/>
      <c r="KMN56" s="960"/>
      <c r="KMO56" s="960"/>
      <c r="KMP56" s="960"/>
      <c r="KMQ56" s="960"/>
      <c r="KMR56" s="960"/>
      <c r="KMS56" s="960"/>
      <c r="KMT56" s="960"/>
      <c r="KMU56" s="960"/>
      <c r="KMV56" s="960"/>
      <c r="KMW56" s="960"/>
      <c r="KMX56" s="960"/>
      <c r="KMY56" s="960"/>
      <c r="KMZ56" s="960"/>
      <c r="KNA56" s="960"/>
      <c r="KNB56" s="960"/>
      <c r="KNC56" s="960"/>
      <c r="KND56" s="960"/>
      <c r="KNE56" s="960"/>
      <c r="KNF56" s="960"/>
      <c r="KNG56" s="960"/>
      <c r="KNH56" s="960"/>
      <c r="KNI56" s="960"/>
      <c r="KNJ56" s="960"/>
      <c r="KNK56" s="960"/>
      <c r="KNL56" s="960"/>
      <c r="KNM56" s="960"/>
      <c r="KNN56" s="960"/>
      <c r="KNO56" s="960"/>
      <c r="KNP56" s="960"/>
      <c r="KNQ56" s="960"/>
      <c r="KNR56" s="960"/>
      <c r="KNS56" s="960"/>
      <c r="KNT56" s="960"/>
      <c r="KNU56" s="960"/>
      <c r="KNV56" s="960"/>
      <c r="KNW56" s="960"/>
      <c r="KNX56" s="960"/>
      <c r="KNY56" s="960"/>
      <c r="KNZ56" s="960"/>
      <c r="KOA56" s="960"/>
      <c r="KOB56" s="960"/>
      <c r="KOC56" s="960"/>
      <c r="KOD56" s="960"/>
      <c r="KOE56" s="960"/>
      <c r="KOF56" s="960"/>
      <c r="KOG56" s="960"/>
      <c r="KOH56" s="960"/>
      <c r="KOI56" s="960"/>
      <c r="KOJ56" s="960"/>
      <c r="KOK56" s="960"/>
      <c r="KOL56" s="960"/>
      <c r="KOM56" s="960"/>
      <c r="KON56" s="960"/>
      <c r="KOO56" s="960"/>
      <c r="KOP56" s="960"/>
      <c r="KOQ56" s="960"/>
      <c r="KOR56" s="960"/>
      <c r="KOS56" s="960"/>
      <c r="KOT56" s="960"/>
      <c r="KOU56" s="960"/>
      <c r="KOV56" s="960"/>
      <c r="KOW56" s="960"/>
      <c r="KOX56" s="960"/>
      <c r="KOY56" s="960"/>
      <c r="KOZ56" s="960"/>
      <c r="KPA56" s="960"/>
      <c r="KPB56" s="960"/>
      <c r="KPC56" s="960"/>
      <c r="KPD56" s="960"/>
      <c r="KPE56" s="960"/>
      <c r="KPF56" s="960"/>
      <c r="KPG56" s="960"/>
      <c r="KPH56" s="960"/>
      <c r="KPI56" s="960"/>
      <c r="KPJ56" s="960"/>
      <c r="KPK56" s="960"/>
      <c r="KPL56" s="960"/>
      <c r="KPM56" s="960"/>
      <c r="KPN56" s="960"/>
      <c r="KPO56" s="960"/>
      <c r="KPP56" s="960"/>
      <c r="KPQ56" s="960"/>
      <c r="KPR56" s="960"/>
      <c r="KPS56" s="960"/>
      <c r="KPT56" s="960"/>
      <c r="KPU56" s="960"/>
      <c r="KPV56" s="960"/>
      <c r="KPW56" s="960"/>
      <c r="KPX56" s="960"/>
      <c r="KPY56" s="960"/>
      <c r="KPZ56" s="960"/>
      <c r="KQA56" s="960"/>
      <c r="KQB56" s="960"/>
      <c r="KQC56" s="960"/>
      <c r="KQD56" s="960"/>
      <c r="KQE56" s="960"/>
      <c r="KQF56" s="960"/>
      <c r="KQG56" s="960"/>
      <c r="KQH56" s="960"/>
      <c r="KQI56" s="960"/>
      <c r="KQJ56" s="960"/>
      <c r="KQK56" s="960"/>
      <c r="KQL56" s="960"/>
      <c r="KQM56" s="960"/>
      <c r="KQN56" s="960"/>
      <c r="KQO56" s="960"/>
      <c r="KQP56" s="960"/>
      <c r="KQQ56" s="960"/>
      <c r="KQR56" s="960"/>
      <c r="KQS56" s="960"/>
      <c r="KQT56" s="960"/>
      <c r="KQU56" s="960"/>
      <c r="KQV56" s="960"/>
      <c r="KQW56" s="960"/>
      <c r="KQX56" s="960"/>
      <c r="KQY56" s="960"/>
      <c r="KQZ56" s="960"/>
      <c r="KRA56" s="960"/>
      <c r="KRB56" s="960"/>
      <c r="KRC56" s="960"/>
      <c r="KRD56" s="960"/>
      <c r="KRE56" s="960"/>
      <c r="KRF56" s="960"/>
      <c r="KRG56" s="960"/>
      <c r="KRH56" s="960"/>
      <c r="KRI56" s="960"/>
      <c r="KRJ56" s="960"/>
      <c r="KRK56" s="960"/>
      <c r="KRL56" s="960"/>
      <c r="KRM56" s="960"/>
      <c r="KRN56" s="960"/>
      <c r="KRO56" s="960"/>
      <c r="KRP56" s="960"/>
      <c r="KRQ56" s="960"/>
      <c r="KRR56" s="960"/>
      <c r="KRS56" s="960"/>
      <c r="KRT56" s="960"/>
      <c r="KRU56" s="960"/>
      <c r="KRV56" s="960"/>
      <c r="KRW56" s="960"/>
      <c r="KRX56" s="960"/>
      <c r="KRY56" s="960"/>
      <c r="KRZ56" s="960"/>
      <c r="KSA56" s="960"/>
      <c r="KSB56" s="960"/>
      <c r="KSC56" s="960"/>
      <c r="KSD56" s="960"/>
      <c r="KSE56" s="960"/>
      <c r="KSF56" s="960"/>
      <c r="KSG56" s="960"/>
      <c r="KSH56" s="960"/>
      <c r="KSI56" s="960"/>
      <c r="KSJ56" s="960"/>
      <c r="KSK56" s="960"/>
      <c r="KSL56" s="960"/>
      <c r="KSM56" s="960"/>
      <c r="KSN56" s="960"/>
      <c r="KSO56" s="960"/>
      <c r="KSP56" s="960"/>
      <c r="KSQ56" s="960"/>
      <c r="KSR56" s="960"/>
      <c r="KSS56" s="960"/>
      <c r="KST56" s="960"/>
      <c r="KSU56" s="960"/>
      <c r="KSV56" s="960"/>
      <c r="KSW56" s="960"/>
      <c r="KSX56" s="960"/>
      <c r="KSY56" s="960"/>
      <c r="KSZ56" s="960"/>
      <c r="KTA56" s="960"/>
      <c r="KTB56" s="960"/>
      <c r="KTC56" s="960"/>
      <c r="KTD56" s="960"/>
      <c r="KTE56" s="960"/>
      <c r="KTF56" s="960"/>
      <c r="KTG56" s="960"/>
      <c r="KTH56" s="960"/>
      <c r="KTI56" s="960"/>
      <c r="KTJ56" s="960"/>
      <c r="KTK56" s="960"/>
      <c r="KTL56" s="960"/>
      <c r="KTM56" s="960"/>
      <c r="KTN56" s="960"/>
      <c r="KTO56" s="960"/>
      <c r="KTP56" s="960"/>
      <c r="KTQ56" s="960"/>
      <c r="KTR56" s="960"/>
      <c r="KTS56" s="960"/>
      <c r="KTT56" s="960"/>
      <c r="KTU56" s="960"/>
      <c r="KTV56" s="960"/>
      <c r="KTW56" s="960"/>
      <c r="KTX56" s="960"/>
      <c r="KTY56" s="960"/>
      <c r="KTZ56" s="960"/>
      <c r="KUA56" s="960"/>
      <c r="KUB56" s="960"/>
      <c r="KUC56" s="960"/>
      <c r="KUD56" s="960"/>
      <c r="KUE56" s="960"/>
      <c r="KUF56" s="960"/>
      <c r="KUG56" s="960"/>
      <c r="KUH56" s="960"/>
      <c r="KUI56" s="960"/>
      <c r="KUJ56" s="960"/>
      <c r="KUK56" s="960"/>
      <c r="KUL56" s="960"/>
      <c r="KUM56" s="960"/>
      <c r="KUN56" s="960"/>
      <c r="KUO56" s="960"/>
      <c r="KUP56" s="960"/>
      <c r="KUQ56" s="960"/>
      <c r="KUR56" s="960"/>
      <c r="KUS56" s="960"/>
      <c r="KUT56" s="960"/>
      <c r="KUU56" s="960"/>
      <c r="KUV56" s="960"/>
      <c r="KUW56" s="960"/>
      <c r="KUX56" s="960"/>
      <c r="KUY56" s="960"/>
      <c r="KUZ56" s="960"/>
      <c r="KVA56" s="960"/>
      <c r="KVB56" s="960"/>
      <c r="KVC56" s="960"/>
      <c r="KVD56" s="960"/>
      <c r="KVE56" s="960"/>
      <c r="KVF56" s="960"/>
      <c r="KVG56" s="960"/>
      <c r="KVH56" s="960"/>
      <c r="KVI56" s="960"/>
      <c r="KVJ56" s="960"/>
      <c r="KVK56" s="960"/>
      <c r="KVL56" s="960"/>
      <c r="KVM56" s="960"/>
      <c r="KVN56" s="960"/>
      <c r="KVO56" s="960"/>
      <c r="KVP56" s="960"/>
      <c r="KVQ56" s="960"/>
      <c r="KVR56" s="960"/>
      <c r="KVS56" s="960"/>
      <c r="KVT56" s="960"/>
      <c r="KVU56" s="960"/>
      <c r="KVV56" s="960"/>
      <c r="KVW56" s="960"/>
      <c r="KVX56" s="960"/>
      <c r="KVY56" s="960"/>
      <c r="KVZ56" s="960"/>
      <c r="KWA56" s="960"/>
      <c r="KWB56" s="960"/>
      <c r="KWC56" s="960"/>
      <c r="KWD56" s="960"/>
      <c r="KWE56" s="960"/>
      <c r="KWF56" s="960"/>
      <c r="KWG56" s="960"/>
      <c r="KWH56" s="960"/>
      <c r="KWI56" s="960"/>
      <c r="KWJ56" s="960"/>
      <c r="KWK56" s="960"/>
      <c r="KWL56" s="960"/>
      <c r="KWM56" s="960"/>
      <c r="KWN56" s="960"/>
      <c r="KWO56" s="960"/>
      <c r="KWP56" s="960"/>
      <c r="KWQ56" s="960"/>
      <c r="KWR56" s="960"/>
      <c r="KWS56" s="960"/>
      <c r="KWT56" s="960"/>
      <c r="KWU56" s="960"/>
      <c r="KWV56" s="960"/>
      <c r="KWW56" s="960"/>
      <c r="KWX56" s="960"/>
      <c r="KWY56" s="960"/>
      <c r="KWZ56" s="960"/>
      <c r="KXA56" s="960"/>
      <c r="KXB56" s="960"/>
      <c r="KXC56" s="960"/>
      <c r="KXD56" s="960"/>
      <c r="KXE56" s="960"/>
      <c r="KXF56" s="960"/>
      <c r="KXG56" s="960"/>
      <c r="KXH56" s="960"/>
      <c r="KXI56" s="960"/>
      <c r="KXJ56" s="960"/>
      <c r="KXK56" s="960"/>
      <c r="KXL56" s="960"/>
      <c r="KXM56" s="960"/>
      <c r="KXN56" s="960"/>
      <c r="KXO56" s="960"/>
      <c r="KXP56" s="960"/>
      <c r="KXQ56" s="960"/>
      <c r="KXR56" s="960"/>
      <c r="KXS56" s="960"/>
      <c r="KXT56" s="960"/>
      <c r="KXU56" s="960"/>
      <c r="KXV56" s="960"/>
      <c r="KXW56" s="960"/>
      <c r="KXX56" s="960"/>
      <c r="KXY56" s="960"/>
      <c r="KXZ56" s="960"/>
      <c r="KYA56" s="960"/>
      <c r="KYB56" s="960"/>
      <c r="KYC56" s="960"/>
      <c r="KYD56" s="960"/>
      <c r="KYE56" s="960"/>
      <c r="KYF56" s="960"/>
      <c r="KYG56" s="960"/>
      <c r="KYH56" s="960"/>
      <c r="KYI56" s="960"/>
      <c r="KYJ56" s="960"/>
      <c r="KYK56" s="960"/>
      <c r="KYL56" s="960"/>
      <c r="KYM56" s="960"/>
      <c r="KYN56" s="960"/>
      <c r="KYO56" s="960"/>
      <c r="KYP56" s="960"/>
      <c r="KYQ56" s="960"/>
      <c r="KYR56" s="960"/>
      <c r="KYS56" s="960"/>
      <c r="KYT56" s="960"/>
      <c r="KYU56" s="960"/>
      <c r="KYV56" s="960"/>
      <c r="KYW56" s="960"/>
      <c r="KYX56" s="960"/>
      <c r="KYY56" s="960"/>
      <c r="KYZ56" s="960"/>
      <c r="KZA56" s="960"/>
      <c r="KZB56" s="960"/>
      <c r="KZC56" s="960"/>
      <c r="KZD56" s="960"/>
      <c r="KZE56" s="960"/>
      <c r="KZF56" s="960"/>
      <c r="KZG56" s="960"/>
      <c r="KZH56" s="960"/>
      <c r="KZI56" s="960"/>
      <c r="KZJ56" s="960"/>
      <c r="KZK56" s="960"/>
      <c r="KZL56" s="960"/>
      <c r="KZM56" s="960"/>
      <c r="KZN56" s="960"/>
      <c r="KZO56" s="960"/>
      <c r="KZP56" s="960"/>
      <c r="KZQ56" s="960"/>
      <c r="KZR56" s="960"/>
      <c r="KZS56" s="960"/>
      <c r="KZT56" s="960"/>
      <c r="KZU56" s="960"/>
      <c r="KZV56" s="960"/>
      <c r="KZW56" s="960"/>
      <c r="KZX56" s="960"/>
      <c r="KZY56" s="960"/>
      <c r="KZZ56" s="960"/>
      <c r="LAA56" s="960"/>
      <c r="LAB56" s="960"/>
      <c r="LAC56" s="960"/>
      <c r="LAD56" s="960"/>
      <c r="LAE56" s="960"/>
      <c r="LAF56" s="960"/>
      <c r="LAG56" s="960"/>
      <c r="LAH56" s="960"/>
      <c r="LAI56" s="960"/>
      <c r="LAJ56" s="960"/>
      <c r="LAK56" s="960"/>
      <c r="LAL56" s="960"/>
      <c r="LAM56" s="960"/>
      <c r="LAN56" s="960"/>
      <c r="LAO56" s="960"/>
      <c r="LAP56" s="960"/>
      <c r="LAQ56" s="960"/>
      <c r="LAR56" s="960"/>
      <c r="LAS56" s="960"/>
      <c r="LAT56" s="960"/>
      <c r="LAU56" s="960"/>
      <c r="LAV56" s="960"/>
      <c r="LAW56" s="960"/>
      <c r="LAX56" s="960"/>
      <c r="LAY56" s="960"/>
      <c r="LAZ56" s="960"/>
      <c r="LBA56" s="960"/>
      <c r="LBB56" s="960"/>
      <c r="LBC56" s="960"/>
      <c r="LBD56" s="960"/>
      <c r="LBE56" s="960"/>
      <c r="LBF56" s="960"/>
      <c r="LBG56" s="960"/>
      <c r="LBH56" s="960"/>
      <c r="LBI56" s="960"/>
      <c r="LBJ56" s="960"/>
      <c r="LBK56" s="960"/>
      <c r="LBL56" s="960"/>
      <c r="LBM56" s="960"/>
      <c r="LBN56" s="960"/>
      <c r="LBO56" s="960"/>
      <c r="LBP56" s="960"/>
      <c r="LBQ56" s="960"/>
      <c r="LBR56" s="960"/>
      <c r="LBS56" s="960"/>
      <c r="LBT56" s="960"/>
      <c r="LBU56" s="960"/>
      <c r="LBV56" s="960"/>
      <c r="LBW56" s="960"/>
      <c r="LBX56" s="960"/>
      <c r="LBY56" s="960"/>
      <c r="LBZ56" s="960"/>
      <c r="LCA56" s="960"/>
      <c r="LCB56" s="960"/>
      <c r="LCC56" s="960"/>
      <c r="LCD56" s="960"/>
      <c r="LCE56" s="960"/>
      <c r="LCF56" s="960"/>
      <c r="LCG56" s="960"/>
      <c r="LCH56" s="960"/>
      <c r="LCI56" s="960"/>
      <c r="LCJ56" s="960"/>
      <c r="LCK56" s="960"/>
      <c r="LCL56" s="960"/>
      <c r="LCM56" s="960"/>
      <c r="LCN56" s="960"/>
      <c r="LCO56" s="960"/>
      <c r="LCP56" s="960"/>
      <c r="LCQ56" s="960"/>
      <c r="LCR56" s="960"/>
      <c r="LCS56" s="960"/>
      <c r="LCT56" s="960"/>
      <c r="LCU56" s="960"/>
      <c r="LCV56" s="960"/>
      <c r="LCW56" s="960"/>
      <c r="LCX56" s="960"/>
      <c r="LCY56" s="960"/>
      <c r="LCZ56" s="960"/>
      <c r="LDA56" s="960"/>
      <c r="LDB56" s="960"/>
      <c r="LDC56" s="960"/>
      <c r="LDD56" s="960"/>
      <c r="LDE56" s="960"/>
      <c r="LDF56" s="960"/>
      <c r="LDG56" s="960"/>
      <c r="LDH56" s="960"/>
      <c r="LDI56" s="960"/>
      <c r="LDJ56" s="960"/>
      <c r="LDK56" s="960"/>
      <c r="LDL56" s="960"/>
      <c r="LDM56" s="960"/>
      <c r="LDN56" s="960"/>
      <c r="LDO56" s="960"/>
      <c r="LDP56" s="960"/>
      <c r="LDQ56" s="960"/>
      <c r="LDR56" s="960"/>
      <c r="LDS56" s="960"/>
      <c r="LDT56" s="960"/>
      <c r="LDU56" s="960"/>
      <c r="LDV56" s="960"/>
      <c r="LDW56" s="960"/>
      <c r="LDX56" s="960"/>
      <c r="LDY56" s="960"/>
      <c r="LDZ56" s="960"/>
      <c r="LEA56" s="960"/>
      <c r="LEB56" s="960"/>
      <c r="LEC56" s="960"/>
      <c r="LED56" s="960"/>
      <c r="LEE56" s="960"/>
      <c r="LEF56" s="960"/>
      <c r="LEG56" s="960"/>
      <c r="LEH56" s="960"/>
      <c r="LEI56" s="960"/>
      <c r="LEJ56" s="960"/>
      <c r="LEK56" s="960"/>
      <c r="LEL56" s="960"/>
      <c r="LEM56" s="960"/>
      <c r="LEN56" s="960"/>
      <c r="LEO56" s="960"/>
      <c r="LEP56" s="960"/>
      <c r="LEQ56" s="960"/>
      <c r="LER56" s="960"/>
      <c r="LES56" s="960"/>
      <c r="LET56" s="960"/>
      <c r="LEU56" s="960"/>
      <c r="LEV56" s="960"/>
      <c r="LEW56" s="960"/>
      <c r="LEX56" s="960"/>
      <c r="LEY56" s="960"/>
      <c r="LEZ56" s="960"/>
      <c r="LFA56" s="960"/>
      <c r="LFB56" s="960"/>
      <c r="LFC56" s="960"/>
      <c r="LFD56" s="960"/>
      <c r="LFE56" s="960"/>
      <c r="LFF56" s="960"/>
      <c r="LFG56" s="960"/>
      <c r="LFH56" s="960"/>
      <c r="LFI56" s="960"/>
      <c r="LFJ56" s="960"/>
      <c r="LFK56" s="960"/>
      <c r="LFL56" s="960"/>
      <c r="LFM56" s="960"/>
      <c r="LFN56" s="960"/>
      <c r="LFO56" s="960"/>
      <c r="LFP56" s="960"/>
      <c r="LFQ56" s="960"/>
      <c r="LFR56" s="960"/>
      <c r="LFS56" s="960"/>
      <c r="LFT56" s="960"/>
      <c r="LFU56" s="960"/>
      <c r="LFV56" s="960"/>
      <c r="LFW56" s="960"/>
      <c r="LFX56" s="960"/>
      <c r="LFY56" s="960"/>
      <c r="LFZ56" s="960"/>
      <c r="LGA56" s="960"/>
      <c r="LGB56" s="960"/>
      <c r="LGC56" s="960"/>
      <c r="LGD56" s="960"/>
      <c r="LGE56" s="960"/>
      <c r="LGF56" s="960"/>
      <c r="LGG56" s="960"/>
      <c r="LGH56" s="960"/>
      <c r="LGI56" s="960"/>
      <c r="LGJ56" s="960"/>
      <c r="LGK56" s="960"/>
      <c r="LGL56" s="960"/>
      <c r="LGM56" s="960"/>
      <c r="LGN56" s="960"/>
      <c r="LGO56" s="960"/>
      <c r="LGP56" s="960"/>
      <c r="LGQ56" s="960"/>
      <c r="LGR56" s="960"/>
      <c r="LGS56" s="960"/>
      <c r="LGT56" s="960"/>
      <c r="LGU56" s="960"/>
      <c r="LGV56" s="960"/>
      <c r="LGW56" s="960"/>
      <c r="LGX56" s="960"/>
      <c r="LGY56" s="960"/>
      <c r="LGZ56" s="960"/>
      <c r="LHA56" s="960"/>
      <c r="LHB56" s="960"/>
      <c r="LHC56" s="960"/>
      <c r="LHD56" s="960"/>
      <c r="LHE56" s="960"/>
      <c r="LHF56" s="960"/>
      <c r="LHG56" s="960"/>
      <c r="LHH56" s="960"/>
      <c r="LHI56" s="960"/>
      <c r="LHJ56" s="960"/>
      <c r="LHK56" s="960"/>
      <c r="LHL56" s="960"/>
      <c r="LHM56" s="960"/>
      <c r="LHN56" s="960"/>
      <c r="LHO56" s="960"/>
      <c r="LHP56" s="960"/>
      <c r="LHQ56" s="960"/>
      <c r="LHR56" s="960"/>
      <c r="LHS56" s="960"/>
      <c r="LHT56" s="960"/>
      <c r="LHU56" s="960"/>
      <c r="LHV56" s="960"/>
      <c r="LHW56" s="960"/>
      <c r="LHX56" s="960"/>
      <c r="LHY56" s="960"/>
      <c r="LHZ56" s="960"/>
      <c r="LIA56" s="960"/>
      <c r="LIB56" s="960"/>
      <c r="LIC56" s="960"/>
      <c r="LID56" s="960"/>
      <c r="LIE56" s="960"/>
      <c r="LIF56" s="960"/>
      <c r="LIG56" s="960"/>
      <c r="LIH56" s="960"/>
      <c r="LII56" s="960"/>
      <c r="LIJ56" s="960"/>
      <c r="LIK56" s="960"/>
      <c r="LIL56" s="960"/>
      <c r="LIM56" s="960"/>
      <c r="LIN56" s="960"/>
      <c r="LIO56" s="960"/>
      <c r="LIP56" s="960"/>
      <c r="LIQ56" s="960"/>
      <c r="LIR56" s="960"/>
      <c r="LIS56" s="960"/>
      <c r="LIT56" s="960"/>
      <c r="LIU56" s="960"/>
      <c r="LIV56" s="960"/>
      <c r="LIW56" s="960"/>
      <c r="LIX56" s="960"/>
      <c r="LIY56" s="960"/>
      <c r="LIZ56" s="960"/>
      <c r="LJA56" s="960"/>
      <c r="LJB56" s="960"/>
      <c r="LJC56" s="960"/>
      <c r="LJD56" s="960"/>
      <c r="LJE56" s="960"/>
      <c r="LJF56" s="960"/>
      <c r="LJG56" s="960"/>
      <c r="LJH56" s="960"/>
      <c r="LJI56" s="960"/>
      <c r="LJJ56" s="960"/>
      <c r="LJK56" s="960"/>
      <c r="LJL56" s="960"/>
      <c r="LJM56" s="960"/>
      <c r="LJN56" s="960"/>
      <c r="LJO56" s="960"/>
      <c r="LJP56" s="960"/>
      <c r="LJQ56" s="960"/>
      <c r="LJR56" s="960"/>
      <c r="LJS56" s="960"/>
      <c r="LJT56" s="960"/>
      <c r="LJU56" s="960"/>
      <c r="LJV56" s="960"/>
      <c r="LJW56" s="960"/>
      <c r="LJX56" s="960"/>
      <c r="LJY56" s="960"/>
      <c r="LJZ56" s="960"/>
      <c r="LKA56" s="960"/>
      <c r="LKB56" s="960"/>
      <c r="LKC56" s="960"/>
      <c r="LKD56" s="960"/>
      <c r="LKE56" s="960"/>
      <c r="LKF56" s="960"/>
      <c r="LKG56" s="960"/>
      <c r="LKH56" s="960"/>
      <c r="LKI56" s="960"/>
      <c r="LKJ56" s="960"/>
      <c r="LKK56" s="960"/>
      <c r="LKL56" s="960"/>
      <c r="LKM56" s="960"/>
      <c r="LKN56" s="960"/>
      <c r="LKO56" s="960"/>
      <c r="LKP56" s="960"/>
      <c r="LKQ56" s="960"/>
      <c r="LKR56" s="960"/>
      <c r="LKS56" s="960"/>
      <c r="LKT56" s="960"/>
      <c r="LKU56" s="960"/>
      <c r="LKV56" s="960"/>
      <c r="LKW56" s="960"/>
      <c r="LKX56" s="960"/>
      <c r="LKY56" s="960"/>
      <c r="LKZ56" s="960"/>
      <c r="LLA56" s="960"/>
      <c r="LLB56" s="960"/>
      <c r="LLC56" s="960"/>
      <c r="LLD56" s="960"/>
      <c r="LLE56" s="960"/>
      <c r="LLF56" s="960"/>
      <c r="LLG56" s="960"/>
      <c r="LLH56" s="960"/>
      <c r="LLI56" s="960"/>
      <c r="LLJ56" s="960"/>
      <c r="LLK56" s="960"/>
      <c r="LLL56" s="960"/>
      <c r="LLM56" s="960"/>
      <c r="LLN56" s="960"/>
      <c r="LLO56" s="960"/>
      <c r="LLP56" s="960"/>
      <c r="LLQ56" s="960"/>
      <c r="LLR56" s="960"/>
      <c r="LLS56" s="960"/>
      <c r="LLT56" s="960"/>
      <c r="LLU56" s="960"/>
      <c r="LLV56" s="960"/>
      <c r="LLW56" s="960"/>
      <c r="LLX56" s="960"/>
      <c r="LLY56" s="960"/>
      <c r="LLZ56" s="960"/>
      <c r="LMA56" s="960"/>
      <c r="LMB56" s="960"/>
      <c r="LMC56" s="960"/>
      <c r="LMD56" s="960"/>
      <c r="LME56" s="960"/>
      <c r="LMF56" s="960"/>
      <c r="LMG56" s="960"/>
      <c r="LMH56" s="960"/>
      <c r="LMI56" s="960"/>
      <c r="LMJ56" s="960"/>
      <c r="LMK56" s="960"/>
      <c r="LML56" s="960"/>
      <c r="LMM56" s="960"/>
      <c r="LMN56" s="960"/>
      <c r="LMO56" s="960"/>
      <c r="LMP56" s="960"/>
      <c r="LMQ56" s="960"/>
      <c r="LMR56" s="960"/>
      <c r="LMS56" s="960"/>
      <c r="LMT56" s="960"/>
      <c r="LMU56" s="960"/>
      <c r="LMV56" s="960"/>
      <c r="LMW56" s="960"/>
      <c r="LMX56" s="960"/>
      <c r="LMY56" s="960"/>
      <c r="LMZ56" s="960"/>
      <c r="LNA56" s="960"/>
      <c r="LNB56" s="960"/>
      <c r="LNC56" s="960"/>
      <c r="LND56" s="960"/>
      <c r="LNE56" s="960"/>
      <c r="LNF56" s="960"/>
      <c r="LNG56" s="960"/>
      <c r="LNH56" s="960"/>
      <c r="LNI56" s="960"/>
      <c r="LNJ56" s="960"/>
      <c r="LNK56" s="960"/>
      <c r="LNL56" s="960"/>
      <c r="LNM56" s="960"/>
      <c r="LNN56" s="960"/>
      <c r="LNO56" s="960"/>
      <c r="LNP56" s="960"/>
      <c r="LNQ56" s="960"/>
      <c r="LNR56" s="960"/>
      <c r="LNS56" s="960"/>
      <c r="LNT56" s="960"/>
      <c r="LNU56" s="960"/>
      <c r="LNV56" s="960"/>
      <c r="LNW56" s="960"/>
      <c r="LNX56" s="960"/>
      <c r="LNY56" s="960"/>
      <c r="LNZ56" s="960"/>
      <c r="LOA56" s="960"/>
      <c r="LOB56" s="960"/>
      <c r="LOC56" s="960"/>
      <c r="LOD56" s="960"/>
      <c r="LOE56" s="960"/>
      <c r="LOF56" s="960"/>
      <c r="LOG56" s="960"/>
      <c r="LOH56" s="960"/>
      <c r="LOI56" s="960"/>
      <c r="LOJ56" s="960"/>
      <c r="LOK56" s="960"/>
      <c r="LOL56" s="960"/>
      <c r="LOM56" s="960"/>
      <c r="LON56" s="960"/>
      <c r="LOO56" s="960"/>
      <c r="LOP56" s="960"/>
      <c r="LOQ56" s="960"/>
      <c r="LOR56" s="960"/>
      <c r="LOS56" s="960"/>
      <c r="LOT56" s="960"/>
      <c r="LOU56" s="960"/>
      <c r="LOV56" s="960"/>
      <c r="LOW56" s="960"/>
      <c r="LOX56" s="960"/>
      <c r="LOY56" s="960"/>
      <c r="LOZ56" s="960"/>
      <c r="LPA56" s="960"/>
      <c r="LPB56" s="960"/>
      <c r="LPC56" s="960"/>
      <c r="LPD56" s="960"/>
      <c r="LPE56" s="960"/>
      <c r="LPF56" s="960"/>
      <c r="LPG56" s="960"/>
      <c r="LPH56" s="960"/>
      <c r="LPI56" s="960"/>
      <c r="LPJ56" s="960"/>
      <c r="LPK56" s="960"/>
      <c r="LPL56" s="960"/>
      <c r="LPM56" s="960"/>
      <c r="LPN56" s="960"/>
      <c r="LPO56" s="960"/>
      <c r="LPP56" s="960"/>
      <c r="LPQ56" s="960"/>
      <c r="LPR56" s="960"/>
      <c r="LPS56" s="960"/>
      <c r="LPT56" s="960"/>
      <c r="LPU56" s="960"/>
      <c r="LPV56" s="960"/>
      <c r="LPW56" s="960"/>
      <c r="LPX56" s="960"/>
      <c r="LPY56" s="960"/>
      <c r="LPZ56" s="960"/>
      <c r="LQA56" s="960"/>
      <c r="LQB56" s="960"/>
      <c r="LQC56" s="960"/>
      <c r="LQD56" s="960"/>
      <c r="LQE56" s="960"/>
      <c r="LQF56" s="960"/>
      <c r="LQG56" s="960"/>
      <c r="LQH56" s="960"/>
      <c r="LQI56" s="960"/>
      <c r="LQJ56" s="960"/>
      <c r="LQK56" s="960"/>
      <c r="LQL56" s="960"/>
      <c r="LQM56" s="960"/>
      <c r="LQN56" s="960"/>
      <c r="LQO56" s="960"/>
      <c r="LQP56" s="960"/>
      <c r="LQQ56" s="960"/>
      <c r="LQR56" s="960"/>
      <c r="LQS56" s="960"/>
      <c r="LQT56" s="960"/>
      <c r="LQU56" s="960"/>
      <c r="LQV56" s="960"/>
      <c r="LQW56" s="960"/>
      <c r="LQX56" s="960"/>
      <c r="LQY56" s="960"/>
      <c r="LQZ56" s="960"/>
      <c r="LRA56" s="960"/>
      <c r="LRB56" s="960"/>
      <c r="LRC56" s="960"/>
      <c r="LRD56" s="960"/>
      <c r="LRE56" s="960"/>
      <c r="LRF56" s="960"/>
      <c r="LRG56" s="960"/>
      <c r="LRH56" s="960"/>
      <c r="LRI56" s="960"/>
      <c r="LRJ56" s="960"/>
      <c r="LRK56" s="960"/>
      <c r="LRL56" s="960"/>
      <c r="LRM56" s="960"/>
      <c r="LRN56" s="960"/>
      <c r="LRO56" s="960"/>
      <c r="LRP56" s="960"/>
      <c r="LRQ56" s="960"/>
      <c r="LRR56" s="960"/>
      <c r="LRS56" s="960"/>
      <c r="LRT56" s="960"/>
      <c r="LRU56" s="960"/>
      <c r="LRV56" s="960"/>
      <c r="LRW56" s="960"/>
      <c r="LRX56" s="960"/>
      <c r="LRY56" s="960"/>
      <c r="LRZ56" s="960"/>
      <c r="LSA56" s="960"/>
      <c r="LSB56" s="960"/>
      <c r="LSC56" s="960"/>
      <c r="LSD56" s="960"/>
      <c r="LSE56" s="960"/>
      <c r="LSF56" s="960"/>
      <c r="LSG56" s="960"/>
      <c r="LSH56" s="960"/>
      <c r="LSI56" s="960"/>
      <c r="LSJ56" s="960"/>
      <c r="LSK56" s="960"/>
      <c r="LSL56" s="960"/>
      <c r="LSM56" s="960"/>
      <c r="LSN56" s="960"/>
      <c r="LSO56" s="960"/>
      <c r="LSP56" s="960"/>
      <c r="LSQ56" s="960"/>
      <c r="LSR56" s="960"/>
      <c r="LSS56" s="960"/>
      <c r="LST56" s="960"/>
      <c r="LSU56" s="960"/>
      <c r="LSV56" s="960"/>
      <c r="LSW56" s="960"/>
      <c r="LSX56" s="960"/>
      <c r="LSY56" s="960"/>
      <c r="LSZ56" s="960"/>
      <c r="LTA56" s="960"/>
      <c r="LTB56" s="960"/>
      <c r="LTC56" s="960"/>
      <c r="LTD56" s="960"/>
      <c r="LTE56" s="960"/>
      <c r="LTF56" s="960"/>
      <c r="LTG56" s="960"/>
      <c r="LTH56" s="960"/>
      <c r="LTI56" s="960"/>
      <c r="LTJ56" s="960"/>
      <c r="LTK56" s="960"/>
      <c r="LTL56" s="960"/>
      <c r="LTM56" s="960"/>
      <c r="LTN56" s="960"/>
      <c r="LTO56" s="960"/>
      <c r="LTP56" s="960"/>
      <c r="LTQ56" s="960"/>
      <c r="LTR56" s="960"/>
      <c r="LTS56" s="960"/>
      <c r="LTT56" s="960"/>
      <c r="LTU56" s="960"/>
      <c r="LTV56" s="960"/>
      <c r="LTW56" s="960"/>
      <c r="LTX56" s="960"/>
      <c r="LTY56" s="960"/>
      <c r="LTZ56" s="960"/>
      <c r="LUA56" s="960"/>
      <c r="LUB56" s="960"/>
      <c r="LUC56" s="960"/>
      <c r="LUD56" s="960"/>
      <c r="LUE56" s="960"/>
      <c r="LUF56" s="960"/>
      <c r="LUG56" s="960"/>
      <c r="LUH56" s="960"/>
      <c r="LUI56" s="960"/>
      <c r="LUJ56" s="960"/>
      <c r="LUK56" s="960"/>
      <c r="LUL56" s="960"/>
      <c r="LUM56" s="960"/>
      <c r="LUN56" s="960"/>
      <c r="LUO56" s="960"/>
      <c r="LUP56" s="960"/>
      <c r="LUQ56" s="960"/>
      <c r="LUR56" s="960"/>
      <c r="LUS56" s="960"/>
      <c r="LUT56" s="960"/>
      <c r="LUU56" s="960"/>
      <c r="LUV56" s="960"/>
      <c r="LUW56" s="960"/>
      <c r="LUX56" s="960"/>
      <c r="LUY56" s="960"/>
      <c r="LUZ56" s="960"/>
      <c r="LVA56" s="960"/>
      <c r="LVB56" s="960"/>
      <c r="LVC56" s="960"/>
      <c r="LVD56" s="960"/>
      <c r="LVE56" s="960"/>
      <c r="LVF56" s="960"/>
      <c r="LVG56" s="960"/>
      <c r="LVH56" s="960"/>
      <c r="LVI56" s="960"/>
      <c r="LVJ56" s="960"/>
      <c r="LVK56" s="960"/>
      <c r="LVL56" s="960"/>
      <c r="LVM56" s="960"/>
      <c r="LVN56" s="960"/>
      <c r="LVO56" s="960"/>
      <c r="LVP56" s="960"/>
      <c r="LVQ56" s="960"/>
      <c r="LVR56" s="960"/>
      <c r="LVS56" s="960"/>
      <c r="LVT56" s="960"/>
      <c r="LVU56" s="960"/>
      <c r="LVV56" s="960"/>
      <c r="LVW56" s="960"/>
      <c r="LVX56" s="960"/>
      <c r="LVY56" s="960"/>
      <c r="LVZ56" s="960"/>
      <c r="LWA56" s="960"/>
      <c r="LWB56" s="960"/>
      <c r="LWC56" s="960"/>
      <c r="LWD56" s="960"/>
      <c r="LWE56" s="960"/>
      <c r="LWF56" s="960"/>
      <c r="LWG56" s="960"/>
      <c r="LWH56" s="960"/>
      <c r="LWI56" s="960"/>
      <c r="LWJ56" s="960"/>
      <c r="LWK56" s="960"/>
      <c r="LWL56" s="960"/>
      <c r="LWM56" s="960"/>
      <c r="LWN56" s="960"/>
      <c r="LWO56" s="960"/>
      <c r="LWP56" s="960"/>
      <c r="LWQ56" s="960"/>
      <c r="LWR56" s="960"/>
      <c r="LWS56" s="960"/>
      <c r="LWT56" s="960"/>
      <c r="LWU56" s="960"/>
      <c r="LWV56" s="960"/>
      <c r="LWW56" s="960"/>
      <c r="LWX56" s="960"/>
      <c r="LWY56" s="960"/>
      <c r="LWZ56" s="960"/>
      <c r="LXA56" s="960"/>
      <c r="LXB56" s="960"/>
      <c r="LXC56" s="960"/>
      <c r="LXD56" s="960"/>
      <c r="LXE56" s="960"/>
      <c r="LXF56" s="960"/>
      <c r="LXG56" s="960"/>
      <c r="LXH56" s="960"/>
      <c r="LXI56" s="960"/>
      <c r="LXJ56" s="960"/>
      <c r="LXK56" s="960"/>
      <c r="LXL56" s="960"/>
      <c r="LXM56" s="960"/>
      <c r="LXN56" s="960"/>
      <c r="LXO56" s="960"/>
      <c r="LXP56" s="960"/>
      <c r="LXQ56" s="960"/>
      <c r="LXR56" s="960"/>
      <c r="LXS56" s="960"/>
      <c r="LXT56" s="960"/>
      <c r="LXU56" s="960"/>
      <c r="LXV56" s="960"/>
      <c r="LXW56" s="960"/>
      <c r="LXX56" s="960"/>
      <c r="LXY56" s="960"/>
      <c r="LXZ56" s="960"/>
      <c r="LYA56" s="960"/>
      <c r="LYB56" s="960"/>
      <c r="LYC56" s="960"/>
      <c r="LYD56" s="960"/>
      <c r="LYE56" s="960"/>
      <c r="LYF56" s="960"/>
      <c r="LYG56" s="960"/>
      <c r="LYH56" s="960"/>
      <c r="LYI56" s="960"/>
      <c r="LYJ56" s="960"/>
      <c r="LYK56" s="960"/>
      <c r="LYL56" s="960"/>
      <c r="LYM56" s="960"/>
      <c r="LYN56" s="960"/>
      <c r="LYO56" s="960"/>
      <c r="LYP56" s="960"/>
      <c r="LYQ56" s="960"/>
      <c r="LYR56" s="960"/>
      <c r="LYS56" s="960"/>
      <c r="LYT56" s="960"/>
      <c r="LYU56" s="960"/>
      <c r="LYV56" s="960"/>
      <c r="LYW56" s="960"/>
      <c r="LYX56" s="960"/>
      <c r="LYY56" s="960"/>
      <c r="LYZ56" s="960"/>
      <c r="LZA56" s="960"/>
      <c r="LZB56" s="960"/>
      <c r="LZC56" s="960"/>
      <c r="LZD56" s="960"/>
      <c r="LZE56" s="960"/>
      <c r="LZF56" s="960"/>
      <c r="LZG56" s="960"/>
      <c r="LZH56" s="960"/>
      <c r="LZI56" s="960"/>
      <c r="LZJ56" s="960"/>
      <c r="LZK56" s="960"/>
      <c r="LZL56" s="960"/>
      <c r="LZM56" s="960"/>
      <c r="LZN56" s="960"/>
      <c r="LZO56" s="960"/>
      <c r="LZP56" s="960"/>
      <c r="LZQ56" s="960"/>
      <c r="LZR56" s="960"/>
      <c r="LZS56" s="960"/>
      <c r="LZT56" s="960"/>
      <c r="LZU56" s="960"/>
      <c r="LZV56" s="960"/>
      <c r="LZW56" s="960"/>
      <c r="LZX56" s="960"/>
      <c r="LZY56" s="960"/>
      <c r="LZZ56" s="960"/>
      <c r="MAA56" s="960"/>
      <c r="MAB56" s="960"/>
      <c r="MAC56" s="960"/>
      <c r="MAD56" s="960"/>
      <c r="MAE56" s="960"/>
      <c r="MAF56" s="960"/>
      <c r="MAG56" s="960"/>
      <c r="MAH56" s="960"/>
      <c r="MAI56" s="960"/>
      <c r="MAJ56" s="960"/>
      <c r="MAK56" s="960"/>
      <c r="MAL56" s="960"/>
      <c r="MAM56" s="960"/>
      <c r="MAN56" s="960"/>
      <c r="MAO56" s="960"/>
      <c r="MAP56" s="960"/>
      <c r="MAQ56" s="960"/>
      <c r="MAR56" s="960"/>
      <c r="MAS56" s="960"/>
      <c r="MAT56" s="960"/>
      <c r="MAU56" s="960"/>
      <c r="MAV56" s="960"/>
      <c r="MAW56" s="960"/>
      <c r="MAX56" s="960"/>
      <c r="MAY56" s="960"/>
      <c r="MAZ56" s="960"/>
      <c r="MBA56" s="960"/>
      <c r="MBB56" s="960"/>
      <c r="MBC56" s="960"/>
      <c r="MBD56" s="960"/>
      <c r="MBE56" s="960"/>
      <c r="MBF56" s="960"/>
      <c r="MBG56" s="960"/>
      <c r="MBH56" s="960"/>
      <c r="MBI56" s="960"/>
      <c r="MBJ56" s="960"/>
      <c r="MBK56" s="960"/>
      <c r="MBL56" s="960"/>
      <c r="MBM56" s="960"/>
      <c r="MBN56" s="960"/>
      <c r="MBO56" s="960"/>
      <c r="MBP56" s="960"/>
      <c r="MBQ56" s="960"/>
      <c r="MBR56" s="960"/>
      <c r="MBS56" s="960"/>
      <c r="MBT56" s="960"/>
      <c r="MBU56" s="960"/>
      <c r="MBV56" s="960"/>
      <c r="MBW56" s="960"/>
      <c r="MBX56" s="960"/>
      <c r="MBY56" s="960"/>
      <c r="MBZ56" s="960"/>
      <c r="MCA56" s="960"/>
      <c r="MCB56" s="960"/>
      <c r="MCC56" s="960"/>
      <c r="MCD56" s="960"/>
      <c r="MCE56" s="960"/>
      <c r="MCF56" s="960"/>
      <c r="MCG56" s="960"/>
      <c r="MCH56" s="960"/>
      <c r="MCI56" s="960"/>
      <c r="MCJ56" s="960"/>
      <c r="MCK56" s="960"/>
      <c r="MCL56" s="960"/>
      <c r="MCM56" s="960"/>
      <c r="MCN56" s="960"/>
      <c r="MCO56" s="960"/>
      <c r="MCP56" s="960"/>
      <c r="MCQ56" s="960"/>
      <c r="MCR56" s="960"/>
      <c r="MCS56" s="960"/>
      <c r="MCT56" s="960"/>
      <c r="MCU56" s="960"/>
      <c r="MCV56" s="960"/>
      <c r="MCW56" s="960"/>
      <c r="MCX56" s="960"/>
      <c r="MCY56" s="960"/>
      <c r="MCZ56" s="960"/>
      <c r="MDA56" s="960"/>
      <c r="MDB56" s="960"/>
      <c r="MDC56" s="960"/>
      <c r="MDD56" s="960"/>
      <c r="MDE56" s="960"/>
      <c r="MDF56" s="960"/>
      <c r="MDG56" s="960"/>
      <c r="MDH56" s="960"/>
      <c r="MDI56" s="960"/>
      <c r="MDJ56" s="960"/>
      <c r="MDK56" s="960"/>
      <c r="MDL56" s="960"/>
      <c r="MDM56" s="960"/>
      <c r="MDN56" s="960"/>
      <c r="MDO56" s="960"/>
      <c r="MDP56" s="960"/>
      <c r="MDQ56" s="960"/>
      <c r="MDR56" s="960"/>
      <c r="MDS56" s="960"/>
      <c r="MDT56" s="960"/>
      <c r="MDU56" s="960"/>
      <c r="MDV56" s="960"/>
      <c r="MDW56" s="960"/>
      <c r="MDX56" s="960"/>
      <c r="MDY56" s="960"/>
      <c r="MDZ56" s="960"/>
      <c r="MEA56" s="960"/>
      <c r="MEB56" s="960"/>
      <c r="MEC56" s="960"/>
      <c r="MED56" s="960"/>
      <c r="MEE56" s="960"/>
      <c r="MEF56" s="960"/>
      <c r="MEG56" s="960"/>
      <c r="MEH56" s="960"/>
      <c r="MEI56" s="960"/>
      <c r="MEJ56" s="960"/>
      <c r="MEK56" s="960"/>
      <c r="MEL56" s="960"/>
      <c r="MEM56" s="960"/>
      <c r="MEN56" s="960"/>
      <c r="MEO56" s="960"/>
      <c r="MEP56" s="960"/>
      <c r="MEQ56" s="960"/>
      <c r="MER56" s="960"/>
      <c r="MES56" s="960"/>
      <c r="MET56" s="960"/>
      <c r="MEU56" s="960"/>
      <c r="MEV56" s="960"/>
      <c r="MEW56" s="960"/>
      <c r="MEX56" s="960"/>
      <c r="MEY56" s="960"/>
      <c r="MEZ56" s="960"/>
      <c r="MFA56" s="960"/>
      <c r="MFB56" s="960"/>
      <c r="MFC56" s="960"/>
      <c r="MFD56" s="960"/>
      <c r="MFE56" s="960"/>
      <c r="MFF56" s="960"/>
      <c r="MFG56" s="960"/>
      <c r="MFH56" s="960"/>
      <c r="MFI56" s="960"/>
      <c r="MFJ56" s="960"/>
      <c r="MFK56" s="960"/>
      <c r="MFL56" s="960"/>
      <c r="MFM56" s="960"/>
      <c r="MFN56" s="960"/>
      <c r="MFO56" s="960"/>
      <c r="MFP56" s="960"/>
      <c r="MFQ56" s="960"/>
      <c r="MFR56" s="960"/>
      <c r="MFS56" s="960"/>
      <c r="MFT56" s="960"/>
      <c r="MFU56" s="960"/>
      <c r="MFV56" s="960"/>
      <c r="MFW56" s="960"/>
      <c r="MFX56" s="960"/>
      <c r="MFY56" s="960"/>
      <c r="MFZ56" s="960"/>
      <c r="MGA56" s="960"/>
      <c r="MGB56" s="960"/>
      <c r="MGC56" s="960"/>
      <c r="MGD56" s="960"/>
      <c r="MGE56" s="960"/>
      <c r="MGF56" s="960"/>
      <c r="MGG56" s="960"/>
      <c r="MGH56" s="960"/>
      <c r="MGI56" s="960"/>
      <c r="MGJ56" s="960"/>
      <c r="MGK56" s="960"/>
      <c r="MGL56" s="960"/>
      <c r="MGM56" s="960"/>
      <c r="MGN56" s="960"/>
      <c r="MGO56" s="960"/>
      <c r="MGP56" s="960"/>
      <c r="MGQ56" s="960"/>
      <c r="MGR56" s="960"/>
      <c r="MGS56" s="960"/>
      <c r="MGT56" s="960"/>
      <c r="MGU56" s="960"/>
      <c r="MGV56" s="960"/>
      <c r="MGW56" s="960"/>
      <c r="MGX56" s="960"/>
      <c r="MGY56" s="960"/>
      <c r="MGZ56" s="960"/>
      <c r="MHA56" s="960"/>
      <c r="MHB56" s="960"/>
      <c r="MHC56" s="960"/>
      <c r="MHD56" s="960"/>
      <c r="MHE56" s="960"/>
      <c r="MHF56" s="960"/>
      <c r="MHG56" s="960"/>
      <c r="MHH56" s="960"/>
      <c r="MHI56" s="960"/>
      <c r="MHJ56" s="960"/>
      <c r="MHK56" s="960"/>
      <c r="MHL56" s="960"/>
      <c r="MHM56" s="960"/>
      <c r="MHN56" s="960"/>
      <c r="MHO56" s="960"/>
      <c r="MHP56" s="960"/>
      <c r="MHQ56" s="960"/>
      <c r="MHR56" s="960"/>
      <c r="MHS56" s="960"/>
      <c r="MHT56" s="960"/>
      <c r="MHU56" s="960"/>
      <c r="MHV56" s="960"/>
      <c r="MHW56" s="960"/>
      <c r="MHX56" s="960"/>
      <c r="MHY56" s="960"/>
      <c r="MHZ56" s="960"/>
      <c r="MIA56" s="960"/>
      <c r="MIB56" s="960"/>
      <c r="MIC56" s="960"/>
      <c r="MID56" s="960"/>
      <c r="MIE56" s="960"/>
      <c r="MIF56" s="960"/>
      <c r="MIG56" s="960"/>
      <c r="MIH56" s="960"/>
      <c r="MII56" s="960"/>
      <c r="MIJ56" s="960"/>
      <c r="MIK56" s="960"/>
      <c r="MIL56" s="960"/>
      <c r="MIM56" s="960"/>
      <c r="MIN56" s="960"/>
      <c r="MIO56" s="960"/>
      <c r="MIP56" s="960"/>
      <c r="MIQ56" s="960"/>
      <c r="MIR56" s="960"/>
      <c r="MIS56" s="960"/>
      <c r="MIT56" s="960"/>
      <c r="MIU56" s="960"/>
      <c r="MIV56" s="960"/>
      <c r="MIW56" s="960"/>
      <c r="MIX56" s="960"/>
      <c r="MIY56" s="960"/>
      <c r="MIZ56" s="960"/>
      <c r="MJA56" s="960"/>
      <c r="MJB56" s="960"/>
      <c r="MJC56" s="960"/>
      <c r="MJD56" s="960"/>
      <c r="MJE56" s="960"/>
      <c r="MJF56" s="960"/>
      <c r="MJG56" s="960"/>
      <c r="MJH56" s="960"/>
      <c r="MJI56" s="960"/>
      <c r="MJJ56" s="960"/>
      <c r="MJK56" s="960"/>
      <c r="MJL56" s="960"/>
      <c r="MJM56" s="960"/>
      <c r="MJN56" s="960"/>
      <c r="MJO56" s="960"/>
      <c r="MJP56" s="960"/>
      <c r="MJQ56" s="960"/>
      <c r="MJR56" s="960"/>
      <c r="MJS56" s="960"/>
      <c r="MJT56" s="960"/>
      <c r="MJU56" s="960"/>
      <c r="MJV56" s="960"/>
      <c r="MJW56" s="960"/>
      <c r="MJX56" s="960"/>
      <c r="MJY56" s="960"/>
      <c r="MJZ56" s="960"/>
      <c r="MKA56" s="960"/>
      <c r="MKB56" s="960"/>
      <c r="MKC56" s="960"/>
      <c r="MKD56" s="960"/>
      <c r="MKE56" s="960"/>
      <c r="MKF56" s="960"/>
      <c r="MKG56" s="960"/>
      <c r="MKH56" s="960"/>
      <c r="MKI56" s="960"/>
      <c r="MKJ56" s="960"/>
      <c r="MKK56" s="960"/>
      <c r="MKL56" s="960"/>
      <c r="MKM56" s="960"/>
      <c r="MKN56" s="960"/>
      <c r="MKO56" s="960"/>
      <c r="MKP56" s="960"/>
      <c r="MKQ56" s="960"/>
      <c r="MKR56" s="960"/>
      <c r="MKS56" s="960"/>
      <c r="MKT56" s="960"/>
      <c r="MKU56" s="960"/>
      <c r="MKV56" s="960"/>
      <c r="MKW56" s="960"/>
      <c r="MKX56" s="960"/>
      <c r="MKY56" s="960"/>
      <c r="MKZ56" s="960"/>
      <c r="MLA56" s="960"/>
      <c r="MLB56" s="960"/>
      <c r="MLC56" s="960"/>
      <c r="MLD56" s="960"/>
      <c r="MLE56" s="960"/>
      <c r="MLF56" s="960"/>
      <c r="MLG56" s="960"/>
      <c r="MLH56" s="960"/>
      <c r="MLI56" s="960"/>
      <c r="MLJ56" s="960"/>
      <c r="MLK56" s="960"/>
      <c r="MLL56" s="960"/>
      <c r="MLM56" s="960"/>
      <c r="MLN56" s="960"/>
      <c r="MLO56" s="960"/>
      <c r="MLP56" s="960"/>
      <c r="MLQ56" s="960"/>
      <c r="MLR56" s="960"/>
      <c r="MLS56" s="960"/>
      <c r="MLT56" s="960"/>
      <c r="MLU56" s="960"/>
      <c r="MLV56" s="960"/>
      <c r="MLW56" s="960"/>
      <c r="MLX56" s="960"/>
      <c r="MLY56" s="960"/>
      <c r="MLZ56" s="960"/>
      <c r="MMA56" s="960"/>
      <c r="MMB56" s="960"/>
      <c r="MMC56" s="960"/>
      <c r="MMD56" s="960"/>
      <c r="MME56" s="960"/>
      <c r="MMF56" s="960"/>
      <c r="MMG56" s="960"/>
      <c r="MMH56" s="960"/>
      <c r="MMI56" s="960"/>
      <c r="MMJ56" s="960"/>
      <c r="MMK56" s="960"/>
      <c r="MML56" s="960"/>
      <c r="MMM56" s="960"/>
      <c r="MMN56" s="960"/>
      <c r="MMO56" s="960"/>
      <c r="MMP56" s="960"/>
      <c r="MMQ56" s="960"/>
      <c r="MMR56" s="960"/>
      <c r="MMS56" s="960"/>
      <c r="MMT56" s="960"/>
      <c r="MMU56" s="960"/>
      <c r="MMV56" s="960"/>
      <c r="MMW56" s="960"/>
      <c r="MMX56" s="960"/>
      <c r="MMY56" s="960"/>
      <c r="MMZ56" s="960"/>
      <c r="MNA56" s="960"/>
      <c r="MNB56" s="960"/>
      <c r="MNC56" s="960"/>
      <c r="MND56" s="960"/>
      <c r="MNE56" s="960"/>
      <c r="MNF56" s="960"/>
      <c r="MNG56" s="960"/>
      <c r="MNH56" s="960"/>
      <c r="MNI56" s="960"/>
      <c r="MNJ56" s="960"/>
      <c r="MNK56" s="960"/>
      <c r="MNL56" s="960"/>
      <c r="MNM56" s="960"/>
      <c r="MNN56" s="960"/>
      <c r="MNO56" s="960"/>
      <c r="MNP56" s="960"/>
      <c r="MNQ56" s="960"/>
      <c r="MNR56" s="960"/>
      <c r="MNS56" s="960"/>
      <c r="MNT56" s="960"/>
      <c r="MNU56" s="960"/>
      <c r="MNV56" s="960"/>
      <c r="MNW56" s="960"/>
      <c r="MNX56" s="960"/>
      <c r="MNY56" s="960"/>
      <c r="MNZ56" s="960"/>
      <c r="MOA56" s="960"/>
      <c r="MOB56" s="960"/>
      <c r="MOC56" s="960"/>
      <c r="MOD56" s="960"/>
      <c r="MOE56" s="960"/>
      <c r="MOF56" s="960"/>
      <c r="MOG56" s="960"/>
      <c r="MOH56" s="960"/>
      <c r="MOI56" s="960"/>
      <c r="MOJ56" s="960"/>
      <c r="MOK56" s="960"/>
      <c r="MOL56" s="960"/>
      <c r="MOM56" s="960"/>
      <c r="MON56" s="960"/>
      <c r="MOO56" s="960"/>
      <c r="MOP56" s="960"/>
      <c r="MOQ56" s="960"/>
      <c r="MOR56" s="960"/>
      <c r="MOS56" s="960"/>
      <c r="MOT56" s="960"/>
      <c r="MOU56" s="960"/>
      <c r="MOV56" s="960"/>
      <c r="MOW56" s="960"/>
      <c r="MOX56" s="960"/>
      <c r="MOY56" s="960"/>
      <c r="MOZ56" s="960"/>
      <c r="MPA56" s="960"/>
      <c r="MPB56" s="960"/>
      <c r="MPC56" s="960"/>
      <c r="MPD56" s="960"/>
      <c r="MPE56" s="960"/>
      <c r="MPF56" s="960"/>
      <c r="MPG56" s="960"/>
      <c r="MPH56" s="960"/>
      <c r="MPI56" s="960"/>
      <c r="MPJ56" s="960"/>
      <c r="MPK56" s="960"/>
      <c r="MPL56" s="960"/>
      <c r="MPM56" s="960"/>
      <c r="MPN56" s="960"/>
      <c r="MPO56" s="960"/>
      <c r="MPP56" s="960"/>
      <c r="MPQ56" s="960"/>
      <c r="MPR56" s="960"/>
      <c r="MPS56" s="960"/>
      <c r="MPT56" s="960"/>
      <c r="MPU56" s="960"/>
      <c r="MPV56" s="960"/>
      <c r="MPW56" s="960"/>
      <c r="MPX56" s="960"/>
      <c r="MPY56" s="960"/>
      <c r="MPZ56" s="960"/>
      <c r="MQA56" s="960"/>
      <c r="MQB56" s="960"/>
      <c r="MQC56" s="960"/>
      <c r="MQD56" s="960"/>
      <c r="MQE56" s="960"/>
      <c r="MQF56" s="960"/>
      <c r="MQG56" s="960"/>
      <c r="MQH56" s="960"/>
      <c r="MQI56" s="960"/>
      <c r="MQJ56" s="960"/>
      <c r="MQK56" s="960"/>
      <c r="MQL56" s="960"/>
      <c r="MQM56" s="960"/>
      <c r="MQN56" s="960"/>
      <c r="MQO56" s="960"/>
      <c r="MQP56" s="960"/>
      <c r="MQQ56" s="960"/>
      <c r="MQR56" s="960"/>
      <c r="MQS56" s="960"/>
      <c r="MQT56" s="960"/>
      <c r="MQU56" s="960"/>
      <c r="MQV56" s="960"/>
      <c r="MQW56" s="960"/>
      <c r="MQX56" s="960"/>
      <c r="MQY56" s="960"/>
      <c r="MQZ56" s="960"/>
      <c r="MRA56" s="960"/>
      <c r="MRB56" s="960"/>
      <c r="MRC56" s="960"/>
      <c r="MRD56" s="960"/>
      <c r="MRE56" s="960"/>
      <c r="MRF56" s="960"/>
      <c r="MRG56" s="960"/>
      <c r="MRH56" s="960"/>
      <c r="MRI56" s="960"/>
      <c r="MRJ56" s="960"/>
      <c r="MRK56" s="960"/>
      <c r="MRL56" s="960"/>
      <c r="MRM56" s="960"/>
      <c r="MRN56" s="960"/>
      <c r="MRO56" s="960"/>
      <c r="MRP56" s="960"/>
      <c r="MRQ56" s="960"/>
      <c r="MRR56" s="960"/>
      <c r="MRS56" s="960"/>
      <c r="MRT56" s="960"/>
      <c r="MRU56" s="960"/>
      <c r="MRV56" s="960"/>
      <c r="MRW56" s="960"/>
      <c r="MRX56" s="960"/>
      <c r="MRY56" s="960"/>
      <c r="MRZ56" s="960"/>
      <c r="MSA56" s="960"/>
      <c r="MSB56" s="960"/>
      <c r="MSC56" s="960"/>
      <c r="MSD56" s="960"/>
      <c r="MSE56" s="960"/>
      <c r="MSF56" s="960"/>
      <c r="MSG56" s="960"/>
      <c r="MSH56" s="960"/>
      <c r="MSI56" s="960"/>
      <c r="MSJ56" s="960"/>
      <c r="MSK56" s="960"/>
      <c r="MSL56" s="960"/>
      <c r="MSM56" s="960"/>
      <c r="MSN56" s="960"/>
      <c r="MSO56" s="960"/>
      <c r="MSP56" s="960"/>
      <c r="MSQ56" s="960"/>
      <c r="MSR56" s="960"/>
      <c r="MSS56" s="960"/>
      <c r="MST56" s="960"/>
      <c r="MSU56" s="960"/>
      <c r="MSV56" s="960"/>
      <c r="MSW56" s="960"/>
      <c r="MSX56" s="960"/>
      <c r="MSY56" s="960"/>
      <c r="MSZ56" s="960"/>
      <c r="MTA56" s="960"/>
      <c r="MTB56" s="960"/>
      <c r="MTC56" s="960"/>
      <c r="MTD56" s="960"/>
      <c r="MTE56" s="960"/>
      <c r="MTF56" s="960"/>
      <c r="MTG56" s="960"/>
      <c r="MTH56" s="960"/>
      <c r="MTI56" s="960"/>
      <c r="MTJ56" s="960"/>
      <c r="MTK56" s="960"/>
      <c r="MTL56" s="960"/>
      <c r="MTM56" s="960"/>
      <c r="MTN56" s="960"/>
      <c r="MTO56" s="960"/>
      <c r="MTP56" s="960"/>
      <c r="MTQ56" s="960"/>
      <c r="MTR56" s="960"/>
      <c r="MTS56" s="960"/>
      <c r="MTT56" s="960"/>
      <c r="MTU56" s="960"/>
      <c r="MTV56" s="960"/>
      <c r="MTW56" s="960"/>
      <c r="MTX56" s="960"/>
      <c r="MTY56" s="960"/>
      <c r="MTZ56" s="960"/>
      <c r="MUA56" s="960"/>
      <c r="MUB56" s="960"/>
      <c r="MUC56" s="960"/>
      <c r="MUD56" s="960"/>
      <c r="MUE56" s="960"/>
      <c r="MUF56" s="960"/>
      <c r="MUG56" s="960"/>
      <c r="MUH56" s="960"/>
      <c r="MUI56" s="960"/>
      <c r="MUJ56" s="960"/>
      <c r="MUK56" s="960"/>
      <c r="MUL56" s="960"/>
      <c r="MUM56" s="960"/>
      <c r="MUN56" s="960"/>
      <c r="MUO56" s="960"/>
      <c r="MUP56" s="960"/>
      <c r="MUQ56" s="960"/>
      <c r="MUR56" s="960"/>
      <c r="MUS56" s="960"/>
      <c r="MUT56" s="960"/>
      <c r="MUU56" s="960"/>
      <c r="MUV56" s="960"/>
      <c r="MUW56" s="960"/>
      <c r="MUX56" s="960"/>
      <c r="MUY56" s="960"/>
      <c r="MUZ56" s="960"/>
      <c r="MVA56" s="960"/>
      <c r="MVB56" s="960"/>
      <c r="MVC56" s="960"/>
      <c r="MVD56" s="960"/>
      <c r="MVE56" s="960"/>
      <c r="MVF56" s="960"/>
      <c r="MVG56" s="960"/>
      <c r="MVH56" s="960"/>
      <c r="MVI56" s="960"/>
      <c r="MVJ56" s="960"/>
      <c r="MVK56" s="960"/>
      <c r="MVL56" s="960"/>
      <c r="MVM56" s="960"/>
      <c r="MVN56" s="960"/>
      <c r="MVO56" s="960"/>
      <c r="MVP56" s="960"/>
      <c r="MVQ56" s="960"/>
      <c r="MVR56" s="960"/>
      <c r="MVS56" s="960"/>
      <c r="MVT56" s="960"/>
      <c r="MVU56" s="960"/>
      <c r="MVV56" s="960"/>
      <c r="MVW56" s="960"/>
      <c r="MVX56" s="960"/>
      <c r="MVY56" s="960"/>
      <c r="MVZ56" s="960"/>
      <c r="MWA56" s="960"/>
      <c r="MWB56" s="960"/>
      <c r="MWC56" s="960"/>
      <c r="MWD56" s="960"/>
      <c r="MWE56" s="960"/>
      <c r="MWF56" s="960"/>
      <c r="MWG56" s="960"/>
      <c r="MWH56" s="960"/>
      <c r="MWI56" s="960"/>
      <c r="MWJ56" s="960"/>
      <c r="MWK56" s="960"/>
      <c r="MWL56" s="960"/>
      <c r="MWM56" s="960"/>
      <c r="MWN56" s="960"/>
      <c r="MWO56" s="960"/>
      <c r="MWP56" s="960"/>
      <c r="MWQ56" s="960"/>
      <c r="MWR56" s="960"/>
      <c r="MWS56" s="960"/>
      <c r="MWT56" s="960"/>
      <c r="MWU56" s="960"/>
      <c r="MWV56" s="960"/>
      <c r="MWW56" s="960"/>
      <c r="MWX56" s="960"/>
      <c r="MWY56" s="960"/>
      <c r="MWZ56" s="960"/>
      <c r="MXA56" s="960"/>
      <c r="MXB56" s="960"/>
      <c r="MXC56" s="960"/>
      <c r="MXD56" s="960"/>
      <c r="MXE56" s="960"/>
      <c r="MXF56" s="960"/>
      <c r="MXG56" s="960"/>
      <c r="MXH56" s="960"/>
      <c r="MXI56" s="960"/>
      <c r="MXJ56" s="960"/>
      <c r="MXK56" s="960"/>
      <c r="MXL56" s="960"/>
      <c r="MXM56" s="960"/>
      <c r="MXN56" s="960"/>
      <c r="MXO56" s="960"/>
      <c r="MXP56" s="960"/>
      <c r="MXQ56" s="960"/>
      <c r="MXR56" s="960"/>
      <c r="MXS56" s="960"/>
      <c r="MXT56" s="960"/>
      <c r="MXU56" s="960"/>
      <c r="MXV56" s="960"/>
      <c r="MXW56" s="960"/>
      <c r="MXX56" s="960"/>
      <c r="MXY56" s="960"/>
      <c r="MXZ56" s="960"/>
      <c r="MYA56" s="960"/>
      <c r="MYB56" s="960"/>
      <c r="MYC56" s="960"/>
      <c r="MYD56" s="960"/>
      <c r="MYE56" s="960"/>
      <c r="MYF56" s="960"/>
      <c r="MYG56" s="960"/>
      <c r="MYH56" s="960"/>
      <c r="MYI56" s="960"/>
      <c r="MYJ56" s="960"/>
      <c r="MYK56" s="960"/>
      <c r="MYL56" s="960"/>
      <c r="MYM56" s="960"/>
      <c r="MYN56" s="960"/>
      <c r="MYO56" s="960"/>
      <c r="MYP56" s="960"/>
      <c r="MYQ56" s="960"/>
      <c r="MYR56" s="960"/>
      <c r="MYS56" s="960"/>
      <c r="MYT56" s="960"/>
      <c r="MYU56" s="960"/>
      <c r="MYV56" s="960"/>
      <c r="MYW56" s="960"/>
      <c r="MYX56" s="960"/>
      <c r="MYY56" s="960"/>
      <c r="MYZ56" s="960"/>
      <c r="MZA56" s="960"/>
      <c r="MZB56" s="960"/>
      <c r="MZC56" s="960"/>
      <c r="MZD56" s="960"/>
      <c r="MZE56" s="960"/>
      <c r="MZF56" s="960"/>
      <c r="MZG56" s="960"/>
      <c r="MZH56" s="960"/>
      <c r="MZI56" s="960"/>
      <c r="MZJ56" s="960"/>
      <c r="MZK56" s="960"/>
      <c r="MZL56" s="960"/>
      <c r="MZM56" s="960"/>
      <c r="MZN56" s="960"/>
      <c r="MZO56" s="960"/>
      <c r="MZP56" s="960"/>
      <c r="MZQ56" s="960"/>
      <c r="MZR56" s="960"/>
      <c r="MZS56" s="960"/>
      <c r="MZT56" s="960"/>
      <c r="MZU56" s="960"/>
      <c r="MZV56" s="960"/>
      <c r="MZW56" s="960"/>
      <c r="MZX56" s="960"/>
      <c r="MZY56" s="960"/>
      <c r="MZZ56" s="960"/>
      <c r="NAA56" s="960"/>
      <c r="NAB56" s="960"/>
      <c r="NAC56" s="960"/>
      <c r="NAD56" s="960"/>
      <c r="NAE56" s="960"/>
      <c r="NAF56" s="960"/>
      <c r="NAG56" s="960"/>
      <c r="NAH56" s="960"/>
      <c r="NAI56" s="960"/>
      <c r="NAJ56" s="960"/>
      <c r="NAK56" s="960"/>
      <c r="NAL56" s="960"/>
      <c r="NAM56" s="960"/>
      <c r="NAN56" s="960"/>
      <c r="NAO56" s="960"/>
      <c r="NAP56" s="960"/>
      <c r="NAQ56" s="960"/>
      <c r="NAR56" s="960"/>
      <c r="NAS56" s="960"/>
      <c r="NAT56" s="960"/>
      <c r="NAU56" s="960"/>
      <c r="NAV56" s="960"/>
      <c r="NAW56" s="960"/>
      <c r="NAX56" s="960"/>
      <c r="NAY56" s="960"/>
      <c r="NAZ56" s="960"/>
      <c r="NBA56" s="960"/>
      <c r="NBB56" s="960"/>
      <c r="NBC56" s="960"/>
      <c r="NBD56" s="960"/>
      <c r="NBE56" s="960"/>
      <c r="NBF56" s="960"/>
      <c r="NBG56" s="960"/>
      <c r="NBH56" s="960"/>
      <c r="NBI56" s="960"/>
      <c r="NBJ56" s="960"/>
      <c r="NBK56" s="960"/>
      <c r="NBL56" s="960"/>
      <c r="NBM56" s="960"/>
      <c r="NBN56" s="960"/>
      <c r="NBO56" s="960"/>
      <c r="NBP56" s="960"/>
      <c r="NBQ56" s="960"/>
      <c r="NBR56" s="960"/>
      <c r="NBS56" s="960"/>
      <c r="NBT56" s="960"/>
      <c r="NBU56" s="960"/>
      <c r="NBV56" s="960"/>
      <c r="NBW56" s="960"/>
      <c r="NBX56" s="960"/>
      <c r="NBY56" s="960"/>
      <c r="NBZ56" s="960"/>
      <c r="NCA56" s="960"/>
      <c r="NCB56" s="960"/>
      <c r="NCC56" s="960"/>
      <c r="NCD56" s="960"/>
      <c r="NCE56" s="960"/>
      <c r="NCF56" s="960"/>
      <c r="NCG56" s="960"/>
      <c r="NCH56" s="960"/>
      <c r="NCI56" s="960"/>
      <c r="NCJ56" s="960"/>
      <c r="NCK56" s="960"/>
      <c r="NCL56" s="960"/>
      <c r="NCM56" s="960"/>
      <c r="NCN56" s="960"/>
      <c r="NCO56" s="960"/>
      <c r="NCP56" s="960"/>
      <c r="NCQ56" s="960"/>
      <c r="NCR56" s="960"/>
      <c r="NCS56" s="960"/>
      <c r="NCT56" s="960"/>
      <c r="NCU56" s="960"/>
      <c r="NCV56" s="960"/>
      <c r="NCW56" s="960"/>
      <c r="NCX56" s="960"/>
      <c r="NCY56" s="960"/>
      <c r="NCZ56" s="960"/>
      <c r="NDA56" s="960"/>
      <c r="NDB56" s="960"/>
      <c r="NDC56" s="960"/>
      <c r="NDD56" s="960"/>
      <c r="NDE56" s="960"/>
      <c r="NDF56" s="960"/>
      <c r="NDG56" s="960"/>
      <c r="NDH56" s="960"/>
      <c r="NDI56" s="960"/>
      <c r="NDJ56" s="960"/>
      <c r="NDK56" s="960"/>
      <c r="NDL56" s="960"/>
      <c r="NDM56" s="960"/>
      <c r="NDN56" s="960"/>
      <c r="NDO56" s="960"/>
      <c r="NDP56" s="960"/>
      <c r="NDQ56" s="960"/>
      <c r="NDR56" s="960"/>
      <c r="NDS56" s="960"/>
      <c r="NDT56" s="960"/>
      <c r="NDU56" s="960"/>
      <c r="NDV56" s="960"/>
      <c r="NDW56" s="960"/>
      <c r="NDX56" s="960"/>
      <c r="NDY56" s="960"/>
      <c r="NDZ56" s="960"/>
      <c r="NEA56" s="960"/>
      <c r="NEB56" s="960"/>
      <c r="NEC56" s="960"/>
      <c r="NED56" s="960"/>
      <c r="NEE56" s="960"/>
      <c r="NEF56" s="960"/>
      <c r="NEG56" s="960"/>
      <c r="NEH56" s="960"/>
      <c r="NEI56" s="960"/>
      <c r="NEJ56" s="960"/>
      <c r="NEK56" s="960"/>
      <c r="NEL56" s="960"/>
      <c r="NEM56" s="960"/>
      <c r="NEN56" s="960"/>
      <c r="NEO56" s="960"/>
      <c r="NEP56" s="960"/>
      <c r="NEQ56" s="960"/>
      <c r="NER56" s="960"/>
      <c r="NES56" s="960"/>
      <c r="NET56" s="960"/>
      <c r="NEU56" s="960"/>
      <c r="NEV56" s="960"/>
      <c r="NEW56" s="960"/>
      <c r="NEX56" s="960"/>
      <c r="NEY56" s="960"/>
      <c r="NEZ56" s="960"/>
      <c r="NFA56" s="960"/>
      <c r="NFB56" s="960"/>
      <c r="NFC56" s="960"/>
      <c r="NFD56" s="960"/>
      <c r="NFE56" s="960"/>
      <c r="NFF56" s="960"/>
      <c r="NFG56" s="960"/>
      <c r="NFH56" s="960"/>
      <c r="NFI56" s="960"/>
      <c r="NFJ56" s="960"/>
      <c r="NFK56" s="960"/>
      <c r="NFL56" s="960"/>
      <c r="NFM56" s="960"/>
      <c r="NFN56" s="960"/>
      <c r="NFO56" s="960"/>
      <c r="NFP56" s="960"/>
      <c r="NFQ56" s="960"/>
      <c r="NFR56" s="960"/>
      <c r="NFS56" s="960"/>
      <c r="NFT56" s="960"/>
      <c r="NFU56" s="960"/>
      <c r="NFV56" s="960"/>
      <c r="NFW56" s="960"/>
      <c r="NFX56" s="960"/>
      <c r="NFY56" s="960"/>
      <c r="NFZ56" s="960"/>
      <c r="NGA56" s="960"/>
      <c r="NGB56" s="960"/>
      <c r="NGC56" s="960"/>
      <c r="NGD56" s="960"/>
      <c r="NGE56" s="960"/>
      <c r="NGF56" s="960"/>
      <c r="NGG56" s="960"/>
      <c r="NGH56" s="960"/>
      <c r="NGI56" s="960"/>
      <c r="NGJ56" s="960"/>
      <c r="NGK56" s="960"/>
      <c r="NGL56" s="960"/>
      <c r="NGM56" s="960"/>
      <c r="NGN56" s="960"/>
      <c r="NGO56" s="960"/>
      <c r="NGP56" s="960"/>
      <c r="NGQ56" s="960"/>
      <c r="NGR56" s="960"/>
      <c r="NGS56" s="960"/>
      <c r="NGT56" s="960"/>
      <c r="NGU56" s="960"/>
      <c r="NGV56" s="960"/>
      <c r="NGW56" s="960"/>
      <c r="NGX56" s="960"/>
      <c r="NGY56" s="960"/>
      <c r="NGZ56" s="960"/>
      <c r="NHA56" s="960"/>
      <c r="NHB56" s="960"/>
      <c r="NHC56" s="960"/>
      <c r="NHD56" s="960"/>
      <c r="NHE56" s="960"/>
      <c r="NHF56" s="960"/>
      <c r="NHG56" s="960"/>
      <c r="NHH56" s="960"/>
      <c r="NHI56" s="960"/>
      <c r="NHJ56" s="960"/>
      <c r="NHK56" s="960"/>
      <c r="NHL56" s="960"/>
      <c r="NHM56" s="960"/>
      <c r="NHN56" s="960"/>
      <c r="NHO56" s="960"/>
      <c r="NHP56" s="960"/>
      <c r="NHQ56" s="960"/>
      <c r="NHR56" s="960"/>
      <c r="NHS56" s="960"/>
      <c r="NHT56" s="960"/>
      <c r="NHU56" s="960"/>
      <c r="NHV56" s="960"/>
      <c r="NHW56" s="960"/>
      <c r="NHX56" s="960"/>
      <c r="NHY56" s="960"/>
      <c r="NHZ56" s="960"/>
      <c r="NIA56" s="960"/>
      <c r="NIB56" s="960"/>
      <c r="NIC56" s="960"/>
      <c r="NID56" s="960"/>
      <c r="NIE56" s="960"/>
      <c r="NIF56" s="960"/>
      <c r="NIG56" s="960"/>
      <c r="NIH56" s="960"/>
      <c r="NII56" s="960"/>
      <c r="NIJ56" s="960"/>
      <c r="NIK56" s="960"/>
      <c r="NIL56" s="960"/>
      <c r="NIM56" s="960"/>
      <c r="NIN56" s="960"/>
      <c r="NIO56" s="960"/>
      <c r="NIP56" s="960"/>
      <c r="NIQ56" s="960"/>
      <c r="NIR56" s="960"/>
      <c r="NIS56" s="960"/>
      <c r="NIT56" s="960"/>
      <c r="NIU56" s="960"/>
      <c r="NIV56" s="960"/>
      <c r="NIW56" s="960"/>
      <c r="NIX56" s="960"/>
      <c r="NIY56" s="960"/>
      <c r="NIZ56" s="960"/>
      <c r="NJA56" s="960"/>
      <c r="NJB56" s="960"/>
      <c r="NJC56" s="960"/>
      <c r="NJD56" s="960"/>
      <c r="NJE56" s="960"/>
      <c r="NJF56" s="960"/>
      <c r="NJG56" s="960"/>
      <c r="NJH56" s="960"/>
      <c r="NJI56" s="960"/>
      <c r="NJJ56" s="960"/>
      <c r="NJK56" s="960"/>
      <c r="NJL56" s="960"/>
      <c r="NJM56" s="960"/>
      <c r="NJN56" s="960"/>
      <c r="NJO56" s="960"/>
      <c r="NJP56" s="960"/>
      <c r="NJQ56" s="960"/>
      <c r="NJR56" s="960"/>
      <c r="NJS56" s="960"/>
      <c r="NJT56" s="960"/>
      <c r="NJU56" s="960"/>
      <c r="NJV56" s="960"/>
      <c r="NJW56" s="960"/>
      <c r="NJX56" s="960"/>
      <c r="NJY56" s="960"/>
      <c r="NJZ56" s="960"/>
      <c r="NKA56" s="960"/>
      <c r="NKB56" s="960"/>
      <c r="NKC56" s="960"/>
      <c r="NKD56" s="960"/>
      <c r="NKE56" s="960"/>
      <c r="NKF56" s="960"/>
      <c r="NKG56" s="960"/>
      <c r="NKH56" s="960"/>
      <c r="NKI56" s="960"/>
      <c r="NKJ56" s="960"/>
      <c r="NKK56" s="960"/>
      <c r="NKL56" s="960"/>
      <c r="NKM56" s="960"/>
      <c r="NKN56" s="960"/>
      <c r="NKO56" s="960"/>
      <c r="NKP56" s="960"/>
      <c r="NKQ56" s="960"/>
      <c r="NKR56" s="960"/>
      <c r="NKS56" s="960"/>
      <c r="NKT56" s="960"/>
      <c r="NKU56" s="960"/>
      <c r="NKV56" s="960"/>
      <c r="NKW56" s="960"/>
      <c r="NKX56" s="960"/>
      <c r="NKY56" s="960"/>
      <c r="NKZ56" s="960"/>
      <c r="NLA56" s="960"/>
      <c r="NLB56" s="960"/>
      <c r="NLC56" s="960"/>
      <c r="NLD56" s="960"/>
      <c r="NLE56" s="960"/>
      <c r="NLF56" s="960"/>
      <c r="NLG56" s="960"/>
      <c r="NLH56" s="960"/>
      <c r="NLI56" s="960"/>
      <c r="NLJ56" s="960"/>
      <c r="NLK56" s="960"/>
      <c r="NLL56" s="960"/>
      <c r="NLM56" s="960"/>
      <c r="NLN56" s="960"/>
      <c r="NLO56" s="960"/>
      <c r="NLP56" s="960"/>
      <c r="NLQ56" s="960"/>
      <c r="NLR56" s="960"/>
      <c r="NLS56" s="960"/>
      <c r="NLT56" s="960"/>
      <c r="NLU56" s="960"/>
      <c r="NLV56" s="960"/>
      <c r="NLW56" s="960"/>
      <c r="NLX56" s="960"/>
      <c r="NLY56" s="960"/>
      <c r="NLZ56" s="960"/>
      <c r="NMA56" s="960"/>
      <c r="NMB56" s="960"/>
      <c r="NMC56" s="960"/>
      <c r="NMD56" s="960"/>
      <c r="NME56" s="960"/>
      <c r="NMF56" s="960"/>
      <c r="NMG56" s="960"/>
      <c r="NMH56" s="960"/>
      <c r="NMI56" s="960"/>
      <c r="NMJ56" s="960"/>
      <c r="NMK56" s="960"/>
      <c r="NML56" s="960"/>
      <c r="NMM56" s="960"/>
      <c r="NMN56" s="960"/>
      <c r="NMO56" s="960"/>
      <c r="NMP56" s="960"/>
      <c r="NMQ56" s="960"/>
      <c r="NMR56" s="960"/>
      <c r="NMS56" s="960"/>
      <c r="NMT56" s="960"/>
      <c r="NMU56" s="960"/>
      <c r="NMV56" s="960"/>
      <c r="NMW56" s="960"/>
      <c r="NMX56" s="960"/>
      <c r="NMY56" s="960"/>
      <c r="NMZ56" s="960"/>
      <c r="NNA56" s="960"/>
      <c r="NNB56" s="960"/>
      <c r="NNC56" s="960"/>
      <c r="NND56" s="960"/>
      <c r="NNE56" s="960"/>
      <c r="NNF56" s="960"/>
      <c r="NNG56" s="960"/>
      <c r="NNH56" s="960"/>
      <c r="NNI56" s="960"/>
      <c r="NNJ56" s="960"/>
      <c r="NNK56" s="960"/>
      <c r="NNL56" s="960"/>
      <c r="NNM56" s="960"/>
      <c r="NNN56" s="960"/>
      <c r="NNO56" s="960"/>
      <c r="NNP56" s="960"/>
      <c r="NNQ56" s="960"/>
      <c r="NNR56" s="960"/>
      <c r="NNS56" s="960"/>
      <c r="NNT56" s="960"/>
      <c r="NNU56" s="960"/>
      <c r="NNV56" s="960"/>
      <c r="NNW56" s="960"/>
      <c r="NNX56" s="960"/>
      <c r="NNY56" s="960"/>
      <c r="NNZ56" s="960"/>
      <c r="NOA56" s="960"/>
      <c r="NOB56" s="960"/>
      <c r="NOC56" s="960"/>
      <c r="NOD56" s="960"/>
      <c r="NOE56" s="960"/>
      <c r="NOF56" s="960"/>
      <c r="NOG56" s="960"/>
      <c r="NOH56" s="960"/>
      <c r="NOI56" s="960"/>
      <c r="NOJ56" s="960"/>
      <c r="NOK56" s="960"/>
      <c r="NOL56" s="960"/>
      <c r="NOM56" s="960"/>
      <c r="NON56" s="960"/>
      <c r="NOO56" s="960"/>
      <c r="NOP56" s="960"/>
      <c r="NOQ56" s="960"/>
      <c r="NOR56" s="960"/>
      <c r="NOS56" s="960"/>
      <c r="NOT56" s="960"/>
      <c r="NOU56" s="960"/>
      <c r="NOV56" s="960"/>
      <c r="NOW56" s="960"/>
      <c r="NOX56" s="960"/>
      <c r="NOY56" s="960"/>
      <c r="NOZ56" s="960"/>
      <c r="NPA56" s="960"/>
      <c r="NPB56" s="960"/>
      <c r="NPC56" s="960"/>
      <c r="NPD56" s="960"/>
      <c r="NPE56" s="960"/>
      <c r="NPF56" s="960"/>
      <c r="NPG56" s="960"/>
      <c r="NPH56" s="960"/>
      <c r="NPI56" s="960"/>
      <c r="NPJ56" s="960"/>
      <c r="NPK56" s="960"/>
      <c r="NPL56" s="960"/>
      <c r="NPM56" s="960"/>
      <c r="NPN56" s="960"/>
      <c r="NPO56" s="960"/>
      <c r="NPP56" s="960"/>
      <c r="NPQ56" s="960"/>
      <c r="NPR56" s="960"/>
      <c r="NPS56" s="960"/>
      <c r="NPT56" s="960"/>
      <c r="NPU56" s="960"/>
      <c r="NPV56" s="960"/>
      <c r="NPW56" s="960"/>
      <c r="NPX56" s="960"/>
      <c r="NPY56" s="960"/>
      <c r="NPZ56" s="960"/>
      <c r="NQA56" s="960"/>
      <c r="NQB56" s="960"/>
      <c r="NQC56" s="960"/>
      <c r="NQD56" s="960"/>
      <c r="NQE56" s="960"/>
      <c r="NQF56" s="960"/>
      <c r="NQG56" s="960"/>
      <c r="NQH56" s="960"/>
      <c r="NQI56" s="960"/>
      <c r="NQJ56" s="960"/>
      <c r="NQK56" s="960"/>
      <c r="NQL56" s="960"/>
      <c r="NQM56" s="960"/>
      <c r="NQN56" s="960"/>
      <c r="NQO56" s="960"/>
      <c r="NQP56" s="960"/>
      <c r="NQQ56" s="960"/>
      <c r="NQR56" s="960"/>
      <c r="NQS56" s="960"/>
      <c r="NQT56" s="960"/>
      <c r="NQU56" s="960"/>
      <c r="NQV56" s="960"/>
      <c r="NQW56" s="960"/>
      <c r="NQX56" s="960"/>
      <c r="NQY56" s="960"/>
      <c r="NQZ56" s="960"/>
      <c r="NRA56" s="960"/>
      <c r="NRB56" s="960"/>
      <c r="NRC56" s="960"/>
      <c r="NRD56" s="960"/>
      <c r="NRE56" s="960"/>
      <c r="NRF56" s="960"/>
      <c r="NRG56" s="960"/>
      <c r="NRH56" s="960"/>
      <c r="NRI56" s="960"/>
      <c r="NRJ56" s="960"/>
      <c r="NRK56" s="960"/>
      <c r="NRL56" s="960"/>
      <c r="NRM56" s="960"/>
      <c r="NRN56" s="960"/>
      <c r="NRO56" s="960"/>
      <c r="NRP56" s="960"/>
      <c r="NRQ56" s="960"/>
      <c r="NRR56" s="960"/>
      <c r="NRS56" s="960"/>
      <c r="NRT56" s="960"/>
      <c r="NRU56" s="960"/>
      <c r="NRV56" s="960"/>
      <c r="NRW56" s="960"/>
      <c r="NRX56" s="960"/>
      <c r="NRY56" s="960"/>
      <c r="NRZ56" s="960"/>
      <c r="NSA56" s="960"/>
      <c r="NSB56" s="960"/>
      <c r="NSC56" s="960"/>
      <c r="NSD56" s="960"/>
      <c r="NSE56" s="960"/>
      <c r="NSF56" s="960"/>
      <c r="NSG56" s="960"/>
      <c r="NSH56" s="960"/>
      <c r="NSI56" s="960"/>
      <c r="NSJ56" s="960"/>
      <c r="NSK56" s="960"/>
      <c r="NSL56" s="960"/>
      <c r="NSM56" s="960"/>
      <c r="NSN56" s="960"/>
      <c r="NSO56" s="960"/>
      <c r="NSP56" s="960"/>
      <c r="NSQ56" s="960"/>
      <c r="NSR56" s="960"/>
      <c r="NSS56" s="960"/>
      <c r="NST56" s="960"/>
      <c r="NSU56" s="960"/>
      <c r="NSV56" s="960"/>
      <c r="NSW56" s="960"/>
      <c r="NSX56" s="960"/>
      <c r="NSY56" s="960"/>
      <c r="NSZ56" s="960"/>
      <c r="NTA56" s="960"/>
      <c r="NTB56" s="960"/>
      <c r="NTC56" s="960"/>
      <c r="NTD56" s="960"/>
      <c r="NTE56" s="960"/>
      <c r="NTF56" s="960"/>
      <c r="NTG56" s="960"/>
      <c r="NTH56" s="960"/>
      <c r="NTI56" s="960"/>
      <c r="NTJ56" s="960"/>
      <c r="NTK56" s="960"/>
      <c r="NTL56" s="960"/>
      <c r="NTM56" s="960"/>
      <c r="NTN56" s="960"/>
      <c r="NTO56" s="960"/>
      <c r="NTP56" s="960"/>
      <c r="NTQ56" s="960"/>
      <c r="NTR56" s="960"/>
      <c r="NTS56" s="960"/>
      <c r="NTT56" s="960"/>
      <c r="NTU56" s="960"/>
      <c r="NTV56" s="960"/>
      <c r="NTW56" s="960"/>
      <c r="NTX56" s="960"/>
      <c r="NTY56" s="960"/>
      <c r="NTZ56" s="960"/>
      <c r="NUA56" s="960"/>
      <c r="NUB56" s="960"/>
      <c r="NUC56" s="960"/>
      <c r="NUD56" s="960"/>
      <c r="NUE56" s="960"/>
      <c r="NUF56" s="960"/>
      <c r="NUG56" s="960"/>
      <c r="NUH56" s="960"/>
      <c r="NUI56" s="960"/>
      <c r="NUJ56" s="960"/>
      <c r="NUK56" s="960"/>
      <c r="NUL56" s="960"/>
      <c r="NUM56" s="960"/>
      <c r="NUN56" s="960"/>
      <c r="NUO56" s="960"/>
      <c r="NUP56" s="960"/>
      <c r="NUQ56" s="960"/>
      <c r="NUR56" s="960"/>
      <c r="NUS56" s="960"/>
      <c r="NUT56" s="960"/>
      <c r="NUU56" s="960"/>
      <c r="NUV56" s="960"/>
      <c r="NUW56" s="960"/>
      <c r="NUX56" s="960"/>
      <c r="NUY56" s="960"/>
      <c r="NUZ56" s="960"/>
      <c r="NVA56" s="960"/>
      <c r="NVB56" s="960"/>
      <c r="NVC56" s="960"/>
      <c r="NVD56" s="960"/>
      <c r="NVE56" s="960"/>
      <c r="NVF56" s="960"/>
      <c r="NVG56" s="960"/>
      <c r="NVH56" s="960"/>
      <c r="NVI56" s="960"/>
      <c r="NVJ56" s="960"/>
      <c r="NVK56" s="960"/>
      <c r="NVL56" s="960"/>
      <c r="NVM56" s="960"/>
      <c r="NVN56" s="960"/>
      <c r="NVO56" s="960"/>
      <c r="NVP56" s="960"/>
      <c r="NVQ56" s="960"/>
      <c r="NVR56" s="960"/>
      <c r="NVS56" s="960"/>
      <c r="NVT56" s="960"/>
      <c r="NVU56" s="960"/>
      <c r="NVV56" s="960"/>
      <c r="NVW56" s="960"/>
      <c r="NVX56" s="960"/>
      <c r="NVY56" s="960"/>
      <c r="NVZ56" s="960"/>
      <c r="NWA56" s="960"/>
      <c r="NWB56" s="960"/>
      <c r="NWC56" s="960"/>
      <c r="NWD56" s="960"/>
      <c r="NWE56" s="960"/>
      <c r="NWF56" s="960"/>
      <c r="NWG56" s="960"/>
      <c r="NWH56" s="960"/>
      <c r="NWI56" s="960"/>
      <c r="NWJ56" s="960"/>
      <c r="NWK56" s="960"/>
      <c r="NWL56" s="960"/>
      <c r="NWM56" s="960"/>
      <c r="NWN56" s="960"/>
      <c r="NWO56" s="960"/>
      <c r="NWP56" s="960"/>
      <c r="NWQ56" s="960"/>
      <c r="NWR56" s="960"/>
      <c r="NWS56" s="960"/>
      <c r="NWT56" s="960"/>
      <c r="NWU56" s="960"/>
      <c r="NWV56" s="960"/>
      <c r="NWW56" s="960"/>
      <c r="NWX56" s="960"/>
      <c r="NWY56" s="960"/>
      <c r="NWZ56" s="960"/>
      <c r="NXA56" s="960"/>
      <c r="NXB56" s="960"/>
      <c r="NXC56" s="960"/>
      <c r="NXD56" s="960"/>
      <c r="NXE56" s="960"/>
      <c r="NXF56" s="960"/>
      <c r="NXG56" s="960"/>
      <c r="NXH56" s="960"/>
      <c r="NXI56" s="960"/>
      <c r="NXJ56" s="960"/>
      <c r="NXK56" s="960"/>
      <c r="NXL56" s="960"/>
      <c r="NXM56" s="960"/>
      <c r="NXN56" s="960"/>
      <c r="NXO56" s="960"/>
      <c r="NXP56" s="960"/>
      <c r="NXQ56" s="960"/>
      <c r="NXR56" s="960"/>
      <c r="NXS56" s="960"/>
      <c r="NXT56" s="960"/>
      <c r="NXU56" s="960"/>
      <c r="NXV56" s="960"/>
      <c r="NXW56" s="960"/>
      <c r="NXX56" s="960"/>
      <c r="NXY56" s="960"/>
      <c r="NXZ56" s="960"/>
      <c r="NYA56" s="960"/>
      <c r="NYB56" s="960"/>
      <c r="NYC56" s="960"/>
      <c r="NYD56" s="960"/>
      <c r="NYE56" s="960"/>
      <c r="NYF56" s="960"/>
      <c r="NYG56" s="960"/>
      <c r="NYH56" s="960"/>
      <c r="NYI56" s="960"/>
      <c r="NYJ56" s="960"/>
      <c r="NYK56" s="960"/>
      <c r="NYL56" s="960"/>
      <c r="NYM56" s="960"/>
      <c r="NYN56" s="960"/>
      <c r="NYO56" s="960"/>
      <c r="NYP56" s="960"/>
      <c r="NYQ56" s="960"/>
      <c r="NYR56" s="960"/>
      <c r="NYS56" s="960"/>
      <c r="NYT56" s="960"/>
      <c r="NYU56" s="960"/>
      <c r="NYV56" s="960"/>
      <c r="NYW56" s="960"/>
      <c r="NYX56" s="960"/>
      <c r="NYY56" s="960"/>
      <c r="NYZ56" s="960"/>
      <c r="NZA56" s="960"/>
      <c r="NZB56" s="960"/>
      <c r="NZC56" s="960"/>
      <c r="NZD56" s="960"/>
      <c r="NZE56" s="960"/>
      <c r="NZF56" s="960"/>
      <c r="NZG56" s="960"/>
      <c r="NZH56" s="960"/>
      <c r="NZI56" s="960"/>
      <c r="NZJ56" s="960"/>
      <c r="NZK56" s="960"/>
      <c r="NZL56" s="960"/>
      <c r="NZM56" s="960"/>
      <c r="NZN56" s="960"/>
      <c r="NZO56" s="960"/>
      <c r="NZP56" s="960"/>
      <c r="NZQ56" s="960"/>
      <c r="NZR56" s="960"/>
      <c r="NZS56" s="960"/>
      <c r="NZT56" s="960"/>
      <c r="NZU56" s="960"/>
      <c r="NZV56" s="960"/>
      <c r="NZW56" s="960"/>
      <c r="NZX56" s="960"/>
      <c r="NZY56" s="960"/>
      <c r="NZZ56" s="960"/>
      <c r="OAA56" s="960"/>
      <c r="OAB56" s="960"/>
      <c r="OAC56" s="960"/>
      <c r="OAD56" s="960"/>
      <c r="OAE56" s="960"/>
      <c r="OAF56" s="960"/>
      <c r="OAG56" s="960"/>
      <c r="OAH56" s="960"/>
      <c r="OAI56" s="960"/>
      <c r="OAJ56" s="960"/>
      <c r="OAK56" s="960"/>
      <c r="OAL56" s="960"/>
      <c r="OAM56" s="960"/>
      <c r="OAN56" s="960"/>
      <c r="OAO56" s="960"/>
      <c r="OAP56" s="960"/>
      <c r="OAQ56" s="960"/>
      <c r="OAR56" s="960"/>
      <c r="OAS56" s="960"/>
      <c r="OAT56" s="960"/>
      <c r="OAU56" s="960"/>
      <c r="OAV56" s="960"/>
      <c r="OAW56" s="960"/>
      <c r="OAX56" s="960"/>
      <c r="OAY56" s="960"/>
      <c r="OAZ56" s="960"/>
      <c r="OBA56" s="960"/>
      <c r="OBB56" s="960"/>
      <c r="OBC56" s="960"/>
      <c r="OBD56" s="960"/>
      <c r="OBE56" s="960"/>
      <c r="OBF56" s="960"/>
      <c r="OBG56" s="960"/>
      <c r="OBH56" s="960"/>
      <c r="OBI56" s="960"/>
      <c r="OBJ56" s="960"/>
      <c r="OBK56" s="960"/>
      <c r="OBL56" s="960"/>
      <c r="OBM56" s="960"/>
      <c r="OBN56" s="960"/>
      <c r="OBO56" s="960"/>
      <c r="OBP56" s="960"/>
      <c r="OBQ56" s="960"/>
      <c r="OBR56" s="960"/>
      <c r="OBS56" s="960"/>
      <c r="OBT56" s="960"/>
      <c r="OBU56" s="960"/>
      <c r="OBV56" s="960"/>
      <c r="OBW56" s="960"/>
      <c r="OBX56" s="960"/>
      <c r="OBY56" s="960"/>
      <c r="OBZ56" s="960"/>
      <c r="OCA56" s="960"/>
      <c r="OCB56" s="960"/>
      <c r="OCC56" s="960"/>
      <c r="OCD56" s="960"/>
      <c r="OCE56" s="960"/>
      <c r="OCF56" s="960"/>
      <c r="OCG56" s="960"/>
      <c r="OCH56" s="960"/>
      <c r="OCI56" s="960"/>
      <c r="OCJ56" s="960"/>
      <c r="OCK56" s="960"/>
      <c r="OCL56" s="960"/>
      <c r="OCM56" s="960"/>
      <c r="OCN56" s="960"/>
      <c r="OCO56" s="960"/>
      <c r="OCP56" s="960"/>
      <c r="OCQ56" s="960"/>
      <c r="OCR56" s="960"/>
      <c r="OCS56" s="960"/>
      <c r="OCT56" s="960"/>
      <c r="OCU56" s="960"/>
      <c r="OCV56" s="960"/>
      <c r="OCW56" s="960"/>
      <c r="OCX56" s="960"/>
      <c r="OCY56" s="960"/>
      <c r="OCZ56" s="960"/>
      <c r="ODA56" s="960"/>
      <c r="ODB56" s="960"/>
      <c r="ODC56" s="960"/>
      <c r="ODD56" s="960"/>
      <c r="ODE56" s="960"/>
      <c r="ODF56" s="960"/>
      <c r="ODG56" s="960"/>
      <c r="ODH56" s="960"/>
      <c r="ODI56" s="960"/>
      <c r="ODJ56" s="960"/>
      <c r="ODK56" s="960"/>
      <c r="ODL56" s="960"/>
      <c r="ODM56" s="960"/>
      <c r="ODN56" s="960"/>
      <c r="ODO56" s="960"/>
      <c r="ODP56" s="960"/>
      <c r="ODQ56" s="960"/>
      <c r="ODR56" s="960"/>
      <c r="ODS56" s="960"/>
      <c r="ODT56" s="960"/>
      <c r="ODU56" s="960"/>
      <c r="ODV56" s="960"/>
      <c r="ODW56" s="960"/>
      <c r="ODX56" s="960"/>
      <c r="ODY56" s="960"/>
      <c r="ODZ56" s="960"/>
      <c r="OEA56" s="960"/>
      <c r="OEB56" s="960"/>
      <c r="OEC56" s="960"/>
      <c r="OED56" s="960"/>
      <c r="OEE56" s="960"/>
      <c r="OEF56" s="960"/>
      <c r="OEG56" s="960"/>
      <c r="OEH56" s="960"/>
      <c r="OEI56" s="960"/>
      <c r="OEJ56" s="960"/>
      <c r="OEK56" s="960"/>
      <c r="OEL56" s="960"/>
      <c r="OEM56" s="960"/>
      <c r="OEN56" s="960"/>
      <c r="OEO56" s="960"/>
      <c r="OEP56" s="960"/>
      <c r="OEQ56" s="960"/>
      <c r="OER56" s="960"/>
      <c r="OES56" s="960"/>
      <c r="OET56" s="960"/>
      <c r="OEU56" s="960"/>
      <c r="OEV56" s="960"/>
      <c r="OEW56" s="960"/>
      <c r="OEX56" s="960"/>
      <c r="OEY56" s="960"/>
      <c r="OEZ56" s="960"/>
      <c r="OFA56" s="960"/>
      <c r="OFB56" s="960"/>
      <c r="OFC56" s="960"/>
      <c r="OFD56" s="960"/>
      <c r="OFE56" s="960"/>
      <c r="OFF56" s="960"/>
      <c r="OFG56" s="960"/>
      <c r="OFH56" s="960"/>
      <c r="OFI56" s="960"/>
      <c r="OFJ56" s="960"/>
      <c r="OFK56" s="960"/>
      <c r="OFL56" s="960"/>
      <c r="OFM56" s="960"/>
      <c r="OFN56" s="960"/>
      <c r="OFO56" s="960"/>
      <c r="OFP56" s="960"/>
      <c r="OFQ56" s="960"/>
      <c r="OFR56" s="960"/>
      <c r="OFS56" s="960"/>
      <c r="OFT56" s="960"/>
      <c r="OFU56" s="960"/>
      <c r="OFV56" s="960"/>
      <c r="OFW56" s="960"/>
      <c r="OFX56" s="960"/>
      <c r="OFY56" s="960"/>
      <c r="OFZ56" s="960"/>
      <c r="OGA56" s="960"/>
      <c r="OGB56" s="960"/>
      <c r="OGC56" s="960"/>
      <c r="OGD56" s="960"/>
      <c r="OGE56" s="960"/>
      <c r="OGF56" s="960"/>
      <c r="OGG56" s="960"/>
      <c r="OGH56" s="960"/>
      <c r="OGI56" s="960"/>
      <c r="OGJ56" s="960"/>
      <c r="OGK56" s="960"/>
      <c r="OGL56" s="960"/>
      <c r="OGM56" s="960"/>
      <c r="OGN56" s="960"/>
      <c r="OGO56" s="960"/>
      <c r="OGP56" s="960"/>
      <c r="OGQ56" s="960"/>
      <c r="OGR56" s="960"/>
      <c r="OGS56" s="960"/>
      <c r="OGT56" s="960"/>
      <c r="OGU56" s="960"/>
      <c r="OGV56" s="960"/>
      <c r="OGW56" s="960"/>
      <c r="OGX56" s="960"/>
      <c r="OGY56" s="960"/>
      <c r="OGZ56" s="960"/>
      <c r="OHA56" s="960"/>
      <c r="OHB56" s="960"/>
      <c r="OHC56" s="960"/>
      <c r="OHD56" s="960"/>
      <c r="OHE56" s="960"/>
      <c r="OHF56" s="960"/>
      <c r="OHG56" s="960"/>
      <c r="OHH56" s="960"/>
      <c r="OHI56" s="960"/>
      <c r="OHJ56" s="960"/>
      <c r="OHK56" s="960"/>
      <c r="OHL56" s="960"/>
      <c r="OHM56" s="960"/>
      <c r="OHN56" s="960"/>
      <c r="OHO56" s="960"/>
      <c r="OHP56" s="960"/>
      <c r="OHQ56" s="960"/>
      <c r="OHR56" s="960"/>
      <c r="OHS56" s="960"/>
      <c r="OHT56" s="960"/>
      <c r="OHU56" s="960"/>
      <c r="OHV56" s="960"/>
      <c r="OHW56" s="960"/>
      <c r="OHX56" s="960"/>
      <c r="OHY56" s="960"/>
      <c r="OHZ56" s="960"/>
      <c r="OIA56" s="960"/>
      <c r="OIB56" s="960"/>
      <c r="OIC56" s="960"/>
      <c r="OID56" s="960"/>
      <c r="OIE56" s="960"/>
      <c r="OIF56" s="960"/>
      <c r="OIG56" s="960"/>
      <c r="OIH56" s="960"/>
      <c r="OII56" s="960"/>
      <c r="OIJ56" s="960"/>
      <c r="OIK56" s="960"/>
      <c r="OIL56" s="960"/>
      <c r="OIM56" s="960"/>
      <c r="OIN56" s="960"/>
      <c r="OIO56" s="960"/>
      <c r="OIP56" s="960"/>
      <c r="OIQ56" s="960"/>
      <c r="OIR56" s="960"/>
      <c r="OIS56" s="960"/>
      <c r="OIT56" s="960"/>
      <c r="OIU56" s="960"/>
      <c r="OIV56" s="960"/>
      <c r="OIW56" s="960"/>
      <c r="OIX56" s="960"/>
      <c r="OIY56" s="960"/>
      <c r="OIZ56" s="960"/>
      <c r="OJA56" s="960"/>
      <c r="OJB56" s="960"/>
      <c r="OJC56" s="960"/>
      <c r="OJD56" s="960"/>
      <c r="OJE56" s="960"/>
      <c r="OJF56" s="960"/>
      <c r="OJG56" s="960"/>
      <c r="OJH56" s="960"/>
      <c r="OJI56" s="960"/>
      <c r="OJJ56" s="960"/>
      <c r="OJK56" s="960"/>
      <c r="OJL56" s="960"/>
      <c r="OJM56" s="960"/>
      <c r="OJN56" s="960"/>
      <c r="OJO56" s="960"/>
      <c r="OJP56" s="960"/>
      <c r="OJQ56" s="960"/>
      <c r="OJR56" s="960"/>
      <c r="OJS56" s="960"/>
      <c r="OJT56" s="960"/>
      <c r="OJU56" s="960"/>
      <c r="OJV56" s="960"/>
      <c r="OJW56" s="960"/>
      <c r="OJX56" s="960"/>
      <c r="OJY56" s="960"/>
      <c r="OJZ56" s="960"/>
      <c r="OKA56" s="960"/>
      <c r="OKB56" s="960"/>
      <c r="OKC56" s="960"/>
      <c r="OKD56" s="960"/>
      <c r="OKE56" s="960"/>
      <c r="OKF56" s="960"/>
      <c r="OKG56" s="960"/>
      <c r="OKH56" s="960"/>
      <c r="OKI56" s="960"/>
      <c r="OKJ56" s="960"/>
      <c r="OKK56" s="960"/>
      <c r="OKL56" s="960"/>
      <c r="OKM56" s="960"/>
      <c r="OKN56" s="960"/>
      <c r="OKO56" s="960"/>
      <c r="OKP56" s="960"/>
      <c r="OKQ56" s="960"/>
      <c r="OKR56" s="960"/>
      <c r="OKS56" s="960"/>
      <c r="OKT56" s="960"/>
      <c r="OKU56" s="960"/>
      <c r="OKV56" s="960"/>
      <c r="OKW56" s="960"/>
      <c r="OKX56" s="960"/>
      <c r="OKY56" s="960"/>
      <c r="OKZ56" s="960"/>
      <c r="OLA56" s="960"/>
      <c r="OLB56" s="960"/>
      <c r="OLC56" s="960"/>
      <c r="OLD56" s="960"/>
      <c r="OLE56" s="960"/>
      <c r="OLF56" s="960"/>
      <c r="OLG56" s="960"/>
      <c r="OLH56" s="960"/>
      <c r="OLI56" s="960"/>
      <c r="OLJ56" s="960"/>
      <c r="OLK56" s="960"/>
      <c r="OLL56" s="960"/>
      <c r="OLM56" s="960"/>
      <c r="OLN56" s="960"/>
      <c r="OLO56" s="960"/>
      <c r="OLP56" s="960"/>
      <c r="OLQ56" s="960"/>
      <c r="OLR56" s="960"/>
      <c r="OLS56" s="960"/>
      <c r="OLT56" s="960"/>
      <c r="OLU56" s="960"/>
      <c r="OLV56" s="960"/>
      <c r="OLW56" s="960"/>
      <c r="OLX56" s="960"/>
      <c r="OLY56" s="960"/>
      <c r="OLZ56" s="960"/>
      <c r="OMA56" s="960"/>
      <c r="OMB56" s="960"/>
      <c r="OMC56" s="960"/>
      <c r="OMD56" s="960"/>
      <c r="OME56" s="960"/>
      <c r="OMF56" s="960"/>
      <c r="OMG56" s="960"/>
      <c r="OMH56" s="960"/>
      <c r="OMI56" s="960"/>
      <c r="OMJ56" s="960"/>
      <c r="OMK56" s="960"/>
      <c r="OML56" s="960"/>
      <c r="OMM56" s="960"/>
      <c r="OMN56" s="960"/>
      <c r="OMO56" s="960"/>
      <c r="OMP56" s="960"/>
      <c r="OMQ56" s="960"/>
      <c r="OMR56" s="960"/>
      <c r="OMS56" s="960"/>
      <c r="OMT56" s="960"/>
      <c r="OMU56" s="960"/>
      <c r="OMV56" s="960"/>
      <c r="OMW56" s="960"/>
      <c r="OMX56" s="960"/>
      <c r="OMY56" s="960"/>
      <c r="OMZ56" s="960"/>
      <c r="ONA56" s="960"/>
      <c r="ONB56" s="960"/>
      <c r="ONC56" s="960"/>
      <c r="OND56" s="960"/>
      <c r="ONE56" s="960"/>
      <c r="ONF56" s="960"/>
      <c r="ONG56" s="960"/>
      <c r="ONH56" s="960"/>
      <c r="ONI56" s="960"/>
      <c r="ONJ56" s="960"/>
      <c r="ONK56" s="960"/>
      <c r="ONL56" s="960"/>
      <c r="ONM56" s="960"/>
      <c r="ONN56" s="960"/>
      <c r="ONO56" s="960"/>
      <c r="ONP56" s="960"/>
      <c r="ONQ56" s="960"/>
      <c r="ONR56" s="960"/>
      <c r="ONS56" s="960"/>
      <c r="ONT56" s="960"/>
      <c r="ONU56" s="960"/>
      <c r="ONV56" s="960"/>
      <c r="ONW56" s="960"/>
      <c r="ONX56" s="960"/>
      <c r="ONY56" s="960"/>
      <c r="ONZ56" s="960"/>
      <c r="OOA56" s="960"/>
      <c r="OOB56" s="960"/>
      <c r="OOC56" s="960"/>
      <c r="OOD56" s="960"/>
      <c r="OOE56" s="960"/>
      <c r="OOF56" s="960"/>
      <c r="OOG56" s="960"/>
      <c r="OOH56" s="960"/>
      <c r="OOI56" s="960"/>
      <c r="OOJ56" s="960"/>
      <c r="OOK56" s="960"/>
      <c r="OOL56" s="960"/>
      <c r="OOM56" s="960"/>
      <c r="OON56" s="960"/>
      <c r="OOO56" s="960"/>
      <c r="OOP56" s="960"/>
      <c r="OOQ56" s="960"/>
      <c r="OOR56" s="960"/>
      <c r="OOS56" s="960"/>
      <c r="OOT56" s="960"/>
      <c r="OOU56" s="960"/>
      <c r="OOV56" s="960"/>
      <c r="OOW56" s="960"/>
      <c r="OOX56" s="960"/>
      <c r="OOY56" s="960"/>
      <c r="OOZ56" s="960"/>
      <c r="OPA56" s="960"/>
      <c r="OPB56" s="960"/>
      <c r="OPC56" s="960"/>
      <c r="OPD56" s="960"/>
      <c r="OPE56" s="960"/>
      <c r="OPF56" s="960"/>
      <c r="OPG56" s="960"/>
      <c r="OPH56" s="960"/>
      <c r="OPI56" s="960"/>
      <c r="OPJ56" s="960"/>
      <c r="OPK56" s="960"/>
      <c r="OPL56" s="960"/>
      <c r="OPM56" s="960"/>
      <c r="OPN56" s="960"/>
      <c r="OPO56" s="960"/>
      <c r="OPP56" s="960"/>
      <c r="OPQ56" s="960"/>
      <c r="OPR56" s="960"/>
      <c r="OPS56" s="960"/>
      <c r="OPT56" s="960"/>
      <c r="OPU56" s="960"/>
      <c r="OPV56" s="960"/>
      <c r="OPW56" s="960"/>
      <c r="OPX56" s="960"/>
      <c r="OPY56" s="960"/>
      <c r="OPZ56" s="960"/>
      <c r="OQA56" s="960"/>
      <c r="OQB56" s="960"/>
      <c r="OQC56" s="960"/>
      <c r="OQD56" s="960"/>
      <c r="OQE56" s="960"/>
      <c r="OQF56" s="960"/>
      <c r="OQG56" s="960"/>
      <c r="OQH56" s="960"/>
      <c r="OQI56" s="960"/>
      <c r="OQJ56" s="960"/>
      <c r="OQK56" s="960"/>
      <c r="OQL56" s="960"/>
      <c r="OQM56" s="960"/>
      <c r="OQN56" s="960"/>
      <c r="OQO56" s="960"/>
      <c r="OQP56" s="960"/>
      <c r="OQQ56" s="960"/>
      <c r="OQR56" s="960"/>
      <c r="OQS56" s="960"/>
      <c r="OQT56" s="960"/>
      <c r="OQU56" s="960"/>
      <c r="OQV56" s="960"/>
      <c r="OQW56" s="960"/>
      <c r="OQX56" s="960"/>
      <c r="OQY56" s="960"/>
      <c r="OQZ56" s="960"/>
      <c r="ORA56" s="960"/>
      <c r="ORB56" s="960"/>
      <c r="ORC56" s="960"/>
      <c r="ORD56" s="960"/>
      <c r="ORE56" s="960"/>
      <c r="ORF56" s="960"/>
      <c r="ORG56" s="960"/>
      <c r="ORH56" s="960"/>
      <c r="ORI56" s="960"/>
      <c r="ORJ56" s="960"/>
      <c r="ORK56" s="960"/>
      <c r="ORL56" s="960"/>
      <c r="ORM56" s="960"/>
      <c r="ORN56" s="960"/>
      <c r="ORO56" s="960"/>
      <c r="ORP56" s="960"/>
      <c r="ORQ56" s="960"/>
      <c r="ORR56" s="960"/>
      <c r="ORS56" s="960"/>
      <c r="ORT56" s="960"/>
      <c r="ORU56" s="960"/>
      <c r="ORV56" s="960"/>
      <c r="ORW56" s="960"/>
      <c r="ORX56" s="960"/>
      <c r="ORY56" s="960"/>
      <c r="ORZ56" s="960"/>
      <c r="OSA56" s="960"/>
      <c r="OSB56" s="960"/>
      <c r="OSC56" s="960"/>
      <c r="OSD56" s="960"/>
      <c r="OSE56" s="960"/>
      <c r="OSF56" s="960"/>
      <c r="OSG56" s="960"/>
      <c r="OSH56" s="960"/>
      <c r="OSI56" s="960"/>
      <c r="OSJ56" s="960"/>
      <c r="OSK56" s="960"/>
      <c r="OSL56" s="960"/>
      <c r="OSM56" s="960"/>
      <c r="OSN56" s="960"/>
      <c r="OSO56" s="960"/>
      <c r="OSP56" s="960"/>
      <c r="OSQ56" s="960"/>
      <c r="OSR56" s="960"/>
      <c r="OSS56" s="960"/>
      <c r="OST56" s="960"/>
      <c r="OSU56" s="960"/>
      <c r="OSV56" s="960"/>
      <c r="OSW56" s="960"/>
      <c r="OSX56" s="960"/>
      <c r="OSY56" s="960"/>
      <c r="OSZ56" s="960"/>
      <c r="OTA56" s="960"/>
      <c r="OTB56" s="960"/>
      <c r="OTC56" s="960"/>
      <c r="OTD56" s="960"/>
      <c r="OTE56" s="960"/>
      <c r="OTF56" s="960"/>
      <c r="OTG56" s="960"/>
      <c r="OTH56" s="960"/>
      <c r="OTI56" s="960"/>
      <c r="OTJ56" s="960"/>
      <c r="OTK56" s="960"/>
      <c r="OTL56" s="960"/>
      <c r="OTM56" s="960"/>
      <c r="OTN56" s="960"/>
      <c r="OTO56" s="960"/>
      <c r="OTP56" s="960"/>
      <c r="OTQ56" s="960"/>
      <c r="OTR56" s="960"/>
      <c r="OTS56" s="960"/>
      <c r="OTT56" s="960"/>
      <c r="OTU56" s="960"/>
      <c r="OTV56" s="960"/>
      <c r="OTW56" s="960"/>
      <c r="OTX56" s="960"/>
      <c r="OTY56" s="960"/>
      <c r="OTZ56" s="960"/>
      <c r="OUA56" s="960"/>
      <c r="OUB56" s="960"/>
      <c r="OUC56" s="960"/>
      <c r="OUD56" s="960"/>
      <c r="OUE56" s="960"/>
      <c r="OUF56" s="960"/>
      <c r="OUG56" s="960"/>
      <c r="OUH56" s="960"/>
      <c r="OUI56" s="960"/>
      <c r="OUJ56" s="960"/>
      <c r="OUK56" s="960"/>
      <c r="OUL56" s="960"/>
      <c r="OUM56" s="960"/>
      <c r="OUN56" s="960"/>
      <c r="OUO56" s="960"/>
      <c r="OUP56" s="960"/>
      <c r="OUQ56" s="960"/>
      <c r="OUR56" s="960"/>
      <c r="OUS56" s="960"/>
      <c r="OUT56" s="960"/>
      <c r="OUU56" s="960"/>
      <c r="OUV56" s="960"/>
      <c r="OUW56" s="960"/>
      <c r="OUX56" s="960"/>
      <c r="OUY56" s="960"/>
      <c r="OUZ56" s="960"/>
      <c r="OVA56" s="960"/>
      <c r="OVB56" s="960"/>
      <c r="OVC56" s="960"/>
      <c r="OVD56" s="960"/>
      <c r="OVE56" s="960"/>
      <c r="OVF56" s="960"/>
      <c r="OVG56" s="960"/>
      <c r="OVH56" s="960"/>
      <c r="OVI56" s="960"/>
      <c r="OVJ56" s="960"/>
      <c r="OVK56" s="960"/>
      <c r="OVL56" s="960"/>
      <c r="OVM56" s="960"/>
      <c r="OVN56" s="960"/>
      <c r="OVO56" s="960"/>
      <c r="OVP56" s="960"/>
      <c r="OVQ56" s="960"/>
      <c r="OVR56" s="960"/>
      <c r="OVS56" s="960"/>
      <c r="OVT56" s="960"/>
      <c r="OVU56" s="960"/>
      <c r="OVV56" s="960"/>
      <c r="OVW56" s="960"/>
      <c r="OVX56" s="960"/>
      <c r="OVY56" s="960"/>
      <c r="OVZ56" s="960"/>
      <c r="OWA56" s="960"/>
      <c r="OWB56" s="960"/>
      <c r="OWC56" s="960"/>
      <c r="OWD56" s="960"/>
      <c r="OWE56" s="960"/>
      <c r="OWF56" s="960"/>
      <c r="OWG56" s="960"/>
      <c r="OWH56" s="960"/>
      <c r="OWI56" s="960"/>
      <c r="OWJ56" s="960"/>
      <c r="OWK56" s="960"/>
      <c r="OWL56" s="960"/>
      <c r="OWM56" s="960"/>
      <c r="OWN56" s="960"/>
      <c r="OWO56" s="960"/>
      <c r="OWP56" s="960"/>
      <c r="OWQ56" s="960"/>
      <c r="OWR56" s="960"/>
      <c r="OWS56" s="960"/>
      <c r="OWT56" s="960"/>
      <c r="OWU56" s="960"/>
      <c r="OWV56" s="960"/>
      <c r="OWW56" s="960"/>
      <c r="OWX56" s="960"/>
      <c r="OWY56" s="960"/>
      <c r="OWZ56" s="960"/>
      <c r="OXA56" s="960"/>
      <c r="OXB56" s="960"/>
      <c r="OXC56" s="960"/>
      <c r="OXD56" s="960"/>
      <c r="OXE56" s="960"/>
      <c r="OXF56" s="960"/>
      <c r="OXG56" s="960"/>
      <c r="OXH56" s="960"/>
      <c r="OXI56" s="960"/>
      <c r="OXJ56" s="960"/>
      <c r="OXK56" s="960"/>
      <c r="OXL56" s="960"/>
      <c r="OXM56" s="960"/>
      <c r="OXN56" s="960"/>
      <c r="OXO56" s="960"/>
      <c r="OXP56" s="960"/>
      <c r="OXQ56" s="960"/>
      <c r="OXR56" s="960"/>
      <c r="OXS56" s="960"/>
      <c r="OXT56" s="960"/>
      <c r="OXU56" s="960"/>
      <c r="OXV56" s="960"/>
      <c r="OXW56" s="960"/>
      <c r="OXX56" s="960"/>
      <c r="OXY56" s="960"/>
      <c r="OXZ56" s="960"/>
      <c r="OYA56" s="960"/>
      <c r="OYB56" s="960"/>
      <c r="OYC56" s="960"/>
      <c r="OYD56" s="960"/>
      <c r="OYE56" s="960"/>
      <c r="OYF56" s="960"/>
      <c r="OYG56" s="960"/>
      <c r="OYH56" s="960"/>
      <c r="OYI56" s="960"/>
      <c r="OYJ56" s="960"/>
      <c r="OYK56" s="960"/>
      <c r="OYL56" s="960"/>
      <c r="OYM56" s="960"/>
      <c r="OYN56" s="960"/>
      <c r="OYO56" s="960"/>
      <c r="OYP56" s="960"/>
      <c r="OYQ56" s="960"/>
      <c r="OYR56" s="960"/>
      <c r="OYS56" s="960"/>
      <c r="OYT56" s="960"/>
      <c r="OYU56" s="960"/>
      <c r="OYV56" s="960"/>
      <c r="OYW56" s="960"/>
      <c r="OYX56" s="960"/>
      <c r="OYY56" s="960"/>
      <c r="OYZ56" s="960"/>
      <c r="OZA56" s="960"/>
      <c r="OZB56" s="960"/>
      <c r="OZC56" s="960"/>
      <c r="OZD56" s="960"/>
      <c r="OZE56" s="960"/>
      <c r="OZF56" s="960"/>
      <c r="OZG56" s="960"/>
      <c r="OZH56" s="960"/>
      <c r="OZI56" s="960"/>
      <c r="OZJ56" s="960"/>
      <c r="OZK56" s="960"/>
      <c r="OZL56" s="960"/>
      <c r="OZM56" s="960"/>
      <c r="OZN56" s="960"/>
      <c r="OZO56" s="960"/>
      <c r="OZP56" s="960"/>
      <c r="OZQ56" s="960"/>
      <c r="OZR56" s="960"/>
      <c r="OZS56" s="960"/>
      <c r="OZT56" s="960"/>
      <c r="OZU56" s="960"/>
      <c r="OZV56" s="960"/>
      <c r="OZW56" s="960"/>
      <c r="OZX56" s="960"/>
      <c r="OZY56" s="960"/>
      <c r="OZZ56" s="960"/>
      <c r="PAA56" s="960"/>
      <c r="PAB56" s="960"/>
      <c r="PAC56" s="960"/>
      <c r="PAD56" s="960"/>
      <c r="PAE56" s="960"/>
      <c r="PAF56" s="960"/>
      <c r="PAG56" s="960"/>
      <c r="PAH56" s="960"/>
      <c r="PAI56" s="960"/>
      <c r="PAJ56" s="960"/>
      <c r="PAK56" s="960"/>
      <c r="PAL56" s="960"/>
      <c r="PAM56" s="960"/>
      <c r="PAN56" s="960"/>
      <c r="PAO56" s="960"/>
      <c r="PAP56" s="960"/>
      <c r="PAQ56" s="960"/>
      <c r="PAR56" s="960"/>
      <c r="PAS56" s="960"/>
      <c r="PAT56" s="960"/>
      <c r="PAU56" s="960"/>
      <c r="PAV56" s="960"/>
      <c r="PAW56" s="960"/>
      <c r="PAX56" s="960"/>
      <c r="PAY56" s="960"/>
      <c r="PAZ56" s="960"/>
      <c r="PBA56" s="960"/>
      <c r="PBB56" s="960"/>
      <c r="PBC56" s="960"/>
      <c r="PBD56" s="960"/>
      <c r="PBE56" s="960"/>
      <c r="PBF56" s="960"/>
      <c r="PBG56" s="960"/>
      <c r="PBH56" s="960"/>
      <c r="PBI56" s="960"/>
      <c r="PBJ56" s="960"/>
      <c r="PBK56" s="960"/>
      <c r="PBL56" s="960"/>
      <c r="PBM56" s="960"/>
      <c r="PBN56" s="960"/>
      <c r="PBO56" s="960"/>
      <c r="PBP56" s="960"/>
      <c r="PBQ56" s="960"/>
      <c r="PBR56" s="960"/>
      <c r="PBS56" s="960"/>
      <c r="PBT56" s="960"/>
      <c r="PBU56" s="960"/>
      <c r="PBV56" s="960"/>
      <c r="PBW56" s="960"/>
      <c r="PBX56" s="960"/>
      <c r="PBY56" s="960"/>
      <c r="PBZ56" s="960"/>
      <c r="PCA56" s="960"/>
      <c r="PCB56" s="960"/>
      <c r="PCC56" s="960"/>
      <c r="PCD56" s="960"/>
      <c r="PCE56" s="960"/>
      <c r="PCF56" s="960"/>
      <c r="PCG56" s="960"/>
      <c r="PCH56" s="960"/>
      <c r="PCI56" s="960"/>
      <c r="PCJ56" s="960"/>
      <c r="PCK56" s="960"/>
      <c r="PCL56" s="960"/>
      <c r="PCM56" s="960"/>
      <c r="PCN56" s="960"/>
      <c r="PCO56" s="960"/>
      <c r="PCP56" s="960"/>
      <c r="PCQ56" s="960"/>
      <c r="PCR56" s="960"/>
      <c r="PCS56" s="960"/>
      <c r="PCT56" s="960"/>
      <c r="PCU56" s="960"/>
      <c r="PCV56" s="960"/>
      <c r="PCW56" s="960"/>
      <c r="PCX56" s="960"/>
      <c r="PCY56" s="960"/>
      <c r="PCZ56" s="960"/>
      <c r="PDA56" s="960"/>
      <c r="PDB56" s="960"/>
      <c r="PDC56" s="960"/>
      <c r="PDD56" s="960"/>
      <c r="PDE56" s="960"/>
      <c r="PDF56" s="960"/>
      <c r="PDG56" s="960"/>
      <c r="PDH56" s="960"/>
      <c r="PDI56" s="960"/>
      <c r="PDJ56" s="960"/>
      <c r="PDK56" s="960"/>
      <c r="PDL56" s="960"/>
      <c r="PDM56" s="960"/>
      <c r="PDN56" s="960"/>
      <c r="PDO56" s="960"/>
      <c r="PDP56" s="960"/>
      <c r="PDQ56" s="960"/>
      <c r="PDR56" s="960"/>
      <c r="PDS56" s="960"/>
      <c r="PDT56" s="960"/>
      <c r="PDU56" s="960"/>
      <c r="PDV56" s="960"/>
      <c r="PDW56" s="960"/>
      <c r="PDX56" s="960"/>
      <c r="PDY56" s="960"/>
      <c r="PDZ56" s="960"/>
      <c r="PEA56" s="960"/>
      <c r="PEB56" s="960"/>
      <c r="PEC56" s="960"/>
      <c r="PED56" s="960"/>
      <c r="PEE56" s="960"/>
      <c r="PEF56" s="960"/>
      <c r="PEG56" s="960"/>
      <c r="PEH56" s="960"/>
      <c r="PEI56" s="960"/>
      <c r="PEJ56" s="960"/>
      <c r="PEK56" s="960"/>
      <c r="PEL56" s="960"/>
      <c r="PEM56" s="960"/>
      <c r="PEN56" s="960"/>
      <c r="PEO56" s="960"/>
      <c r="PEP56" s="960"/>
      <c r="PEQ56" s="960"/>
      <c r="PER56" s="960"/>
      <c r="PES56" s="960"/>
      <c r="PET56" s="960"/>
      <c r="PEU56" s="960"/>
      <c r="PEV56" s="960"/>
      <c r="PEW56" s="960"/>
      <c r="PEX56" s="960"/>
      <c r="PEY56" s="960"/>
      <c r="PEZ56" s="960"/>
      <c r="PFA56" s="960"/>
      <c r="PFB56" s="960"/>
      <c r="PFC56" s="960"/>
      <c r="PFD56" s="960"/>
      <c r="PFE56" s="960"/>
      <c r="PFF56" s="960"/>
      <c r="PFG56" s="960"/>
      <c r="PFH56" s="960"/>
      <c r="PFI56" s="960"/>
      <c r="PFJ56" s="960"/>
      <c r="PFK56" s="960"/>
      <c r="PFL56" s="960"/>
      <c r="PFM56" s="960"/>
      <c r="PFN56" s="960"/>
      <c r="PFO56" s="960"/>
      <c r="PFP56" s="960"/>
      <c r="PFQ56" s="960"/>
      <c r="PFR56" s="960"/>
      <c r="PFS56" s="960"/>
      <c r="PFT56" s="960"/>
      <c r="PFU56" s="960"/>
      <c r="PFV56" s="960"/>
      <c r="PFW56" s="960"/>
      <c r="PFX56" s="960"/>
      <c r="PFY56" s="960"/>
      <c r="PFZ56" s="960"/>
      <c r="PGA56" s="960"/>
      <c r="PGB56" s="960"/>
      <c r="PGC56" s="960"/>
      <c r="PGD56" s="960"/>
      <c r="PGE56" s="960"/>
      <c r="PGF56" s="960"/>
      <c r="PGG56" s="960"/>
      <c r="PGH56" s="960"/>
      <c r="PGI56" s="960"/>
      <c r="PGJ56" s="960"/>
      <c r="PGK56" s="960"/>
      <c r="PGL56" s="960"/>
      <c r="PGM56" s="960"/>
      <c r="PGN56" s="960"/>
      <c r="PGO56" s="960"/>
      <c r="PGP56" s="960"/>
      <c r="PGQ56" s="960"/>
      <c r="PGR56" s="960"/>
      <c r="PGS56" s="960"/>
      <c r="PGT56" s="960"/>
      <c r="PGU56" s="960"/>
      <c r="PGV56" s="960"/>
      <c r="PGW56" s="960"/>
      <c r="PGX56" s="960"/>
      <c r="PGY56" s="960"/>
      <c r="PGZ56" s="960"/>
      <c r="PHA56" s="960"/>
      <c r="PHB56" s="960"/>
      <c r="PHC56" s="960"/>
      <c r="PHD56" s="960"/>
      <c r="PHE56" s="960"/>
      <c r="PHF56" s="960"/>
      <c r="PHG56" s="960"/>
      <c r="PHH56" s="960"/>
      <c r="PHI56" s="960"/>
      <c r="PHJ56" s="960"/>
      <c r="PHK56" s="960"/>
      <c r="PHL56" s="960"/>
      <c r="PHM56" s="960"/>
      <c r="PHN56" s="960"/>
      <c r="PHO56" s="960"/>
      <c r="PHP56" s="960"/>
      <c r="PHQ56" s="960"/>
      <c r="PHR56" s="960"/>
      <c r="PHS56" s="960"/>
      <c r="PHT56" s="960"/>
      <c r="PHU56" s="960"/>
      <c r="PHV56" s="960"/>
      <c r="PHW56" s="960"/>
      <c r="PHX56" s="960"/>
      <c r="PHY56" s="960"/>
      <c r="PHZ56" s="960"/>
      <c r="PIA56" s="960"/>
      <c r="PIB56" s="960"/>
      <c r="PIC56" s="960"/>
      <c r="PID56" s="960"/>
      <c r="PIE56" s="960"/>
      <c r="PIF56" s="960"/>
      <c r="PIG56" s="960"/>
      <c r="PIH56" s="960"/>
      <c r="PII56" s="960"/>
      <c r="PIJ56" s="960"/>
      <c r="PIK56" s="960"/>
      <c r="PIL56" s="960"/>
      <c r="PIM56" s="960"/>
      <c r="PIN56" s="960"/>
      <c r="PIO56" s="960"/>
      <c r="PIP56" s="960"/>
      <c r="PIQ56" s="960"/>
      <c r="PIR56" s="960"/>
      <c r="PIS56" s="960"/>
      <c r="PIT56" s="960"/>
      <c r="PIU56" s="960"/>
      <c r="PIV56" s="960"/>
      <c r="PIW56" s="960"/>
      <c r="PIX56" s="960"/>
      <c r="PIY56" s="960"/>
      <c r="PIZ56" s="960"/>
      <c r="PJA56" s="960"/>
      <c r="PJB56" s="960"/>
      <c r="PJC56" s="960"/>
      <c r="PJD56" s="960"/>
      <c r="PJE56" s="960"/>
      <c r="PJF56" s="960"/>
      <c r="PJG56" s="960"/>
      <c r="PJH56" s="960"/>
      <c r="PJI56" s="960"/>
      <c r="PJJ56" s="960"/>
      <c r="PJK56" s="960"/>
      <c r="PJL56" s="960"/>
      <c r="PJM56" s="960"/>
      <c r="PJN56" s="960"/>
      <c r="PJO56" s="960"/>
      <c r="PJP56" s="960"/>
      <c r="PJQ56" s="960"/>
      <c r="PJR56" s="960"/>
      <c r="PJS56" s="960"/>
      <c r="PJT56" s="960"/>
      <c r="PJU56" s="960"/>
      <c r="PJV56" s="960"/>
      <c r="PJW56" s="960"/>
      <c r="PJX56" s="960"/>
      <c r="PJY56" s="960"/>
      <c r="PJZ56" s="960"/>
      <c r="PKA56" s="960"/>
      <c r="PKB56" s="960"/>
      <c r="PKC56" s="960"/>
      <c r="PKD56" s="960"/>
      <c r="PKE56" s="960"/>
      <c r="PKF56" s="960"/>
      <c r="PKG56" s="960"/>
      <c r="PKH56" s="960"/>
      <c r="PKI56" s="960"/>
      <c r="PKJ56" s="960"/>
      <c r="PKK56" s="960"/>
      <c r="PKL56" s="960"/>
      <c r="PKM56" s="960"/>
      <c r="PKN56" s="960"/>
      <c r="PKO56" s="960"/>
      <c r="PKP56" s="960"/>
      <c r="PKQ56" s="960"/>
      <c r="PKR56" s="960"/>
      <c r="PKS56" s="960"/>
      <c r="PKT56" s="960"/>
      <c r="PKU56" s="960"/>
      <c r="PKV56" s="960"/>
      <c r="PKW56" s="960"/>
      <c r="PKX56" s="960"/>
      <c r="PKY56" s="960"/>
      <c r="PKZ56" s="960"/>
      <c r="PLA56" s="960"/>
      <c r="PLB56" s="960"/>
      <c r="PLC56" s="960"/>
      <c r="PLD56" s="960"/>
      <c r="PLE56" s="960"/>
      <c r="PLF56" s="960"/>
      <c r="PLG56" s="960"/>
      <c r="PLH56" s="960"/>
      <c r="PLI56" s="960"/>
      <c r="PLJ56" s="960"/>
      <c r="PLK56" s="960"/>
      <c r="PLL56" s="960"/>
      <c r="PLM56" s="960"/>
      <c r="PLN56" s="960"/>
      <c r="PLO56" s="960"/>
      <c r="PLP56" s="960"/>
      <c r="PLQ56" s="960"/>
      <c r="PLR56" s="960"/>
      <c r="PLS56" s="960"/>
      <c r="PLT56" s="960"/>
      <c r="PLU56" s="960"/>
      <c r="PLV56" s="960"/>
      <c r="PLW56" s="960"/>
      <c r="PLX56" s="960"/>
      <c r="PLY56" s="960"/>
      <c r="PLZ56" s="960"/>
      <c r="PMA56" s="960"/>
      <c r="PMB56" s="960"/>
      <c r="PMC56" s="960"/>
      <c r="PMD56" s="960"/>
      <c r="PME56" s="960"/>
      <c r="PMF56" s="960"/>
      <c r="PMG56" s="960"/>
      <c r="PMH56" s="960"/>
      <c r="PMI56" s="960"/>
      <c r="PMJ56" s="960"/>
      <c r="PMK56" s="960"/>
      <c r="PML56" s="960"/>
      <c r="PMM56" s="960"/>
      <c r="PMN56" s="960"/>
      <c r="PMO56" s="960"/>
      <c r="PMP56" s="960"/>
      <c r="PMQ56" s="960"/>
      <c r="PMR56" s="960"/>
      <c r="PMS56" s="960"/>
      <c r="PMT56" s="960"/>
      <c r="PMU56" s="960"/>
      <c r="PMV56" s="960"/>
      <c r="PMW56" s="960"/>
      <c r="PMX56" s="960"/>
      <c r="PMY56" s="960"/>
      <c r="PMZ56" s="960"/>
      <c r="PNA56" s="960"/>
      <c r="PNB56" s="960"/>
      <c r="PNC56" s="960"/>
      <c r="PND56" s="960"/>
      <c r="PNE56" s="960"/>
      <c r="PNF56" s="960"/>
      <c r="PNG56" s="960"/>
      <c r="PNH56" s="960"/>
      <c r="PNI56" s="960"/>
      <c r="PNJ56" s="960"/>
      <c r="PNK56" s="960"/>
      <c r="PNL56" s="960"/>
      <c r="PNM56" s="960"/>
      <c r="PNN56" s="960"/>
      <c r="PNO56" s="960"/>
      <c r="PNP56" s="960"/>
      <c r="PNQ56" s="960"/>
      <c r="PNR56" s="960"/>
      <c r="PNS56" s="960"/>
      <c r="PNT56" s="960"/>
      <c r="PNU56" s="960"/>
      <c r="PNV56" s="960"/>
      <c r="PNW56" s="960"/>
      <c r="PNX56" s="960"/>
      <c r="PNY56" s="960"/>
      <c r="PNZ56" s="960"/>
      <c r="POA56" s="960"/>
      <c r="POB56" s="960"/>
      <c r="POC56" s="960"/>
      <c r="POD56" s="960"/>
      <c r="POE56" s="960"/>
      <c r="POF56" s="960"/>
      <c r="POG56" s="960"/>
      <c r="POH56" s="960"/>
      <c r="POI56" s="960"/>
      <c r="POJ56" s="960"/>
      <c r="POK56" s="960"/>
      <c r="POL56" s="960"/>
      <c r="POM56" s="960"/>
      <c r="PON56" s="960"/>
      <c r="POO56" s="960"/>
      <c r="POP56" s="960"/>
      <c r="POQ56" s="960"/>
      <c r="POR56" s="960"/>
      <c r="POS56" s="960"/>
      <c r="POT56" s="960"/>
      <c r="POU56" s="960"/>
      <c r="POV56" s="960"/>
      <c r="POW56" s="960"/>
      <c r="POX56" s="960"/>
      <c r="POY56" s="960"/>
      <c r="POZ56" s="960"/>
      <c r="PPA56" s="960"/>
      <c r="PPB56" s="960"/>
      <c r="PPC56" s="960"/>
      <c r="PPD56" s="960"/>
      <c r="PPE56" s="960"/>
      <c r="PPF56" s="960"/>
      <c r="PPG56" s="960"/>
      <c r="PPH56" s="960"/>
      <c r="PPI56" s="960"/>
      <c r="PPJ56" s="960"/>
      <c r="PPK56" s="960"/>
      <c r="PPL56" s="960"/>
      <c r="PPM56" s="960"/>
      <c r="PPN56" s="960"/>
      <c r="PPO56" s="960"/>
      <c r="PPP56" s="960"/>
      <c r="PPQ56" s="960"/>
      <c r="PPR56" s="960"/>
      <c r="PPS56" s="960"/>
      <c r="PPT56" s="960"/>
      <c r="PPU56" s="960"/>
      <c r="PPV56" s="960"/>
      <c r="PPW56" s="960"/>
      <c r="PPX56" s="960"/>
      <c r="PPY56" s="960"/>
      <c r="PPZ56" s="960"/>
      <c r="PQA56" s="960"/>
      <c r="PQB56" s="960"/>
      <c r="PQC56" s="960"/>
      <c r="PQD56" s="960"/>
      <c r="PQE56" s="960"/>
      <c r="PQF56" s="960"/>
      <c r="PQG56" s="960"/>
      <c r="PQH56" s="960"/>
      <c r="PQI56" s="960"/>
      <c r="PQJ56" s="960"/>
      <c r="PQK56" s="960"/>
      <c r="PQL56" s="960"/>
      <c r="PQM56" s="960"/>
      <c r="PQN56" s="960"/>
      <c r="PQO56" s="960"/>
      <c r="PQP56" s="960"/>
      <c r="PQQ56" s="960"/>
      <c r="PQR56" s="960"/>
      <c r="PQS56" s="960"/>
      <c r="PQT56" s="960"/>
      <c r="PQU56" s="960"/>
      <c r="PQV56" s="960"/>
      <c r="PQW56" s="960"/>
      <c r="PQX56" s="960"/>
      <c r="PQY56" s="960"/>
      <c r="PQZ56" s="960"/>
      <c r="PRA56" s="960"/>
      <c r="PRB56" s="960"/>
      <c r="PRC56" s="960"/>
      <c r="PRD56" s="960"/>
      <c r="PRE56" s="960"/>
      <c r="PRF56" s="960"/>
      <c r="PRG56" s="960"/>
      <c r="PRH56" s="960"/>
      <c r="PRI56" s="960"/>
      <c r="PRJ56" s="960"/>
      <c r="PRK56" s="960"/>
      <c r="PRL56" s="960"/>
      <c r="PRM56" s="960"/>
      <c r="PRN56" s="960"/>
      <c r="PRO56" s="960"/>
      <c r="PRP56" s="960"/>
      <c r="PRQ56" s="960"/>
      <c r="PRR56" s="960"/>
      <c r="PRS56" s="960"/>
      <c r="PRT56" s="960"/>
      <c r="PRU56" s="960"/>
      <c r="PRV56" s="960"/>
      <c r="PRW56" s="960"/>
      <c r="PRX56" s="960"/>
      <c r="PRY56" s="960"/>
      <c r="PRZ56" s="960"/>
      <c r="PSA56" s="960"/>
      <c r="PSB56" s="960"/>
      <c r="PSC56" s="960"/>
      <c r="PSD56" s="960"/>
      <c r="PSE56" s="960"/>
      <c r="PSF56" s="960"/>
      <c r="PSG56" s="960"/>
      <c r="PSH56" s="960"/>
      <c r="PSI56" s="960"/>
      <c r="PSJ56" s="960"/>
      <c r="PSK56" s="960"/>
      <c r="PSL56" s="960"/>
      <c r="PSM56" s="960"/>
      <c r="PSN56" s="960"/>
      <c r="PSO56" s="960"/>
      <c r="PSP56" s="960"/>
      <c r="PSQ56" s="960"/>
      <c r="PSR56" s="960"/>
      <c r="PSS56" s="960"/>
      <c r="PST56" s="960"/>
      <c r="PSU56" s="960"/>
      <c r="PSV56" s="960"/>
      <c r="PSW56" s="960"/>
      <c r="PSX56" s="960"/>
      <c r="PSY56" s="960"/>
      <c r="PSZ56" s="960"/>
      <c r="PTA56" s="960"/>
      <c r="PTB56" s="960"/>
      <c r="PTC56" s="960"/>
      <c r="PTD56" s="960"/>
      <c r="PTE56" s="960"/>
      <c r="PTF56" s="960"/>
      <c r="PTG56" s="960"/>
      <c r="PTH56" s="960"/>
      <c r="PTI56" s="960"/>
      <c r="PTJ56" s="960"/>
      <c r="PTK56" s="960"/>
      <c r="PTL56" s="960"/>
      <c r="PTM56" s="960"/>
      <c r="PTN56" s="960"/>
      <c r="PTO56" s="960"/>
      <c r="PTP56" s="960"/>
      <c r="PTQ56" s="960"/>
      <c r="PTR56" s="960"/>
      <c r="PTS56" s="960"/>
      <c r="PTT56" s="960"/>
      <c r="PTU56" s="960"/>
      <c r="PTV56" s="960"/>
      <c r="PTW56" s="960"/>
      <c r="PTX56" s="960"/>
      <c r="PTY56" s="960"/>
      <c r="PTZ56" s="960"/>
      <c r="PUA56" s="960"/>
      <c r="PUB56" s="960"/>
      <c r="PUC56" s="960"/>
      <c r="PUD56" s="960"/>
      <c r="PUE56" s="960"/>
      <c r="PUF56" s="960"/>
      <c r="PUG56" s="960"/>
      <c r="PUH56" s="960"/>
      <c r="PUI56" s="960"/>
      <c r="PUJ56" s="960"/>
      <c r="PUK56" s="960"/>
      <c r="PUL56" s="960"/>
      <c r="PUM56" s="960"/>
      <c r="PUN56" s="960"/>
      <c r="PUO56" s="960"/>
      <c r="PUP56" s="960"/>
      <c r="PUQ56" s="960"/>
      <c r="PUR56" s="960"/>
      <c r="PUS56" s="960"/>
      <c r="PUT56" s="960"/>
      <c r="PUU56" s="960"/>
      <c r="PUV56" s="960"/>
      <c r="PUW56" s="960"/>
      <c r="PUX56" s="960"/>
      <c r="PUY56" s="960"/>
      <c r="PUZ56" s="960"/>
      <c r="PVA56" s="960"/>
      <c r="PVB56" s="960"/>
      <c r="PVC56" s="960"/>
      <c r="PVD56" s="960"/>
      <c r="PVE56" s="960"/>
      <c r="PVF56" s="960"/>
      <c r="PVG56" s="960"/>
      <c r="PVH56" s="960"/>
      <c r="PVI56" s="960"/>
      <c r="PVJ56" s="960"/>
      <c r="PVK56" s="960"/>
      <c r="PVL56" s="960"/>
      <c r="PVM56" s="960"/>
      <c r="PVN56" s="960"/>
      <c r="PVO56" s="960"/>
      <c r="PVP56" s="960"/>
      <c r="PVQ56" s="960"/>
      <c r="PVR56" s="960"/>
      <c r="PVS56" s="960"/>
      <c r="PVT56" s="960"/>
      <c r="PVU56" s="960"/>
      <c r="PVV56" s="960"/>
      <c r="PVW56" s="960"/>
      <c r="PVX56" s="960"/>
      <c r="PVY56" s="960"/>
      <c r="PVZ56" s="960"/>
      <c r="PWA56" s="960"/>
      <c r="PWB56" s="960"/>
      <c r="PWC56" s="960"/>
      <c r="PWD56" s="960"/>
      <c r="PWE56" s="960"/>
      <c r="PWF56" s="960"/>
      <c r="PWG56" s="960"/>
      <c r="PWH56" s="960"/>
      <c r="PWI56" s="960"/>
      <c r="PWJ56" s="960"/>
      <c r="PWK56" s="960"/>
      <c r="PWL56" s="960"/>
      <c r="PWM56" s="960"/>
      <c r="PWN56" s="960"/>
      <c r="PWO56" s="960"/>
      <c r="PWP56" s="960"/>
      <c r="PWQ56" s="960"/>
      <c r="PWR56" s="960"/>
      <c r="PWS56" s="960"/>
      <c r="PWT56" s="960"/>
      <c r="PWU56" s="960"/>
      <c r="PWV56" s="960"/>
      <c r="PWW56" s="960"/>
      <c r="PWX56" s="960"/>
      <c r="PWY56" s="960"/>
      <c r="PWZ56" s="960"/>
      <c r="PXA56" s="960"/>
      <c r="PXB56" s="960"/>
      <c r="PXC56" s="960"/>
      <c r="PXD56" s="960"/>
      <c r="PXE56" s="960"/>
      <c r="PXF56" s="960"/>
      <c r="PXG56" s="960"/>
      <c r="PXH56" s="960"/>
      <c r="PXI56" s="960"/>
      <c r="PXJ56" s="960"/>
      <c r="PXK56" s="960"/>
      <c r="PXL56" s="960"/>
      <c r="PXM56" s="960"/>
      <c r="PXN56" s="960"/>
      <c r="PXO56" s="960"/>
      <c r="PXP56" s="960"/>
      <c r="PXQ56" s="960"/>
      <c r="PXR56" s="960"/>
      <c r="PXS56" s="960"/>
      <c r="PXT56" s="960"/>
      <c r="PXU56" s="960"/>
      <c r="PXV56" s="960"/>
      <c r="PXW56" s="960"/>
      <c r="PXX56" s="960"/>
      <c r="PXY56" s="960"/>
      <c r="PXZ56" s="960"/>
      <c r="PYA56" s="960"/>
      <c r="PYB56" s="960"/>
      <c r="PYC56" s="960"/>
      <c r="PYD56" s="960"/>
      <c r="PYE56" s="960"/>
      <c r="PYF56" s="960"/>
      <c r="PYG56" s="960"/>
      <c r="PYH56" s="960"/>
      <c r="PYI56" s="960"/>
      <c r="PYJ56" s="960"/>
      <c r="PYK56" s="960"/>
      <c r="PYL56" s="960"/>
      <c r="PYM56" s="960"/>
      <c r="PYN56" s="960"/>
      <c r="PYO56" s="960"/>
      <c r="PYP56" s="960"/>
      <c r="PYQ56" s="960"/>
      <c r="PYR56" s="960"/>
      <c r="PYS56" s="960"/>
      <c r="PYT56" s="960"/>
      <c r="PYU56" s="960"/>
      <c r="PYV56" s="960"/>
      <c r="PYW56" s="960"/>
      <c r="PYX56" s="960"/>
      <c r="PYY56" s="960"/>
      <c r="PYZ56" s="960"/>
      <c r="PZA56" s="960"/>
      <c r="PZB56" s="960"/>
      <c r="PZC56" s="960"/>
      <c r="PZD56" s="960"/>
      <c r="PZE56" s="960"/>
      <c r="PZF56" s="960"/>
      <c r="PZG56" s="960"/>
      <c r="PZH56" s="960"/>
      <c r="PZI56" s="960"/>
      <c r="PZJ56" s="960"/>
      <c r="PZK56" s="960"/>
      <c r="PZL56" s="960"/>
      <c r="PZM56" s="960"/>
      <c r="PZN56" s="960"/>
      <c r="PZO56" s="960"/>
      <c r="PZP56" s="960"/>
      <c r="PZQ56" s="960"/>
      <c r="PZR56" s="960"/>
      <c r="PZS56" s="960"/>
      <c r="PZT56" s="960"/>
      <c r="PZU56" s="960"/>
      <c r="PZV56" s="960"/>
      <c r="PZW56" s="960"/>
      <c r="PZX56" s="960"/>
      <c r="PZY56" s="960"/>
      <c r="PZZ56" s="960"/>
      <c r="QAA56" s="960"/>
      <c r="QAB56" s="960"/>
      <c r="QAC56" s="960"/>
      <c r="QAD56" s="960"/>
      <c r="QAE56" s="960"/>
      <c r="QAF56" s="960"/>
      <c r="QAG56" s="960"/>
      <c r="QAH56" s="960"/>
      <c r="QAI56" s="960"/>
      <c r="QAJ56" s="960"/>
      <c r="QAK56" s="960"/>
      <c r="QAL56" s="960"/>
      <c r="QAM56" s="960"/>
      <c r="QAN56" s="960"/>
      <c r="QAO56" s="960"/>
      <c r="QAP56" s="960"/>
      <c r="QAQ56" s="960"/>
      <c r="QAR56" s="960"/>
      <c r="QAS56" s="960"/>
      <c r="QAT56" s="960"/>
      <c r="QAU56" s="960"/>
      <c r="QAV56" s="960"/>
      <c r="QAW56" s="960"/>
      <c r="QAX56" s="960"/>
      <c r="QAY56" s="960"/>
      <c r="QAZ56" s="960"/>
      <c r="QBA56" s="960"/>
      <c r="QBB56" s="960"/>
      <c r="QBC56" s="960"/>
      <c r="QBD56" s="960"/>
      <c r="QBE56" s="960"/>
      <c r="QBF56" s="960"/>
      <c r="QBG56" s="960"/>
      <c r="QBH56" s="960"/>
      <c r="QBI56" s="960"/>
      <c r="QBJ56" s="960"/>
      <c r="QBK56" s="960"/>
      <c r="QBL56" s="960"/>
      <c r="QBM56" s="960"/>
      <c r="QBN56" s="960"/>
      <c r="QBO56" s="960"/>
      <c r="QBP56" s="960"/>
      <c r="QBQ56" s="960"/>
      <c r="QBR56" s="960"/>
      <c r="QBS56" s="960"/>
      <c r="QBT56" s="960"/>
      <c r="QBU56" s="960"/>
      <c r="QBV56" s="960"/>
      <c r="QBW56" s="960"/>
      <c r="QBX56" s="960"/>
      <c r="QBY56" s="960"/>
      <c r="QBZ56" s="960"/>
      <c r="QCA56" s="960"/>
      <c r="QCB56" s="960"/>
      <c r="QCC56" s="960"/>
      <c r="QCD56" s="960"/>
      <c r="QCE56" s="960"/>
      <c r="QCF56" s="960"/>
      <c r="QCG56" s="960"/>
      <c r="QCH56" s="960"/>
      <c r="QCI56" s="960"/>
      <c r="QCJ56" s="960"/>
      <c r="QCK56" s="960"/>
      <c r="QCL56" s="960"/>
      <c r="QCM56" s="960"/>
      <c r="QCN56" s="960"/>
      <c r="QCO56" s="960"/>
      <c r="QCP56" s="960"/>
      <c r="QCQ56" s="960"/>
      <c r="QCR56" s="960"/>
      <c r="QCS56" s="960"/>
      <c r="QCT56" s="960"/>
      <c r="QCU56" s="960"/>
      <c r="QCV56" s="960"/>
      <c r="QCW56" s="960"/>
      <c r="QCX56" s="960"/>
      <c r="QCY56" s="960"/>
      <c r="QCZ56" s="960"/>
      <c r="QDA56" s="960"/>
      <c r="QDB56" s="960"/>
      <c r="QDC56" s="960"/>
      <c r="QDD56" s="960"/>
      <c r="QDE56" s="960"/>
      <c r="QDF56" s="960"/>
      <c r="QDG56" s="960"/>
      <c r="QDH56" s="960"/>
      <c r="QDI56" s="960"/>
      <c r="QDJ56" s="960"/>
      <c r="QDK56" s="960"/>
      <c r="QDL56" s="960"/>
      <c r="QDM56" s="960"/>
      <c r="QDN56" s="960"/>
      <c r="QDO56" s="960"/>
      <c r="QDP56" s="960"/>
      <c r="QDQ56" s="960"/>
      <c r="QDR56" s="960"/>
      <c r="QDS56" s="960"/>
      <c r="QDT56" s="960"/>
      <c r="QDU56" s="960"/>
      <c r="QDV56" s="960"/>
      <c r="QDW56" s="960"/>
      <c r="QDX56" s="960"/>
      <c r="QDY56" s="960"/>
      <c r="QDZ56" s="960"/>
      <c r="QEA56" s="960"/>
      <c r="QEB56" s="960"/>
      <c r="QEC56" s="960"/>
      <c r="QED56" s="960"/>
      <c r="QEE56" s="960"/>
      <c r="QEF56" s="960"/>
      <c r="QEG56" s="960"/>
      <c r="QEH56" s="960"/>
      <c r="QEI56" s="960"/>
      <c r="QEJ56" s="960"/>
      <c r="QEK56" s="960"/>
      <c r="QEL56" s="960"/>
      <c r="QEM56" s="960"/>
      <c r="QEN56" s="960"/>
      <c r="QEO56" s="960"/>
      <c r="QEP56" s="960"/>
      <c r="QEQ56" s="960"/>
      <c r="QER56" s="960"/>
      <c r="QES56" s="960"/>
      <c r="QET56" s="960"/>
      <c r="QEU56" s="960"/>
      <c r="QEV56" s="960"/>
      <c r="QEW56" s="960"/>
      <c r="QEX56" s="960"/>
      <c r="QEY56" s="960"/>
      <c r="QEZ56" s="960"/>
      <c r="QFA56" s="960"/>
      <c r="QFB56" s="960"/>
      <c r="QFC56" s="960"/>
      <c r="QFD56" s="960"/>
      <c r="QFE56" s="960"/>
      <c r="QFF56" s="960"/>
      <c r="QFG56" s="960"/>
      <c r="QFH56" s="960"/>
      <c r="QFI56" s="960"/>
      <c r="QFJ56" s="960"/>
      <c r="QFK56" s="960"/>
      <c r="QFL56" s="960"/>
      <c r="QFM56" s="960"/>
      <c r="QFN56" s="960"/>
      <c r="QFO56" s="960"/>
      <c r="QFP56" s="960"/>
      <c r="QFQ56" s="960"/>
      <c r="QFR56" s="960"/>
      <c r="QFS56" s="960"/>
      <c r="QFT56" s="960"/>
      <c r="QFU56" s="960"/>
      <c r="QFV56" s="960"/>
      <c r="QFW56" s="960"/>
      <c r="QFX56" s="960"/>
      <c r="QFY56" s="960"/>
      <c r="QFZ56" s="960"/>
      <c r="QGA56" s="960"/>
      <c r="QGB56" s="960"/>
      <c r="QGC56" s="960"/>
      <c r="QGD56" s="960"/>
      <c r="QGE56" s="960"/>
      <c r="QGF56" s="960"/>
      <c r="QGG56" s="960"/>
      <c r="QGH56" s="960"/>
      <c r="QGI56" s="960"/>
      <c r="QGJ56" s="960"/>
      <c r="QGK56" s="960"/>
      <c r="QGL56" s="960"/>
      <c r="QGM56" s="960"/>
      <c r="QGN56" s="960"/>
      <c r="QGO56" s="960"/>
      <c r="QGP56" s="960"/>
      <c r="QGQ56" s="960"/>
      <c r="QGR56" s="960"/>
      <c r="QGS56" s="960"/>
      <c r="QGT56" s="960"/>
      <c r="QGU56" s="960"/>
      <c r="QGV56" s="960"/>
      <c r="QGW56" s="960"/>
      <c r="QGX56" s="960"/>
      <c r="QGY56" s="960"/>
      <c r="QGZ56" s="960"/>
      <c r="QHA56" s="960"/>
      <c r="QHB56" s="960"/>
      <c r="QHC56" s="960"/>
      <c r="QHD56" s="960"/>
      <c r="QHE56" s="960"/>
      <c r="QHF56" s="960"/>
      <c r="QHG56" s="960"/>
      <c r="QHH56" s="960"/>
      <c r="QHI56" s="960"/>
      <c r="QHJ56" s="960"/>
      <c r="QHK56" s="960"/>
      <c r="QHL56" s="960"/>
      <c r="QHM56" s="960"/>
      <c r="QHN56" s="960"/>
      <c r="QHO56" s="960"/>
      <c r="QHP56" s="960"/>
      <c r="QHQ56" s="960"/>
      <c r="QHR56" s="960"/>
      <c r="QHS56" s="960"/>
      <c r="QHT56" s="960"/>
      <c r="QHU56" s="960"/>
      <c r="QHV56" s="960"/>
      <c r="QHW56" s="960"/>
      <c r="QHX56" s="960"/>
      <c r="QHY56" s="960"/>
      <c r="QHZ56" s="960"/>
      <c r="QIA56" s="960"/>
      <c r="QIB56" s="960"/>
      <c r="QIC56" s="960"/>
      <c r="QID56" s="960"/>
      <c r="QIE56" s="960"/>
      <c r="QIF56" s="960"/>
      <c r="QIG56" s="960"/>
      <c r="QIH56" s="960"/>
      <c r="QII56" s="960"/>
      <c r="QIJ56" s="960"/>
      <c r="QIK56" s="960"/>
      <c r="QIL56" s="960"/>
      <c r="QIM56" s="960"/>
      <c r="QIN56" s="960"/>
      <c r="QIO56" s="960"/>
      <c r="QIP56" s="960"/>
      <c r="QIQ56" s="960"/>
      <c r="QIR56" s="960"/>
      <c r="QIS56" s="960"/>
      <c r="QIT56" s="960"/>
      <c r="QIU56" s="960"/>
      <c r="QIV56" s="960"/>
      <c r="QIW56" s="960"/>
      <c r="QIX56" s="960"/>
      <c r="QIY56" s="960"/>
      <c r="QIZ56" s="960"/>
      <c r="QJA56" s="960"/>
      <c r="QJB56" s="960"/>
      <c r="QJC56" s="960"/>
      <c r="QJD56" s="960"/>
      <c r="QJE56" s="960"/>
      <c r="QJF56" s="960"/>
      <c r="QJG56" s="960"/>
      <c r="QJH56" s="960"/>
      <c r="QJI56" s="960"/>
      <c r="QJJ56" s="960"/>
      <c r="QJK56" s="960"/>
      <c r="QJL56" s="960"/>
      <c r="QJM56" s="960"/>
      <c r="QJN56" s="960"/>
      <c r="QJO56" s="960"/>
      <c r="QJP56" s="960"/>
      <c r="QJQ56" s="960"/>
      <c r="QJR56" s="960"/>
      <c r="QJS56" s="960"/>
      <c r="QJT56" s="960"/>
      <c r="QJU56" s="960"/>
      <c r="QJV56" s="960"/>
      <c r="QJW56" s="960"/>
      <c r="QJX56" s="960"/>
      <c r="QJY56" s="960"/>
      <c r="QJZ56" s="960"/>
      <c r="QKA56" s="960"/>
      <c r="QKB56" s="960"/>
      <c r="QKC56" s="960"/>
      <c r="QKD56" s="960"/>
      <c r="QKE56" s="960"/>
      <c r="QKF56" s="960"/>
      <c r="QKG56" s="960"/>
      <c r="QKH56" s="960"/>
      <c r="QKI56" s="960"/>
      <c r="QKJ56" s="960"/>
      <c r="QKK56" s="960"/>
      <c r="QKL56" s="960"/>
      <c r="QKM56" s="960"/>
      <c r="QKN56" s="960"/>
      <c r="QKO56" s="960"/>
      <c r="QKP56" s="960"/>
      <c r="QKQ56" s="960"/>
      <c r="QKR56" s="960"/>
      <c r="QKS56" s="960"/>
      <c r="QKT56" s="960"/>
      <c r="QKU56" s="960"/>
      <c r="QKV56" s="960"/>
      <c r="QKW56" s="960"/>
      <c r="QKX56" s="960"/>
      <c r="QKY56" s="960"/>
      <c r="QKZ56" s="960"/>
      <c r="QLA56" s="960"/>
      <c r="QLB56" s="960"/>
      <c r="QLC56" s="960"/>
      <c r="QLD56" s="960"/>
      <c r="QLE56" s="960"/>
      <c r="QLF56" s="960"/>
      <c r="QLG56" s="960"/>
      <c r="QLH56" s="960"/>
      <c r="QLI56" s="960"/>
      <c r="QLJ56" s="960"/>
      <c r="QLK56" s="960"/>
      <c r="QLL56" s="960"/>
      <c r="QLM56" s="960"/>
      <c r="QLN56" s="960"/>
      <c r="QLO56" s="960"/>
      <c r="QLP56" s="960"/>
      <c r="QLQ56" s="960"/>
      <c r="QLR56" s="960"/>
      <c r="QLS56" s="960"/>
      <c r="QLT56" s="960"/>
      <c r="QLU56" s="960"/>
      <c r="QLV56" s="960"/>
      <c r="QLW56" s="960"/>
      <c r="QLX56" s="960"/>
      <c r="QLY56" s="960"/>
      <c r="QLZ56" s="960"/>
      <c r="QMA56" s="960"/>
      <c r="QMB56" s="960"/>
      <c r="QMC56" s="960"/>
      <c r="QMD56" s="960"/>
      <c r="QME56" s="960"/>
      <c r="QMF56" s="960"/>
      <c r="QMG56" s="960"/>
      <c r="QMH56" s="960"/>
      <c r="QMI56" s="960"/>
      <c r="QMJ56" s="960"/>
      <c r="QMK56" s="960"/>
      <c r="QML56" s="960"/>
      <c r="QMM56" s="960"/>
      <c r="QMN56" s="960"/>
      <c r="QMO56" s="960"/>
      <c r="QMP56" s="960"/>
      <c r="QMQ56" s="960"/>
      <c r="QMR56" s="960"/>
      <c r="QMS56" s="960"/>
      <c r="QMT56" s="960"/>
      <c r="QMU56" s="960"/>
      <c r="QMV56" s="960"/>
      <c r="QMW56" s="960"/>
      <c r="QMX56" s="960"/>
      <c r="QMY56" s="960"/>
      <c r="QMZ56" s="960"/>
      <c r="QNA56" s="960"/>
      <c r="QNB56" s="960"/>
      <c r="QNC56" s="960"/>
      <c r="QND56" s="960"/>
      <c r="QNE56" s="960"/>
      <c r="QNF56" s="960"/>
      <c r="QNG56" s="960"/>
      <c r="QNH56" s="960"/>
      <c r="QNI56" s="960"/>
      <c r="QNJ56" s="960"/>
      <c r="QNK56" s="960"/>
      <c r="QNL56" s="960"/>
      <c r="QNM56" s="960"/>
      <c r="QNN56" s="960"/>
      <c r="QNO56" s="960"/>
      <c r="QNP56" s="960"/>
      <c r="QNQ56" s="960"/>
      <c r="QNR56" s="960"/>
      <c r="QNS56" s="960"/>
      <c r="QNT56" s="960"/>
      <c r="QNU56" s="960"/>
      <c r="QNV56" s="960"/>
      <c r="QNW56" s="960"/>
      <c r="QNX56" s="960"/>
      <c r="QNY56" s="960"/>
      <c r="QNZ56" s="960"/>
      <c r="QOA56" s="960"/>
      <c r="QOB56" s="960"/>
      <c r="QOC56" s="960"/>
      <c r="QOD56" s="960"/>
      <c r="QOE56" s="960"/>
      <c r="QOF56" s="960"/>
      <c r="QOG56" s="960"/>
      <c r="QOH56" s="960"/>
      <c r="QOI56" s="960"/>
      <c r="QOJ56" s="960"/>
      <c r="QOK56" s="960"/>
      <c r="QOL56" s="960"/>
      <c r="QOM56" s="960"/>
      <c r="QON56" s="960"/>
      <c r="QOO56" s="960"/>
      <c r="QOP56" s="960"/>
      <c r="QOQ56" s="960"/>
      <c r="QOR56" s="960"/>
      <c r="QOS56" s="960"/>
      <c r="QOT56" s="960"/>
      <c r="QOU56" s="960"/>
      <c r="QOV56" s="960"/>
      <c r="QOW56" s="960"/>
      <c r="QOX56" s="960"/>
      <c r="QOY56" s="960"/>
      <c r="QOZ56" s="960"/>
      <c r="QPA56" s="960"/>
      <c r="QPB56" s="960"/>
      <c r="QPC56" s="960"/>
      <c r="QPD56" s="960"/>
      <c r="QPE56" s="960"/>
      <c r="QPF56" s="960"/>
      <c r="QPG56" s="960"/>
      <c r="QPH56" s="960"/>
      <c r="QPI56" s="960"/>
      <c r="QPJ56" s="960"/>
      <c r="QPK56" s="960"/>
      <c r="QPL56" s="960"/>
      <c r="QPM56" s="960"/>
      <c r="QPN56" s="960"/>
      <c r="QPO56" s="960"/>
      <c r="QPP56" s="960"/>
      <c r="QPQ56" s="960"/>
      <c r="QPR56" s="960"/>
      <c r="QPS56" s="960"/>
      <c r="QPT56" s="960"/>
      <c r="QPU56" s="960"/>
      <c r="QPV56" s="960"/>
      <c r="QPW56" s="960"/>
      <c r="QPX56" s="960"/>
      <c r="QPY56" s="960"/>
      <c r="QPZ56" s="960"/>
      <c r="QQA56" s="960"/>
      <c r="QQB56" s="960"/>
      <c r="QQC56" s="960"/>
      <c r="QQD56" s="960"/>
      <c r="QQE56" s="960"/>
      <c r="QQF56" s="960"/>
      <c r="QQG56" s="960"/>
      <c r="QQH56" s="960"/>
      <c r="QQI56" s="960"/>
      <c r="QQJ56" s="960"/>
      <c r="QQK56" s="960"/>
      <c r="QQL56" s="960"/>
      <c r="QQM56" s="960"/>
      <c r="QQN56" s="960"/>
      <c r="QQO56" s="960"/>
      <c r="QQP56" s="960"/>
      <c r="QQQ56" s="960"/>
      <c r="QQR56" s="960"/>
      <c r="QQS56" s="960"/>
      <c r="QQT56" s="960"/>
      <c r="QQU56" s="960"/>
      <c r="QQV56" s="960"/>
      <c r="QQW56" s="960"/>
      <c r="QQX56" s="960"/>
      <c r="QQY56" s="960"/>
      <c r="QQZ56" s="960"/>
      <c r="QRA56" s="960"/>
      <c r="QRB56" s="960"/>
      <c r="QRC56" s="960"/>
      <c r="QRD56" s="960"/>
      <c r="QRE56" s="960"/>
      <c r="QRF56" s="960"/>
      <c r="QRG56" s="960"/>
      <c r="QRH56" s="960"/>
      <c r="QRI56" s="960"/>
      <c r="QRJ56" s="960"/>
      <c r="QRK56" s="960"/>
      <c r="QRL56" s="960"/>
      <c r="QRM56" s="960"/>
      <c r="QRN56" s="960"/>
      <c r="QRO56" s="960"/>
      <c r="QRP56" s="960"/>
      <c r="QRQ56" s="960"/>
      <c r="QRR56" s="960"/>
      <c r="QRS56" s="960"/>
      <c r="QRT56" s="960"/>
      <c r="QRU56" s="960"/>
      <c r="QRV56" s="960"/>
      <c r="QRW56" s="960"/>
      <c r="QRX56" s="960"/>
      <c r="QRY56" s="960"/>
      <c r="QRZ56" s="960"/>
      <c r="QSA56" s="960"/>
      <c r="QSB56" s="960"/>
      <c r="QSC56" s="960"/>
      <c r="QSD56" s="960"/>
      <c r="QSE56" s="960"/>
      <c r="QSF56" s="960"/>
      <c r="QSG56" s="960"/>
      <c r="QSH56" s="960"/>
      <c r="QSI56" s="960"/>
      <c r="QSJ56" s="960"/>
      <c r="QSK56" s="960"/>
      <c r="QSL56" s="960"/>
      <c r="QSM56" s="960"/>
      <c r="QSN56" s="960"/>
      <c r="QSO56" s="960"/>
      <c r="QSP56" s="960"/>
      <c r="QSQ56" s="960"/>
      <c r="QSR56" s="960"/>
      <c r="QSS56" s="960"/>
      <c r="QST56" s="960"/>
      <c r="QSU56" s="960"/>
      <c r="QSV56" s="960"/>
      <c r="QSW56" s="960"/>
      <c r="QSX56" s="960"/>
      <c r="QSY56" s="960"/>
      <c r="QSZ56" s="960"/>
      <c r="QTA56" s="960"/>
      <c r="QTB56" s="960"/>
      <c r="QTC56" s="960"/>
      <c r="QTD56" s="960"/>
      <c r="QTE56" s="960"/>
      <c r="QTF56" s="960"/>
      <c r="QTG56" s="960"/>
      <c r="QTH56" s="960"/>
      <c r="QTI56" s="960"/>
      <c r="QTJ56" s="960"/>
      <c r="QTK56" s="960"/>
      <c r="QTL56" s="960"/>
      <c r="QTM56" s="960"/>
      <c r="QTN56" s="960"/>
      <c r="QTO56" s="960"/>
      <c r="QTP56" s="960"/>
      <c r="QTQ56" s="960"/>
      <c r="QTR56" s="960"/>
      <c r="QTS56" s="960"/>
      <c r="QTT56" s="960"/>
      <c r="QTU56" s="960"/>
      <c r="QTV56" s="960"/>
      <c r="QTW56" s="960"/>
      <c r="QTX56" s="960"/>
      <c r="QTY56" s="960"/>
      <c r="QTZ56" s="960"/>
      <c r="QUA56" s="960"/>
      <c r="QUB56" s="960"/>
      <c r="QUC56" s="960"/>
      <c r="QUD56" s="960"/>
      <c r="QUE56" s="960"/>
      <c r="QUF56" s="960"/>
      <c r="QUG56" s="960"/>
      <c r="QUH56" s="960"/>
      <c r="QUI56" s="960"/>
      <c r="QUJ56" s="960"/>
      <c r="QUK56" s="960"/>
      <c r="QUL56" s="960"/>
      <c r="QUM56" s="960"/>
      <c r="QUN56" s="960"/>
      <c r="QUO56" s="960"/>
      <c r="QUP56" s="960"/>
      <c r="QUQ56" s="960"/>
      <c r="QUR56" s="960"/>
      <c r="QUS56" s="960"/>
      <c r="QUT56" s="960"/>
      <c r="QUU56" s="960"/>
      <c r="QUV56" s="960"/>
      <c r="QUW56" s="960"/>
      <c r="QUX56" s="960"/>
      <c r="QUY56" s="960"/>
      <c r="QUZ56" s="960"/>
      <c r="QVA56" s="960"/>
      <c r="QVB56" s="960"/>
      <c r="QVC56" s="960"/>
      <c r="QVD56" s="960"/>
      <c r="QVE56" s="960"/>
      <c r="QVF56" s="960"/>
      <c r="QVG56" s="960"/>
      <c r="QVH56" s="960"/>
      <c r="QVI56" s="960"/>
      <c r="QVJ56" s="960"/>
      <c r="QVK56" s="960"/>
      <c r="QVL56" s="960"/>
      <c r="QVM56" s="960"/>
      <c r="QVN56" s="960"/>
      <c r="QVO56" s="960"/>
      <c r="QVP56" s="960"/>
      <c r="QVQ56" s="960"/>
      <c r="QVR56" s="960"/>
      <c r="QVS56" s="960"/>
      <c r="QVT56" s="960"/>
      <c r="QVU56" s="960"/>
      <c r="QVV56" s="960"/>
      <c r="QVW56" s="960"/>
      <c r="QVX56" s="960"/>
      <c r="QVY56" s="960"/>
      <c r="QVZ56" s="960"/>
      <c r="QWA56" s="960"/>
      <c r="QWB56" s="960"/>
      <c r="QWC56" s="960"/>
      <c r="QWD56" s="960"/>
      <c r="QWE56" s="960"/>
      <c r="QWF56" s="960"/>
      <c r="QWG56" s="960"/>
      <c r="QWH56" s="960"/>
      <c r="QWI56" s="960"/>
      <c r="QWJ56" s="960"/>
      <c r="QWK56" s="960"/>
      <c r="QWL56" s="960"/>
      <c r="QWM56" s="960"/>
      <c r="QWN56" s="960"/>
      <c r="QWO56" s="960"/>
      <c r="QWP56" s="960"/>
      <c r="QWQ56" s="960"/>
      <c r="QWR56" s="960"/>
      <c r="QWS56" s="960"/>
      <c r="QWT56" s="960"/>
      <c r="QWU56" s="960"/>
      <c r="QWV56" s="960"/>
      <c r="QWW56" s="960"/>
      <c r="QWX56" s="960"/>
      <c r="QWY56" s="960"/>
      <c r="QWZ56" s="960"/>
      <c r="QXA56" s="960"/>
      <c r="QXB56" s="960"/>
      <c r="QXC56" s="960"/>
      <c r="QXD56" s="960"/>
      <c r="QXE56" s="960"/>
      <c r="QXF56" s="960"/>
      <c r="QXG56" s="960"/>
      <c r="QXH56" s="960"/>
      <c r="QXI56" s="960"/>
      <c r="QXJ56" s="960"/>
      <c r="QXK56" s="960"/>
      <c r="QXL56" s="960"/>
      <c r="QXM56" s="960"/>
      <c r="QXN56" s="960"/>
      <c r="QXO56" s="960"/>
      <c r="QXP56" s="960"/>
      <c r="QXQ56" s="960"/>
      <c r="QXR56" s="960"/>
      <c r="QXS56" s="960"/>
      <c r="QXT56" s="960"/>
      <c r="QXU56" s="960"/>
      <c r="QXV56" s="960"/>
      <c r="QXW56" s="960"/>
      <c r="QXX56" s="960"/>
      <c r="QXY56" s="960"/>
      <c r="QXZ56" s="960"/>
      <c r="QYA56" s="960"/>
      <c r="QYB56" s="960"/>
      <c r="QYC56" s="960"/>
      <c r="QYD56" s="960"/>
      <c r="QYE56" s="960"/>
      <c r="QYF56" s="960"/>
      <c r="QYG56" s="960"/>
      <c r="QYH56" s="960"/>
      <c r="QYI56" s="960"/>
      <c r="QYJ56" s="960"/>
      <c r="QYK56" s="960"/>
      <c r="QYL56" s="960"/>
      <c r="QYM56" s="960"/>
      <c r="QYN56" s="960"/>
      <c r="QYO56" s="960"/>
      <c r="QYP56" s="960"/>
      <c r="QYQ56" s="960"/>
      <c r="QYR56" s="960"/>
      <c r="QYS56" s="960"/>
      <c r="QYT56" s="960"/>
      <c r="QYU56" s="960"/>
      <c r="QYV56" s="960"/>
      <c r="QYW56" s="960"/>
      <c r="QYX56" s="960"/>
      <c r="QYY56" s="960"/>
      <c r="QYZ56" s="960"/>
      <c r="QZA56" s="960"/>
      <c r="QZB56" s="960"/>
      <c r="QZC56" s="960"/>
      <c r="QZD56" s="960"/>
      <c r="QZE56" s="960"/>
      <c r="QZF56" s="960"/>
      <c r="QZG56" s="960"/>
      <c r="QZH56" s="960"/>
      <c r="QZI56" s="960"/>
      <c r="QZJ56" s="960"/>
      <c r="QZK56" s="960"/>
      <c r="QZL56" s="960"/>
      <c r="QZM56" s="960"/>
      <c r="QZN56" s="960"/>
      <c r="QZO56" s="960"/>
      <c r="QZP56" s="960"/>
      <c r="QZQ56" s="960"/>
      <c r="QZR56" s="960"/>
      <c r="QZS56" s="960"/>
      <c r="QZT56" s="960"/>
      <c r="QZU56" s="960"/>
      <c r="QZV56" s="960"/>
      <c r="QZW56" s="960"/>
      <c r="QZX56" s="960"/>
      <c r="QZY56" s="960"/>
      <c r="QZZ56" s="960"/>
      <c r="RAA56" s="960"/>
      <c r="RAB56" s="960"/>
      <c r="RAC56" s="960"/>
      <c r="RAD56" s="960"/>
      <c r="RAE56" s="960"/>
      <c r="RAF56" s="960"/>
      <c r="RAG56" s="960"/>
      <c r="RAH56" s="960"/>
      <c r="RAI56" s="960"/>
      <c r="RAJ56" s="960"/>
      <c r="RAK56" s="960"/>
      <c r="RAL56" s="960"/>
      <c r="RAM56" s="960"/>
      <c r="RAN56" s="960"/>
      <c r="RAO56" s="960"/>
      <c r="RAP56" s="960"/>
      <c r="RAQ56" s="960"/>
      <c r="RAR56" s="960"/>
      <c r="RAS56" s="960"/>
      <c r="RAT56" s="960"/>
      <c r="RAU56" s="960"/>
      <c r="RAV56" s="960"/>
      <c r="RAW56" s="960"/>
      <c r="RAX56" s="960"/>
      <c r="RAY56" s="960"/>
      <c r="RAZ56" s="960"/>
      <c r="RBA56" s="960"/>
      <c r="RBB56" s="960"/>
      <c r="RBC56" s="960"/>
      <c r="RBD56" s="960"/>
      <c r="RBE56" s="960"/>
      <c r="RBF56" s="960"/>
      <c r="RBG56" s="960"/>
      <c r="RBH56" s="960"/>
      <c r="RBI56" s="960"/>
      <c r="RBJ56" s="960"/>
      <c r="RBK56" s="960"/>
      <c r="RBL56" s="960"/>
      <c r="RBM56" s="960"/>
      <c r="RBN56" s="960"/>
      <c r="RBO56" s="960"/>
      <c r="RBP56" s="960"/>
      <c r="RBQ56" s="960"/>
      <c r="RBR56" s="960"/>
      <c r="RBS56" s="960"/>
      <c r="RBT56" s="960"/>
      <c r="RBU56" s="960"/>
      <c r="RBV56" s="960"/>
      <c r="RBW56" s="960"/>
      <c r="RBX56" s="960"/>
      <c r="RBY56" s="960"/>
      <c r="RBZ56" s="960"/>
      <c r="RCA56" s="960"/>
      <c r="RCB56" s="960"/>
      <c r="RCC56" s="960"/>
      <c r="RCD56" s="960"/>
      <c r="RCE56" s="960"/>
      <c r="RCF56" s="960"/>
      <c r="RCG56" s="960"/>
      <c r="RCH56" s="960"/>
      <c r="RCI56" s="960"/>
      <c r="RCJ56" s="960"/>
      <c r="RCK56" s="960"/>
      <c r="RCL56" s="960"/>
      <c r="RCM56" s="960"/>
      <c r="RCN56" s="960"/>
      <c r="RCO56" s="960"/>
      <c r="RCP56" s="960"/>
      <c r="RCQ56" s="960"/>
      <c r="RCR56" s="960"/>
      <c r="RCS56" s="960"/>
      <c r="RCT56" s="960"/>
      <c r="RCU56" s="960"/>
      <c r="RCV56" s="960"/>
      <c r="RCW56" s="960"/>
      <c r="RCX56" s="960"/>
      <c r="RCY56" s="960"/>
      <c r="RCZ56" s="960"/>
      <c r="RDA56" s="960"/>
      <c r="RDB56" s="960"/>
      <c r="RDC56" s="960"/>
      <c r="RDD56" s="960"/>
      <c r="RDE56" s="960"/>
      <c r="RDF56" s="960"/>
      <c r="RDG56" s="960"/>
      <c r="RDH56" s="960"/>
      <c r="RDI56" s="960"/>
      <c r="RDJ56" s="960"/>
      <c r="RDK56" s="960"/>
      <c r="RDL56" s="960"/>
      <c r="RDM56" s="960"/>
      <c r="RDN56" s="960"/>
      <c r="RDO56" s="960"/>
      <c r="RDP56" s="960"/>
      <c r="RDQ56" s="960"/>
      <c r="RDR56" s="960"/>
      <c r="RDS56" s="960"/>
      <c r="RDT56" s="960"/>
      <c r="RDU56" s="960"/>
      <c r="RDV56" s="960"/>
      <c r="RDW56" s="960"/>
      <c r="RDX56" s="960"/>
      <c r="RDY56" s="960"/>
      <c r="RDZ56" s="960"/>
      <c r="REA56" s="960"/>
      <c r="REB56" s="960"/>
      <c r="REC56" s="960"/>
      <c r="RED56" s="960"/>
      <c r="REE56" s="960"/>
      <c r="REF56" s="960"/>
      <c r="REG56" s="960"/>
      <c r="REH56" s="960"/>
      <c r="REI56" s="960"/>
      <c r="REJ56" s="960"/>
      <c r="REK56" s="960"/>
      <c r="REL56" s="960"/>
      <c r="REM56" s="960"/>
      <c r="REN56" s="960"/>
      <c r="REO56" s="960"/>
      <c r="REP56" s="960"/>
      <c r="REQ56" s="960"/>
      <c r="RER56" s="960"/>
      <c r="RES56" s="960"/>
      <c r="RET56" s="960"/>
      <c r="REU56" s="960"/>
      <c r="REV56" s="960"/>
      <c r="REW56" s="960"/>
      <c r="REX56" s="960"/>
      <c r="REY56" s="960"/>
      <c r="REZ56" s="960"/>
      <c r="RFA56" s="960"/>
      <c r="RFB56" s="960"/>
      <c r="RFC56" s="960"/>
      <c r="RFD56" s="960"/>
      <c r="RFE56" s="960"/>
      <c r="RFF56" s="960"/>
      <c r="RFG56" s="960"/>
      <c r="RFH56" s="960"/>
      <c r="RFI56" s="960"/>
      <c r="RFJ56" s="960"/>
      <c r="RFK56" s="960"/>
      <c r="RFL56" s="960"/>
      <c r="RFM56" s="960"/>
      <c r="RFN56" s="960"/>
      <c r="RFO56" s="960"/>
      <c r="RFP56" s="960"/>
      <c r="RFQ56" s="960"/>
      <c r="RFR56" s="960"/>
      <c r="RFS56" s="960"/>
      <c r="RFT56" s="960"/>
      <c r="RFU56" s="960"/>
      <c r="RFV56" s="960"/>
      <c r="RFW56" s="960"/>
      <c r="RFX56" s="960"/>
      <c r="RFY56" s="960"/>
      <c r="RFZ56" s="960"/>
      <c r="RGA56" s="960"/>
      <c r="RGB56" s="960"/>
      <c r="RGC56" s="960"/>
      <c r="RGD56" s="960"/>
      <c r="RGE56" s="960"/>
      <c r="RGF56" s="960"/>
      <c r="RGG56" s="960"/>
      <c r="RGH56" s="960"/>
      <c r="RGI56" s="960"/>
      <c r="RGJ56" s="960"/>
      <c r="RGK56" s="960"/>
      <c r="RGL56" s="960"/>
      <c r="RGM56" s="960"/>
      <c r="RGN56" s="960"/>
      <c r="RGO56" s="960"/>
      <c r="RGP56" s="960"/>
      <c r="RGQ56" s="960"/>
      <c r="RGR56" s="960"/>
      <c r="RGS56" s="960"/>
      <c r="RGT56" s="960"/>
      <c r="RGU56" s="960"/>
      <c r="RGV56" s="960"/>
      <c r="RGW56" s="960"/>
      <c r="RGX56" s="960"/>
      <c r="RGY56" s="960"/>
      <c r="RGZ56" s="960"/>
      <c r="RHA56" s="960"/>
      <c r="RHB56" s="960"/>
      <c r="RHC56" s="960"/>
      <c r="RHD56" s="960"/>
      <c r="RHE56" s="960"/>
      <c r="RHF56" s="960"/>
      <c r="RHG56" s="960"/>
      <c r="RHH56" s="960"/>
      <c r="RHI56" s="960"/>
      <c r="RHJ56" s="960"/>
      <c r="RHK56" s="960"/>
      <c r="RHL56" s="960"/>
      <c r="RHM56" s="960"/>
      <c r="RHN56" s="960"/>
      <c r="RHO56" s="960"/>
      <c r="RHP56" s="960"/>
      <c r="RHQ56" s="960"/>
      <c r="RHR56" s="960"/>
      <c r="RHS56" s="960"/>
      <c r="RHT56" s="960"/>
      <c r="RHU56" s="960"/>
      <c r="RHV56" s="960"/>
      <c r="RHW56" s="960"/>
      <c r="RHX56" s="960"/>
      <c r="RHY56" s="960"/>
      <c r="RHZ56" s="960"/>
      <c r="RIA56" s="960"/>
      <c r="RIB56" s="960"/>
      <c r="RIC56" s="960"/>
      <c r="RID56" s="960"/>
      <c r="RIE56" s="960"/>
      <c r="RIF56" s="960"/>
      <c r="RIG56" s="960"/>
      <c r="RIH56" s="960"/>
      <c r="RII56" s="960"/>
      <c r="RIJ56" s="960"/>
      <c r="RIK56" s="960"/>
      <c r="RIL56" s="960"/>
      <c r="RIM56" s="960"/>
      <c r="RIN56" s="960"/>
      <c r="RIO56" s="960"/>
      <c r="RIP56" s="960"/>
      <c r="RIQ56" s="960"/>
      <c r="RIR56" s="960"/>
      <c r="RIS56" s="960"/>
      <c r="RIT56" s="960"/>
      <c r="RIU56" s="960"/>
      <c r="RIV56" s="960"/>
      <c r="RIW56" s="960"/>
      <c r="RIX56" s="960"/>
      <c r="RIY56" s="960"/>
      <c r="RIZ56" s="960"/>
      <c r="RJA56" s="960"/>
      <c r="RJB56" s="960"/>
      <c r="RJC56" s="960"/>
      <c r="RJD56" s="960"/>
      <c r="RJE56" s="960"/>
      <c r="RJF56" s="960"/>
      <c r="RJG56" s="960"/>
      <c r="RJH56" s="960"/>
      <c r="RJI56" s="960"/>
      <c r="RJJ56" s="960"/>
      <c r="RJK56" s="960"/>
      <c r="RJL56" s="960"/>
      <c r="RJM56" s="960"/>
      <c r="RJN56" s="960"/>
      <c r="RJO56" s="960"/>
      <c r="RJP56" s="960"/>
      <c r="RJQ56" s="960"/>
      <c r="RJR56" s="960"/>
      <c r="RJS56" s="960"/>
      <c r="RJT56" s="960"/>
      <c r="RJU56" s="960"/>
      <c r="RJV56" s="960"/>
      <c r="RJW56" s="960"/>
      <c r="RJX56" s="960"/>
      <c r="RJY56" s="960"/>
      <c r="RJZ56" s="960"/>
      <c r="RKA56" s="960"/>
      <c r="RKB56" s="960"/>
      <c r="RKC56" s="960"/>
      <c r="RKD56" s="960"/>
      <c r="RKE56" s="960"/>
      <c r="RKF56" s="960"/>
      <c r="RKG56" s="960"/>
      <c r="RKH56" s="960"/>
      <c r="RKI56" s="960"/>
      <c r="RKJ56" s="960"/>
      <c r="RKK56" s="960"/>
      <c r="RKL56" s="960"/>
      <c r="RKM56" s="960"/>
      <c r="RKN56" s="960"/>
      <c r="RKO56" s="960"/>
      <c r="RKP56" s="960"/>
      <c r="RKQ56" s="960"/>
      <c r="RKR56" s="960"/>
      <c r="RKS56" s="960"/>
      <c r="RKT56" s="960"/>
      <c r="RKU56" s="960"/>
      <c r="RKV56" s="960"/>
      <c r="RKW56" s="960"/>
      <c r="RKX56" s="960"/>
      <c r="RKY56" s="960"/>
      <c r="RKZ56" s="960"/>
      <c r="RLA56" s="960"/>
      <c r="RLB56" s="960"/>
      <c r="RLC56" s="960"/>
      <c r="RLD56" s="960"/>
      <c r="RLE56" s="960"/>
      <c r="RLF56" s="960"/>
      <c r="RLG56" s="960"/>
      <c r="RLH56" s="960"/>
      <c r="RLI56" s="960"/>
      <c r="RLJ56" s="960"/>
      <c r="RLK56" s="960"/>
      <c r="RLL56" s="960"/>
      <c r="RLM56" s="960"/>
      <c r="RLN56" s="960"/>
      <c r="RLO56" s="960"/>
      <c r="RLP56" s="960"/>
      <c r="RLQ56" s="960"/>
      <c r="RLR56" s="960"/>
      <c r="RLS56" s="960"/>
      <c r="RLT56" s="960"/>
      <c r="RLU56" s="960"/>
      <c r="RLV56" s="960"/>
      <c r="RLW56" s="960"/>
      <c r="RLX56" s="960"/>
      <c r="RLY56" s="960"/>
      <c r="RLZ56" s="960"/>
      <c r="RMA56" s="960"/>
      <c r="RMB56" s="960"/>
      <c r="RMC56" s="960"/>
      <c r="RMD56" s="960"/>
      <c r="RME56" s="960"/>
      <c r="RMF56" s="960"/>
      <c r="RMG56" s="960"/>
      <c r="RMH56" s="960"/>
      <c r="RMI56" s="960"/>
      <c r="RMJ56" s="960"/>
      <c r="RMK56" s="960"/>
      <c r="RML56" s="960"/>
      <c r="RMM56" s="960"/>
      <c r="RMN56" s="960"/>
      <c r="RMO56" s="960"/>
      <c r="RMP56" s="960"/>
      <c r="RMQ56" s="960"/>
      <c r="RMR56" s="960"/>
      <c r="RMS56" s="960"/>
      <c r="RMT56" s="960"/>
      <c r="RMU56" s="960"/>
      <c r="RMV56" s="960"/>
      <c r="RMW56" s="960"/>
      <c r="RMX56" s="960"/>
      <c r="RMY56" s="960"/>
      <c r="RMZ56" s="960"/>
      <c r="RNA56" s="960"/>
      <c r="RNB56" s="960"/>
      <c r="RNC56" s="960"/>
      <c r="RND56" s="960"/>
      <c r="RNE56" s="960"/>
      <c r="RNF56" s="960"/>
      <c r="RNG56" s="960"/>
      <c r="RNH56" s="960"/>
      <c r="RNI56" s="960"/>
      <c r="RNJ56" s="960"/>
      <c r="RNK56" s="960"/>
      <c r="RNL56" s="960"/>
      <c r="RNM56" s="960"/>
      <c r="RNN56" s="960"/>
      <c r="RNO56" s="960"/>
      <c r="RNP56" s="960"/>
      <c r="RNQ56" s="960"/>
      <c r="RNR56" s="960"/>
      <c r="RNS56" s="960"/>
      <c r="RNT56" s="960"/>
      <c r="RNU56" s="960"/>
      <c r="RNV56" s="960"/>
      <c r="RNW56" s="960"/>
      <c r="RNX56" s="960"/>
      <c r="RNY56" s="960"/>
      <c r="RNZ56" s="960"/>
      <c r="ROA56" s="960"/>
      <c r="ROB56" s="960"/>
      <c r="ROC56" s="960"/>
      <c r="ROD56" s="960"/>
      <c r="ROE56" s="960"/>
      <c r="ROF56" s="960"/>
      <c r="ROG56" s="960"/>
      <c r="ROH56" s="960"/>
      <c r="ROI56" s="960"/>
      <c r="ROJ56" s="960"/>
      <c r="ROK56" s="960"/>
      <c r="ROL56" s="960"/>
      <c r="ROM56" s="960"/>
      <c r="RON56" s="960"/>
      <c r="ROO56" s="960"/>
      <c r="ROP56" s="960"/>
      <c r="ROQ56" s="960"/>
      <c r="ROR56" s="960"/>
      <c r="ROS56" s="960"/>
      <c r="ROT56" s="960"/>
      <c r="ROU56" s="960"/>
      <c r="ROV56" s="960"/>
      <c r="ROW56" s="960"/>
      <c r="ROX56" s="960"/>
      <c r="ROY56" s="960"/>
      <c r="ROZ56" s="960"/>
      <c r="RPA56" s="960"/>
      <c r="RPB56" s="960"/>
      <c r="RPC56" s="960"/>
      <c r="RPD56" s="960"/>
      <c r="RPE56" s="960"/>
      <c r="RPF56" s="960"/>
      <c r="RPG56" s="960"/>
      <c r="RPH56" s="960"/>
      <c r="RPI56" s="960"/>
      <c r="RPJ56" s="960"/>
      <c r="RPK56" s="960"/>
      <c r="RPL56" s="960"/>
      <c r="RPM56" s="960"/>
      <c r="RPN56" s="960"/>
      <c r="RPO56" s="960"/>
      <c r="RPP56" s="960"/>
      <c r="RPQ56" s="960"/>
      <c r="RPR56" s="960"/>
      <c r="RPS56" s="960"/>
      <c r="RPT56" s="960"/>
      <c r="RPU56" s="960"/>
      <c r="RPV56" s="960"/>
      <c r="RPW56" s="960"/>
      <c r="RPX56" s="960"/>
      <c r="RPY56" s="960"/>
      <c r="RPZ56" s="960"/>
      <c r="RQA56" s="960"/>
      <c r="RQB56" s="960"/>
      <c r="RQC56" s="960"/>
      <c r="RQD56" s="960"/>
      <c r="RQE56" s="960"/>
      <c r="RQF56" s="960"/>
      <c r="RQG56" s="960"/>
      <c r="RQH56" s="960"/>
      <c r="RQI56" s="960"/>
      <c r="RQJ56" s="960"/>
      <c r="RQK56" s="960"/>
      <c r="RQL56" s="960"/>
      <c r="RQM56" s="960"/>
      <c r="RQN56" s="960"/>
      <c r="RQO56" s="960"/>
      <c r="RQP56" s="960"/>
      <c r="RQQ56" s="960"/>
      <c r="RQR56" s="960"/>
      <c r="RQS56" s="960"/>
      <c r="RQT56" s="960"/>
      <c r="RQU56" s="960"/>
      <c r="RQV56" s="960"/>
      <c r="RQW56" s="960"/>
      <c r="RQX56" s="960"/>
      <c r="RQY56" s="960"/>
      <c r="RQZ56" s="960"/>
      <c r="RRA56" s="960"/>
      <c r="RRB56" s="960"/>
      <c r="RRC56" s="960"/>
      <c r="RRD56" s="960"/>
      <c r="RRE56" s="960"/>
      <c r="RRF56" s="960"/>
      <c r="RRG56" s="960"/>
      <c r="RRH56" s="960"/>
      <c r="RRI56" s="960"/>
      <c r="RRJ56" s="960"/>
      <c r="RRK56" s="960"/>
      <c r="RRL56" s="960"/>
      <c r="RRM56" s="960"/>
      <c r="RRN56" s="960"/>
      <c r="RRO56" s="960"/>
      <c r="RRP56" s="960"/>
      <c r="RRQ56" s="960"/>
      <c r="RRR56" s="960"/>
      <c r="RRS56" s="960"/>
      <c r="RRT56" s="960"/>
      <c r="RRU56" s="960"/>
      <c r="RRV56" s="960"/>
      <c r="RRW56" s="960"/>
      <c r="RRX56" s="960"/>
      <c r="RRY56" s="960"/>
      <c r="RRZ56" s="960"/>
      <c r="RSA56" s="960"/>
      <c r="RSB56" s="960"/>
      <c r="RSC56" s="960"/>
      <c r="RSD56" s="960"/>
      <c r="RSE56" s="960"/>
      <c r="RSF56" s="960"/>
      <c r="RSG56" s="960"/>
      <c r="RSH56" s="960"/>
      <c r="RSI56" s="960"/>
      <c r="RSJ56" s="960"/>
      <c r="RSK56" s="960"/>
      <c r="RSL56" s="960"/>
      <c r="RSM56" s="960"/>
      <c r="RSN56" s="960"/>
      <c r="RSO56" s="960"/>
      <c r="RSP56" s="960"/>
      <c r="RSQ56" s="960"/>
      <c r="RSR56" s="960"/>
      <c r="RSS56" s="960"/>
      <c r="RST56" s="960"/>
      <c r="RSU56" s="960"/>
      <c r="RSV56" s="960"/>
      <c r="RSW56" s="960"/>
      <c r="RSX56" s="960"/>
      <c r="RSY56" s="960"/>
      <c r="RSZ56" s="960"/>
      <c r="RTA56" s="960"/>
      <c r="RTB56" s="960"/>
      <c r="RTC56" s="960"/>
      <c r="RTD56" s="960"/>
      <c r="RTE56" s="960"/>
      <c r="RTF56" s="960"/>
      <c r="RTG56" s="960"/>
      <c r="RTH56" s="960"/>
      <c r="RTI56" s="960"/>
      <c r="RTJ56" s="960"/>
      <c r="RTK56" s="960"/>
      <c r="RTL56" s="960"/>
      <c r="RTM56" s="960"/>
      <c r="RTN56" s="960"/>
      <c r="RTO56" s="960"/>
      <c r="RTP56" s="960"/>
      <c r="RTQ56" s="960"/>
      <c r="RTR56" s="960"/>
      <c r="RTS56" s="960"/>
      <c r="RTT56" s="960"/>
      <c r="RTU56" s="960"/>
      <c r="RTV56" s="960"/>
      <c r="RTW56" s="960"/>
      <c r="RTX56" s="960"/>
      <c r="RTY56" s="960"/>
      <c r="RTZ56" s="960"/>
      <c r="RUA56" s="960"/>
      <c r="RUB56" s="960"/>
      <c r="RUC56" s="960"/>
      <c r="RUD56" s="960"/>
      <c r="RUE56" s="960"/>
      <c r="RUF56" s="960"/>
      <c r="RUG56" s="960"/>
      <c r="RUH56" s="960"/>
      <c r="RUI56" s="960"/>
      <c r="RUJ56" s="960"/>
      <c r="RUK56" s="960"/>
      <c r="RUL56" s="960"/>
      <c r="RUM56" s="960"/>
      <c r="RUN56" s="960"/>
      <c r="RUO56" s="960"/>
      <c r="RUP56" s="960"/>
      <c r="RUQ56" s="960"/>
      <c r="RUR56" s="960"/>
      <c r="RUS56" s="960"/>
      <c r="RUT56" s="960"/>
      <c r="RUU56" s="960"/>
      <c r="RUV56" s="960"/>
      <c r="RUW56" s="960"/>
      <c r="RUX56" s="960"/>
      <c r="RUY56" s="960"/>
      <c r="RUZ56" s="960"/>
      <c r="RVA56" s="960"/>
      <c r="RVB56" s="960"/>
      <c r="RVC56" s="960"/>
      <c r="RVD56" s="960"/>
      <c r="RVE56" s="960"/>
      <c r="RVF56" s="960"/>
      <c r="RVG56" s="960"/>
      <c r="RVH56" s="960"/>
      <c r="RVI56" s="960"/>
      <c r="RVJ56" s="960"/>
      <c r="RVK56" s="960"/>
      <c r="RVL56" s="960"/>
      <c r="RVM56" s="960"/>
      <c r="RVN56" s="960"/>
      <c r="RVO56" s="960"/>
      <c r="RVP56" s="960"/>
      <c r="RVQ56" s="960"/>
      <c r="RVR56" s="960"/>
      <c r="RVS56" s="960"/>
      <c r="RVT56" s="960"/>
      <c r="RVU56" s="960"/>
      <c r="RVV56" s="960"/>
      <c r="RVW56" s="960"/>
      <c r="RVX56" s="960"/>
      <c r="RVY56" s="960"/>
      <c r="RVZ56" s="960"/>
      <c r="RWA56" s="960"/>
      <c r="RWB56" s="960"/>
      <c r="RWC56" s="960"/>
      <c r="RWD56" s="960"/>
      <c r="RWE56" s="960"/>
      <c r="RWF56" s="960"/>
      <c r="RWG56" s="960"/>
      <c r="RWH56" s="960"/>
      <c r="RWI56" s="960"/>
      <c r="RWJ56" s="960"/>
      <c r="RWK56" s="960"/>
      <c r="RWL56" s="960"/>
      <c r="RWM56" s="960"/>
      <c r="RWN56" s="960"/>
      <c r="RWO56" s="960"/>
      <c r="RWP56" s="960"/>
      <c r="RWQ56" s="960"/>
      <c r="RWR56" s="960"/>
      <c r="RWS56" s="960"/>
      <c r="RWT56" s="960"/>
      <c r="RWU56" s="960"/>
      <c r="RWV56" s="960"/>
      <c r="RWW56" s="960"/>
      <c r="RWX56" s="960"/>
      <c r="RWY56" s="960"/>
      <c r="RWZ56" s="960"/>
      <c r="RXA56" s="960"/>
      <c r="RXB56" s="960"/>
      <c r="RXC56" s="960"/>
      <c r="RXD56" s="960"/>
      <c r="RXE56" s="960"/>
      <c r="RXF56" s="960"/>
      <c r="RXG56" s="960"/>
      <c r="RXH56" s="960"/>
      <c r="RXI56" s="960"/>
      <c r="RXJ56" s="960"/>
      <c r="RXK56" s="960"/>
      <c r="RXL56" s="960"/>
      <c r="RXM56" s="960"/>
      <c r="RXN56" s="960"/>
      <c r="RXO56" s="960"/>
      <c r="RXP56" s="960"/>
      <c r="RXQ56" s="960"/>
      <c r="RXR56" s="960"/>
      <c r="RXS56" s="960"/>
      <c r="RXT56" s="960"/>
      <c r="RXU56" s="960"/>
      <c r="RXV56" s="960"/>
      <c r="RXW56" s="960"/>
      <c r="RXX56" s="960"/>
      <c r="RXY56" s="960"/>
      <c r="RXZ56" s="960"/>
      <c r="RYA56" s="960"/>
      <c r="RYB56" s="960"/>
      <c r="RYC56" s="960"/>
      <c r="RYD56" s="960"/>
      <c r="RYE56" s="960"/>
      <c r="RYF56" s="960"/>
      <c r="RYG56" s="960"/>
      <c r="RYH56" s="960"/>
      <c r="RYI56" s="960"/>
      <c r="RYJ56" s="960"/>
      <c r="RYK56" s="960"/>
      <c r="RYL56" s="960"/>
      <c r="RYM56" s="960"/>
      <c r="RYN56" s="960"/>
      <c r="RYO56" s="960"/>
      <c r="RYP56" s="960"/>
      <c r="RYQ56" s="960"/>
      <c r="RYR56" s="960"/>
      <c r="RYS56" s="960"/>
      <c r="RYT56" s="960"/>
      <c r="RYU56" s="960"/>
      <c r="RYV56" s="960"/>
      <c r="RYW56" s="960"/>
      <c r="RYX56" s="960"/>
      <c r="RYY56" s="960"/>
      <c r="RYZ56" s="960"/>
      <c r="RZA56" s="960"/>
      <c r="RZB56" s="960"/>
      <c r="RZC56" s="960"/>
      <c r="RZD56" s="960"/>
      <c r="RZE56" s="960"/>
      <c r="RZF56" s="960"/>
      <c r="RZG56" s="960"/>
      <c r="RZH56" s="960"/>
      <c r="RZI56" s="960"/>
      <c r="RZJ56" s="960"/>
      <c r="RZK56" s="960"/>
      <c r="RZL56" s="960"/>
      <c r="RZM56" s="960"/>
      <c r="RZN56" s="960"/>
      <c r="RZO56" s="960"/>
      <c r="RZP56" s="960"/>
      <c r="RZQ56" s="960"/>
      <c r="RZR56" s="960"/>
      <c r="RZS56" s="960"/>
      <c r="RZT56" s="960"/>
      <c r="RZU56" s="960"/>
      <c r="RZV56" s="960"/>
      <c r="RZW56" s="960"/>
      <c r="RZX56" s="960"/>
      <c r="RZY56" s="960"/>
      <c r="RZZ56" s="960"/>
      <c r="SAA56" s="960"/>
      <c r="SAB56" s="960"/>
      <c r="SAC56" s="960"/>
      <c r="SAD56" s="960"/>
      <c r="SAE56" s="960"/>
      <c r="SAF56" s="960"/>
      <c r="SAG56" s="960"/>
      <c r="SAH56" s="960"/>
      <c r="SAI56" s="960"/>
      <c r="SAJ56" s="960"/>
      <c r="SAK56" s="960"/>
      <c r="SAL56" s="960"/>
      <c r="SAM56" s="960"/>
      <c r="SAN56" s="960"/>
      <c r="SAO56" s="960"/>
      <c r="SAP56" s="960"/>
      <c r="SAQ56" s="960"/>
      <c r="SAR56" s="960"/>
      <c r="SAS56" s="960"/>
      <c r="SAT56" s="960"/>
      <c r="SAU56" s="960"/>
      <c r="SAV56" s="960"/>
      <c r="SAW56" s="960"/>
      <c r="SAX56" s="960"/>
      <c r="SAY56" s="960"/>
      <c r="SAZ56" s="960"/>
      <c r="SBA56" s="960"/>
      <c r="SBB56" s="960"/>
      <c r="SBC56" s="960"/>
      <c r="SBD56" s="960"/>
      <c r="SBE56" s="960"/>
      <c r="SBF56" s="960"/>
      <c r="SBG56" s="960"/>
      <c r="SBH56" s="960"/>
      <c r="SBI56" s="960"/>
      <c r="SBJ56" s="960"/>
      <c r="SBK56" s="960"/>
      <c r="SBL56" s="960"/>
      <c r="SBM56" s="960"/>
      <c r="SBN56" s="960"/>
      <c r="SBO56" s="960"/>
      <c r="SBP56" s="960"/>
      <c r="SBQ56" s="960"/>
      <c r="SBR56" s="960"/>
      <c r="SBS56" s="960"/>
      <c r="SBT56" s="960"/>
      <c r="SBU56" s="960"/>
      <c r="SBV56" s="960"/>
      <c r="SBW56" s="960"/>
      <c r="SBX56" s="960"/>
      <c r="SBY56" s="960"/>
      <c r="SBZ56" s="960"/>
      <c r="SCA56" s="960"/>
      <c r="SCB56" s="960"/>
      <c r="SCC56" s="960"/>
      <c r="SCD56" s="960"/>
      <c r="SCE56" s="960"/>
      <c r="SCF56" s="960"/>
      <c r="SCG56" s="960"/>
      <c r="SCH56" s="960"/>
      <c r="SCI56" s="960"/>
      <c r="SCJ56" s="960"/>
      <c r="SCK56" s="960"/>
      <c r="SCL56" s="960"/>
      <c r="SCM56" s="960"/>
      <c r="SCN56" s="960"/>
      <c r="SCO56" s="960"/>
      <c r="SCP56" s="960"/>
      <c r="SCQ56" s="960"/>
      <c r="SCR56" s="960"/>
      <c r="SCS56" s="960"/>
      <c r="SCT56" s="960"/>
      <c r="SCU56" s="960"/>
      <c r="SCV56" s="960"/>
      <c r="SCW56" s="960"/>
      <c r="SCX56" s="960"/>
      <c r="SCY56" s="960"/>
      <c r="SCZ56" s="960"/>
      <c r="SDA56" s="960"/>
      <c r="SDB56" s="960"/>
      <c r="SDC56" s="960"/>
      <c r="SDD56" s="960"/>
      <c r="SDE56" s="960"/>
      <c r="SDF56" s="960"/>
      <c r="SDG56" s="960"/>
      <c r="SDH56" s="960"/>
      <c r="SDI56" s="960"/>
      <c r="SDJ56" s="960"/>
      <c r="SDK56" s="960"/>
      <c r="SDL56" s="960"/>
      <c r="SDM56" s="960"/>
      <c r="SDN56" s="960"/>
      <c r="SDO56" s="960"/>
      <c r="SDP56" s="960"/>
      <c r="SDQ56" s="960"/>
      <c r="SDR56" s="960"/>
      <c r="SDS56" s="960"/>
      <c r="SDT56" s="960"/>
      <c r="SDU56" s="960"/>
      <c r="SDV56" s="960"/>
      <c r="SDW56" s="960"/>
      <c r="SDX56" s="960"/>
      <c r="SDY56" s="960"/>
      <c r="SDZ56" s="960"/>
      <c r="SEA56" s="960"/>
      <c r="SEB56" s="960"/>
      <c r="SEC56" s="960"/>
      <c r="SED56" s="960"/>
      <c r="SEE56" s="960"/>
      <c r="SEF56" s="960"/>
      <c r="SEG56" s="960"/>
      <c r="SEH56" s="960"/>
      <c r="SEI56" s="960"/>
      <c r="SEJ56" s="960"/>
      <c r="SEK56" s="960"/>
      <c r="SEL56" s="960"/>
      <c r="SEM56" s="960"/>
      <c r="SEN56" s="960"/>
      <c r="SEO56" s="960"/>
      <c r="SEP56" s="960"/>
      <c r="SEQ56" s="960"/>
      <c r="SER56" s="960"/>
      <c r="SES56" s="960"/>
      <c r="SET56" s="960"/>
      <c r="SEU56" s="960"/>
      <c r="SEV56" s="960"/>
      <c r="SEW56" s="960"/>
      <c r="SEX56" s="960"/>
      <c r="SEY56" s="960"/>
      <c r="SEZ56" s="960"/>
      <c r="SFA56" s="960"/>
      <c r="SFB56" s="960"/>
      <c r="SFC56" s="960"/>
      <c r="SFD56" s="960"/>
      <c r="SFE56" s="960"/>
      <c r="SFF56" s="960"/>
      <c r="SFG56" s="960"/>
      <c r="SFH56" s="960"/>
      <c r="SFI56" s="960"/>
      <c r="SFJ56" s="960"/>
      <c r="SFK56" s="960"/>
      <c r="SFL56" s="960"/>
      <c r="SFM56" s="960"/>
      <c r="SFN56" s="960"/>
      <c r="SFO56" s="960"/>
      <c r="SFP56" s="960"/>
      <c r="SFQ56" s="960"/>
      <c r="SFR56" s="960"/>
      <c r="SFS56" s="960"/>
      <c r="SFT56" s="960"/>
      <c r="SFU56" s="960"/>
      <c r="SFV56" s="960"/>
      <c r="SFW56" s="960"/>
      <c r="SFX56" s="960"/>
      <c r="SFY56" s="960"/>
      <c r="SFZ56" s="960"/>
      <c r="SGA56" s="960"/>
      <c r="SGB56" s="960"/>
      <c r="SGC56" s="960"/>
      <c r="SGD56" s="960"/>
      <c r="SGE56" s="960"/>
      <c r="SGF56" s="960"/>
      <c r="SGG56" s="960"/>
      <c r="SGH56" s="960"/>
      <c r="SGI56" s="960"/>
      <c r="SGJ56" s="960"/>
      <c r="SGK56" s="960"/>
      <c r="SGL56" s="960"/>
      <c r="SGM56" s="960"/>
      <c r="SGN56" s="960"/>
      <c r="SGO56" s="960"/>
      <c r="SGP56" s="960"/>
      <c r="SGQ56" s="960"/>
      <c r="SGR56" s="960"/>
      <c r="SGS56" s="960"/>
      <c r="SGT56" s="960"/>
      <c r="SGU56" s="960"/>
      <c r="SGV56" s="960"/>
      <c r="SGW56" s="960"/>
      <c r="SGX56" s="960"/>
      <c r="SGY56" s="960"/>
      <c r="SGZ56" s="960"/>
      <c r="SHA56" s="960"/>
      <c r="SHB56" s="960"/>
      <c r="SHC56" s="960"/>
      <c r="SHD56" s="960"/>
      <c r="SHE56" s="960"/>
      <c r="SHF56" s="960"/>
      <c r="SHG56" s="960"/>
      <c r="SHH56" s="960"/>
      <c r="SHI56" s="960"/>
      <c r="SHJ56" s="960"/>
      <c r="SHK56" s="960"/>
      <c r="SHL56" s="960"/>
      <c r="SHM56" s="960"/>
      <c r="SHN56" s="960"/>
      <c r="SHO56" s="960"/>
      <c r="SHP56" s="960"/>
      <c r="SHQ56" s="960"/>
      <c r="SHR56" s="960"/>
      <c r="SHS56" s="960"/>
      <c r="SHT56" s="960"/>
      <c r="SHU56" s="960"/>
      <c r="SHV56" s="960"/>
      <c r="SHW56" s="960"/>
      <c r="SHX56" s="960"/>
      <c r="SHY56" s="960"/>
      <c r="SHZ56" s="960"/>
      <c r="SIA56" s="960"/>
      <c r="SIB56" s="960"/>
      <c r="SIC56" s="960"/>
      <c r="SID56" s="960"/>
      <c r="SIE56" s="960"/>
      <c r="SIF56" s="960"/>
      <c r="SIG56" s="960"/>
      <c r="SIH56" s="960"/>
      <c r="SII56" s="960"/>
      <c r="SIJ56" s="960"/>
      <c r="SIK56" s="960"/>
      <c r="SIL56" s="960"/>
      <c r="SIM56" s="960"/>
      <c r="SIN56" s="960"/>
      <c r="SIO56" s="960"/>
      <c r="SIP56" s="960"/>
      <c r="SIQ56" s="960"/>
      <c r="SIR56" s="960"/>
      <c r="SIS56" s="960"/>
      <c r="SIT56" s="960"/>
      <c r="SIU56" s="960"/>
      <c r="SIV56" s="960"/>
      <c r="SIW56" s="960"/>
      <c r="SIX56" s="960"/>
      <c r="SIY56" s="960"/>
      <c r="SIZ56" s="960"/>
      <c r="SJA56" s="960"/>
      <c r="SJB56" s="960"/>
      <c r="SJC56" s="960"/>
      <c r="SJD56" s="960"/>
      <c r="SJE56" s="960"/>
      <c r="SJF56" s="960"/>
      <c r="SJG56" s="960"/>
      <c r="SJH56" s="960"/>
      <c r="SJI56" s="960"/>
      <c r="SJJ56" s="960"/>
      <c r="SJK56" s="960"/>
      <c r="SJL56" s="960"/>
      <c r="SJM56" s="960"/>
      <c r="SJN56" s="960"/>
      <c r="SJO56" s="960"/>
      <c r="SJP56" s="960"/>
      <c r="SJQ56" s="960"/>
      <c r="SJR56" s="960"/>
      <c r="SJS56" s="960"/>
      <c r="SJT56" s="960"/>
      <c r="SJU56" s="960"/>
      <c r="SJV56" s="960"/>
      <c r="SJW56" s="960"/>
      <c r="SJX56" s="960"/>
      <c r="SJY56" s="960"/>
      <c r="SJZ56" s="960"/>
      <c r="SKA56" s="960"/>
      <c r="SKB56" s="960"/>
      <c r="SKC56" s="960"/>
      <c r="SKD56" s="960"/>
      <c r="SKE56" s="960"/>
      <c r="SKF56" s="960"/>
      <c r="SKG56" s="960"/>
      <c r="SKH56" s="960"/>
      <c r="SKI56" s="960"/>
      <c r="SKJ56" s="960"/>
      <c r="SKK56" s="960"/>
      <c r="SKL56" s="960"/>
      <c r="SKM56" s="960"/>
      <c r="SKN56" s="960"/>
      <c r="SKO56" s="960"/>
      <c r="SKP56" s="960"/>
      <c r="SKQ56" s="960"/>
      <c r="SKR56" s="960"/>
      <c r="SKS56" s="960"/>
      <c r="SKT56" s="960"/>
      <c r="SKU56" s="960"/>
      <c r="SKV56" s="960"/>
      <c r="SKW56" s="960"/>
      <c r="SKX56" s="960"/>
      <c r="SKY56" s="960"/>
      <c r="SKZ56" s="960"/>
      <c r="SLA56" s="960"/>
      <c r="SLB56" s="960"/>
      <c r="SLC56" s="960"/>
      <c r="SLD56" s="960"/>
      <c r="SLE56" s="960"/>
      <c r="SLF56" s="960"/>
      <c r="SLG56" s="960"/>
      <c r="SLH56" s="960"/>
      <c r="SLI56" s="960"/>
      <c r="SLJ56" s="960"/>
      <c r="SLK56" s="960"/>
      <c r="SLL56" s="960"/>
      <c r="SLM56" s="960"/>
      <c r="SLN56" s="960"/>
      <c r="SLO56" s="960"/>
      <c r="SLP56" s="960"/>
      <c r="SLQ56" s="960"/>
      <c r="SLR56" s="960"/>
      <c r="SLS56" s="960"/>
      <c r="SLT56" s="960"/>
      <c r="SLU56" s="960"/>
      <c r="SLV56" s="960"/>
      <c r="SLW56" s="960"/>
      <c r="SLX56" s="960"/>
      <c r="SLY56" s="960"/>
      <c r="SLZ56" s="960"/>
      <c r="SMA56" s="960"/>
      <c r="SMB56" s="960"/>
      <c r="SMC56" s="960"/>
      <c r="SMD56" s="960"/>
      <c r="SME56" s="960"/>
      <c r="SMF56" s="960"/>
      <c r="SMG56" s="960"/>
      <c r="SMH56" s="960"/>
      <c r="SMI56" s="960"/>
      <c r="SMJ56" s="960"/>
      <c r="SMK56" s="960"/>
      <c r="SML56" s="960"/>
      <c r="SMM56" s="960"/>
      <c r="SMN56" s="960"/>
      <c r="SMO56" s="960"/>
      <c r="SMP56" s="960"/>
      <c r="SMQ56" s="960"/>
      <c r="SMR56" s="960"/>
      <c r="SMS56" s="960"/>
      <c r="SMT56" s="960"/>
      <c r="SMU56" s="960"/>
      <c r="SMV56" s="960"/>
      <c r="SMW56" s="960"/>
      <c r="SMX56" s="960"/>
      <c r="SMY56" s="960"/>
      <c r="SMZ56" s="960"/>
      <c r="SNA56" s="960"/>
      <c r="SNB56" s="960"/>
      <c r="SNC56" s="960"/>
      <c r="SND56" s="960"/>
      <c r="SNE56" s="960"/>
      <c r="SNF56" s="960"/>
      <c r="SNG56" s="960"/>
      <c r="SNH56" s="960"/>
      <c r="SNI56" s="960"/>
      <c r="SNJ56" s="960"/>
      <c r="SNK56" s="960"/>
      <c r="SNL56" s="960"/>
      <c r="SNM56" s="960"/>
      <c r="SNN56" s="960"/>
      <c r="SNO56" s="960"/>
      <c r="SNP56" s="960"/>
      <c r="SNQ56" s="960"/>
      <c r="SNR56" s="960"/>
      <c r="SNS56" s="960"/>
      <c r="SNT56" s="960"/>
      <c r="SNU56" s="960"/>
      <c r="SNV56" s="960"/>
      <c r="SNW56" s="960"/>
      <c r="SNX56" s="960"/>
      <c r="SNY56" s="960"/>
      <c r="SNZ56" s="960"/>
      <c r="SOA56" s="960"/>
      <c r="SOB56" s="960"/>
      <c r="SOC56" s="960"/>
      <c r="SOD56" s="960"/>
      <c r="SOE56" s="960"/>
      <c r="SOF56" s="960"/>
      <c r="SOG56" s="960"/>
      <c r="SOH56" s="960"/>
      <c r="SOI56" s="960"/>
      <c r="SOJ56" s="960"/>
      <c r="SOK56" s="960"/>
      <c r="SOL56" s="960"/>
      <c r="SOM56" s="960"/>
      <c r="SON56" s="960"/>
      <c r="SOO56" s="960"/>
      <c r="SOP56" s="960"/>
      <c r="SOQ56" s="960"/>
      <c r="SOR56" s="960"/>
      <c r="SOS56" s="960"/>
      <c r="SOT56" s="960"/>
      <c r="SOU56" s="960"/>
      <c r="SOV56" s="960"/>
      <c r="SOW56" s="960"/>
      <c r="SOX56" s="960"/>
      <c r="SOY56" s="960"/>
      <c r="SOZ56" s="960"/>
      <c r="SPA56" s="960"/>
      <c r="SPB56" s="960"/>
      <c r="SPC56" s="960"/>
      <c r="SPD56" s="960"/>
      <c r="SPE56" s="960"/>
      <c r="SPF56" s="960"/>
      <c r="SPG56" s="960"/>
      <c r="SPH56" s="960"/>
      <c r="SPI56" s="960"/>
      <c r="SPJ56" s="960"/>
      <c r="SPK56" s="960"/>
      <c r="SPL56" s="960"/>
      <c r="SPM56" s="960"/>
      <c r="SPN56" s="960"/>
      <c r="SPO56" s="960"/>
      <c r="SPP56" s="960"/>
      <c r="SPQ56" s="960"/>
      <c r="SPR56" s="960"/>
      <c r="SPS56" s="960"/>
      <c r="SPT56" s="960"/>
      <c r="SPU56" s="960"/>
      <c r="SPV56" s="960"/>
      <c r="SPW56" s="960"/>
      <c r="SPX56" s="960"/>
      <c r="SPY56" s="960"/>
      <c r="SPZ56" s="960"/>
      <c r="SQA56" s="960"/>
      <c r="SQB56" s="960"/>
      <c r="SQC56" s="960"/>
      <c r="SQD56" s="960"/>
      <c r="SQE56" s="960"/>
      <c r="SQF56" s="960"/>
      <c r="SQG56" s="960"/>
      <c r="SQH56" s="960"/>
      <c r="SQI56" s="960"/>
      <c r="SQJ56" s="960"/>
      <c r="SQK56" s="960"/>
      <c r="SQL56" s="960"/>
      <c r="SQM56" s="960"/>
      <c r="SQN56" s="960"/>
      <c r="SQO56" s="960"/>
      <c r="SQP56" s="960"/>
      <c r="SQQ56" s="960"/>
      <c r="SQR56" s="960"/>
      <c r="SQS56" s="960"/>
      <c r="SQT56" s="960"/>
      <c r="SQU56" s="960"/>
      <c r="SQV56" s="960"/>
      <c r="SQW56" s="960"/>
      <c r="SQX56" s="960"/>
      <c r="SQY56" s="960"/>
      <c r="SQZ56" s="960"/>
      <c r="SRA56" s="960"/>
      <c r="SRB56" s="960"/>
      <c r="SRC56" s="960"/>
      <c r="SRD56" s="960"/>
      <c r="SRE56" s="960"/>
      <c r="SRF56" s="960"/>
      <c r="SRG56" s="960"/>
      <c r="SRH56" s="960"/>
      <c r="SRI56" s="960"/>
      <c r="SRJ56" s="960"/>
      <c r="SRK56" s="960"/>
      <c r="SRL56" s="960"/>
      <c r="SRM56" s="960"/>
      <c r="SRN56" s="960"/>
      <c r="SRO56" s="960"/>
      <c r="SRP56" s="960"/>
      <c r="SRQ56" s="960"/>
      <c r="SRR56" s="960"/>
      <c r="SRS56" s="960"/>
      <c r="SRT56" s="960"/>
      <c r="SRU56" s="960"/>
      <c r="SRV56" s="960"/>
      <c r="SRW56" s="960"/>
      <c r="SRX56" s="960"/>
      <c r="SRY56" s="960"/>
      <c r="SRZ56" s="960"/>
      <c r="SSA56" s="960"/>
      <c r="SSB56" s="960"/>
      <c r="SSC56" s="960"/>
      <c r="SSD56" s="960"/>
      <c r="SSE56" s="960"/>
      <c r="SSF56" s="960"/>
      <c r="SSG56" s="960"/>
      <c r="SSH56" s="960"/>
      <c r="SSI56" s="960"/>
      <c r="SSJ56" s="960"/>
      <c r="SSK56" s="960"/>
      <c r="SSL56" s="960"/>
      <c r="SSM56" s="960"/>
      <c r="SSN56" s="960"/>
      <c r="SSO56" s="960"/>
      <c r="SSP56" s="960"/>
      <c r="SSQ56" s="960"/>
      <c r="SSR56" s="960"/>
      <c r="SSS56" s="960"/>
      <c r="SST56" s="960"/>
      <c r="SSU56" s="960"/>
      <c r="SSV56" s="960"/>
      <c r="SSW56" s="960"/>
      <c r="SSX56" s="960"/>
      <c r="SSY56" s="960"/>
      <c r="SSZ56" s="960"/>
      <c r="STA56" s="960"/>
      <c r="STB56" s="960"/>
      <c r="STC56" s="960"/>
      <c r="STD56" s="960"/>
      <c r="STE56" s="960"/>
      <c r="STF56" s="960"/>
      <c r="STG56" s="960"/>
      <c r="STH56" s="960"/>
      <c r="STI56" s="960"/>
      <c r="STJ56" s="960"/>
      <c r="STK56" s="960"/>
      <c r="STL56" s="960"/>
      <c r="STM56" s="960"/>
      <c r="STN56" s="960"/>
      <c r="STO56" s="960"/>
      <c r="STP56" s="960"/>
      <c r="STQ56" s="960"/>
      <c r="STR56" s="960"/>
      <c r="STS56" s="960"/>
      <c r="STT56" s="960"/>
      <c r="STU56" s="960"/>
      <c r="STV56" s="960"/>
      <c r="STW56" s="960"/>
      <c r="STX56" s="960"/>
      <c r="STY56" s="960"/>
      <c r="STZ56" s="960"/>
      <c r="SUA56" s="960"/>
      <c r="SUB56" s="960"/>
      <c r="SUC56" s="960"/>
      <c r="SUD56" s="960"/>
      <c r="SUE56" s="960"/>
      <c r="SUF56" s="960"/>
      <c r="SUG56" s="960"/>
      <c r="SUH56" s="960"/>
      <c r="SUI56" s="960"/>
      <c r="SUJ56" s="960"/>
      <c r="SUK56" s="960"/>
      <c r="SUL56" s="960"/>
      <c r="SUM56" s="960"/>
      <c r="SUN56" s="960"/>
      <c r="SUO56" s="960"/>
      <c r="SUP56" s="960"/>
      <c r="SUQ56" s="960"/>
      <c r="SUR56" s="960"/>
      <c r="SUS56" s="960"/>
      <c r="SUT56" s="960"/>
      <c r="SUU56" s="960"/>
      <c r="SUV56" s="960"/>
      <c r="SUW56" s="960"/>
      <c r="SUX56" s="960"/>
      <c r="SUY56" s="960"/>
      <c r="SUZ56" s="960"/>
      <c r="SVA56" s="960"/>
      <c r="SVB56" s="960"/>
      <c r="SVC56" s="960"/>
      <c r="SVD56" s="960"/>
      <c r="SVE56" s="960"/>
      <c r="SVF56" s="960"/>
      <c r="SVG56" s="960"/>
      <c r="SVH56" s="960"/>
      <c r="SVI56" s="960"/>
      <c r="SVJ56" s="960"/>
      <c r="SVK56" s="960"/>
      <c r="SVL56" s="960"/>
      <c r="SVM56" s="960"/>
      <c r="SVN56" s="960"/>
      <c r="SVO56" s="960"/>
      <c r="SVP56" s="960"/>
      <c r="SVQ56" s="960"/>
      <c r="SVR56" s="960"/>
      <c r="SVS56" s="960"/>
      <c r="SVT56" s="960"/>
      <c r="SVU56" s="960"/>
      <c r="SVV56" s="960"/>
      <c r="SVW56" s="960"/>
      <c r="SVX56" s="960"/>
      <c r="SVY56" s="960"/>
      <c r="SVZ56" s="960"/>
      <c r="SWA56" s="960"/>
      <c r="SWB56" s="960"/>
      <c r="SWC56" s="960"/>
      <c r="SWD56" s="960"/>
      <c r="SWE56" s="960"/>
      <c r="SWF56" s="960"/>
      <c r="SWG56" s="960"/>
      <c r="SWH56" s="960"/>
      <c r="SWI56" s="960"/>
      <c r="SWJ56" s="960"/>
      <c r="SWK56" s="960"/>
      <c r="SWL56" s="960"/>
      <c r="SWM56" s="960"/>
      <c r="SWN56" s="960"/>
      <c r="SWO56" s="960"/>
      <c r="SWP56" s="960"/>
      <c r="SWQ56" s="960"/>
      <c r="SWR56" s="960"/>
      <c r="SWS56" s="960"/>
      <c r="SWT56" s="960"/>
      <c r="SWU56" s="960"/>
      <c r="SWV56" s="960"/>
      <c r="SWW56" s="960"/>
      <c r="SWX56" s="960"/>
      <c r="SWY56" s="960"/>
      <c r="SWZ56" s="960"/>
      <c r="SXA56" s="960"/>
      <c r="SXB56" s="960"/>
      <c r="SXC56" s="960"/>
      <c r="SXD56" s="960"/>
      <c r="SXE56" s="960"/>
      <c r="SXF56" s="960"/>
      <c r="SXG56" s="960"/>
      <c r="SXH56" s="960"/>
      <c r="SXI56" s="960"/>
      <c r="SXJ56" s="960"/>
      <c r="SXK56" s="960"/>
      <c r="SXL56" s="960"/>
      <c r="SXM56" s="960"/>
      <c r="SXN56" s="960"/>
      <c r="SXO56" s="960"/>
      <c r="SXP56" s="960"/>
      <c r="SXQ56" s="960"/>
      <c r="SXR56" s="960"/>
      <c r="SXS56" s="960"/>
      <c r="SXT56" s="960"/>
      <c r="SXU56" s="960"/>
      <c r="SXV56" s="960"/>
      <c r="SXW56" s="960"/>
      <c r="SXX56" s="960"/>
      <c r="SXY56" s="960"/>
      <c r="SXZ56" s="960"/>
      <c r="SYA56" s="960"/>
      <c r="SYB56" s="960"/>
      <c r="SYC56" s="960"/>
      <c r="SYD56" s="960"/>
      <c r="SYE56" s="960"/>
      <c r="SYF56" s="960"/>
      <c r="SYG56" s="960"/>
      <c r="SYH56" s="960"/>
      <c r="SYI56" s="960"/>
      <c r="SYJ56" s="960"/>
      <c r="SYK56" s="960"/>
      <c r="SYL56" s="960"/>
      <c r="SYM56" s="960"/>
      <c r="SYN56" s="960"/>
      <c r="SYO56" s="960"/>
      <c r="SYP56" s="960"/>
      <c r="SYQ56" s="960"/>
      <c r="SYR56" s="960"/>
      <c r="SYS56" s="960"/>
      <c r="SYT56" s="960"/>
      <c r="SYU56" s="960"/>
      <c r="SYV56" s="960"/>
      <c r="SYW56" s="960"/>
      <c r="SYX56" s="960"/>
      <c r="SYY56" s="960"/>
      <c r="SYZ56" s="960"/>
      <c r="SZA56" s="960"/>
      <c r="SZB56" s="960"/>
      <c r="SZC56" s="960"/>
      <c r="SZD56" s="960"/>
      <c r="SZE56" s="960"/>
      <c r="SZF56" s="960"/>
      <c r="SZG56" s="960"/>
      <c r="SZH56" s="960"/>
      <c r="SZI56" s="960"/>
      <c r="SZJ56" s="960"/>
      <c r="SZK56" s="960"/>
      <c r="SZL56" s="960"/>
      <c r="SZM56" s="960"/>
      <c r="SZN56" s="960"/>
      <c r="SZO56" s="960"/>
      <c r="SZP56" s="960"/>
      <c r="SZQ56" s="960"/>
      <c r="SZR56" s="960"/>
      <c r="SZS56" s="960"/>
      <c r="SZT56" s="960"/>
      <c r="SZU56" s="960"/>
      <c r="SZV56" s="960"/>
      <c r="SZW56" s="960"/>
      <c r="SZX56" s="960"/>
      <c r="SZY56" s="960"/>
      <c r="SZZ56" s="960"/>
      <c r="TAA56" s="960"/>
      <c r="TAB56" s="960"/>
      <c r="TAC56" s="960"/>
      <c r="TAD56" s="960"/>
      <c r="TAE56" s="960"/>
      <c r="TAF56" s="960"/>
      <c r="TAG56" s="960"/>
      <c r="TAH56" s="960"/>
      <c r="TAI56" s="960"/>
      <c r="TAJ56" s="960"/>
      <c r="TAK56" s="960"/>
      <c r="TAL56" s="960"/>
      <c r="TAM56" s="960"/>
      <c r="TAN56" s="960"/>
      <c r="TAO56" s="960"/>
      <c r="TAP56" s="960"/>
      <c r="TAQ56" s="960"/>
      <c r="TAR56" s="960"/>
      <c r="TAS56" s="960"/>
      <c r="TAT56" s="960"/>
      <c r="TAU56" s="960"/>
      <c r="TAV56" s="960"/>
      <c r="TAW56" s="960"/>
      <c r="TAX56" s="960"/>
      <c r="TAY56" s="960"/>
      <c r="TAZ56" s="960"/>
      <c r="TBA56" s="960"/>
      <c r="TBB56" s="960"/>
      <c r="TBC56" s="960"/>
      <c r="TBD56" s="960"/>
      <c r="TBE56" s="960"/>
      <c r="TBF56" s="960"/>
      <c r="TBG56" s="960"/>
      <c r="TBH56" s="960"/>
      <c r="TBI56" s="960"/>
      <c r="TBJ56" s="960"/>
      <c r="TBK56" s="960"/>
      <c r="TBL56" s="960"/>
      <c r="TBM56" s="960"/>
      <c r="TBN56" s="960"/>
      <c r="TBO56" s="960"/>
      <c r="TBP56" s="960"/>
      <c r="TBQ56" s="960"/>
      <c r="TBR56" s="960"/>
      <c r="TBS56" s="960"/>
      <c r="TBT56" s="960"/>
      <c r="TBU56" s="960"/>
      <c r="TBV56" s="960"/>
      <c r="TBW56" s="960"/>
      <c r="TBX56" s="960"/>
      <c r="TBY56" s="960"/>
      <c r="TBZ56" s="960"/>
      <c r="TCA56" s="960"/>
      <c r="TCB56" s="960"/>
      <c r="TCC56" s="960"/>
      <c r="TCD56" s="960"/>
      <c r="TCE56" s="960"/>
      <c r="TCF56" s="960"/>
      <c r="TCG56" s="960"/>
      <c r="TCH56" s="960"/>
      <c r="TCI56" s="960"/>
      <c r="TCJ56" s="960"/>
      <c r="TCK56" s="960"/>
      <c r="TCL56" s="960"/>
      <c r="TCM56" s="960"/>
      <c r="TCN56" s="960"/>
      <c r="TCO56" s="960"/>
      <c r="TCP56" s="960"/>
      <c r="TCQ56" s="960"/>
      <c r="TCR56" s="960"/>
      <c r="TCS56" s="960"/>
      <c r="TCT56" s="960"/>
      <c r="TCU56" s="960"/>
      <c r="TCV56" s="960"/>
      <c r="TCW56" s="960"/>
      <c r="TCX56" s="960"/>
      <c r="TCY56" s="960"/>
      <c r="TCZ56" s="960"/>
      <c r="TDA56" s="960"/>
      <c r="TDB56" s="960"/>
      <c r="TDC56" s="960"/>
      <c r="TDD56" s="960"/>
      <c r="TDE56" s="960"/>
      <c r="TDF56" s="960"/>
      <c r="TDG56" s="960"/>
      <c r="TDH56" s="960"/>
      <c r="TDI56" s="960"/>
      <c r="TDJ56" s="960"/>
      <c r="TDK56" s="960"/>
      <c r="TDL56" s="960"/>
      <c r="TDM56" s="960"/>
      <c r="TDN56" s="960"/>
      <c r="TDO56" s="960"/>
      <c r="TDP56" s="960"/>
      <c r="TDQ56" s="960"/>
      <c r="TDR56" s="960"/>
      <c r="TDS56" s="960"/>
      <c r="TDT56" s="960"/>
      <c r="TDU56" s="960"/>
      <c r="TDV56" s="960"/>
      <c r="TDW56" s="960"/>
      <c r="TDX56" s="960"/>
      <c r="TDY56" s="960"/>
      <c r="TDZ56" s="960"/>
      <c r="TEA56" s="960"/>
      <c r="TEB56" s="960"/>
      <c r="TEC56" s="960"/>
      <c r="TED56" s="960"/>
      <c r="TEE56" s="960"/>
      <c r="TEF56" s="960"/>
      <c r="TEG56" s="960"/>
      <c r="TEH56" s="960"/>
      <c r="TEI56" s="960"/>
      <c r="TEJ56" s="960"/>
      <c r="TEK56" s="960"/>
      <c r="TEL56" s="960"/>
      <c r="TEM56" s="960"/>
      <c r="TEN56" s="960"/>
      <c r="TEO56" s="960"/>
      <c r="TEP56" s="960"/>
      <c r="TEQ56" s="960"/>
      <c r="TER56" s="960"/>
      <c r="TES56" s="960"/>
      <c r="TET56" s="960"/>
      <c r="TEU56" s="960"/>
      <c r="TEV56" s="960"/>
      <c r="TEW56" s="960"/>
      <c r="TEX56" s="960"/>
      <c r="TEY56" s="960"/>
      <c r="TEZ56" s="960"/>
      <c r="TFA56" s="960"/>
      <c r="TFB56" s="960"/>
      <c r="TFC56" s="960"/>
      <c r="TFD56" s="960"/>
      <c r="TFE56" s="960"/>
      <c r="TFF56" s="960"/>
      <c r="TFG56" s="960"/>
      <c r="TFH56" s="960"/>
      <c r="TFI56" s="960"/>
      <c r="TFJ56" s="960"/>
      <c r="TFK56" s="960"/>
      <c r="TFL56" s="960"/>
      <c r="TFM56" s="960"/>
      <c r="TFN56" s="960"/>
      <c r="TFO56" s="960"/>
      <c r="TFP56" s="960"/>
      <c r="TFQ56" s="960"/>
      <c r="TFR56" s="960"/>
      <c r="TFS56" s="960"/>
      <c r="TFT56" s="960"/>
      <c r="TFU56" s="960"/>
      <c r="TFV56" s="960"/>
      <c r="TFW56" s="960"/>
      <c r="TFX56" s="960"/>
      <c r="TFY56" s="960"/>
      <c r="TFZ56" s="960"/>
      <c r="TGA56" s="960"/>
      <c r="TGB56" s="960"/>
      <c r="TGC56" s="960"/>
      <c r="TGD56" s="960"/>
      <c r="TGE56" s="960"/>
      <c r="TGF56" s="960"/>
      <c r="TGG56" s="960"/>
      <c r="TGH56" s="960"/>
      <c r="TGI56" s="960"/>
      <c r="TGJ56" s="960"/>
      <c r="TGK56" s="960"/>
      <c r="TGL56" s="960"/>
      <c r="TGM56" s="960"/>
      <c r="TGN56" s="960"/>
      <c r="TGO56" s="960"/>
      <c r="TGP56" s="960"/>
      <c r="TGQ56" s="960"/>
      <c r="TGR56" s="960"/>
      <c r="TGS56" s="960"/>
      <c r="TGT56" s="960"/>
      <c r="TGU56" s="960"/>
      <c r="TGV56" s="960"/>
      <c r="TGW56" s="960"/>
      <c r="TGX56" s="960"/>
      <c r="TGY56" s="960"/>
      <c r="TGZ56" s="960"/>
      <c r="THA56" s="960"/>
      <c r="THB56" s="960"/>
      <c r="THC56" s="960"/>
      <c r="THD56" s="960"/>
      <c r="THE56" s="960"/>
      <c r="THF56" s="960"/>
      <c r="THG56" s="960"/>
      <c r="THH56" s="960"/>
      <c r="THI56" s="960"/>
      <c r="THJ56" s="960"/>
      <c r="THK56" s="960"/>
      <c r="THL56" s="960"/>
      <c r="THM56" s="960"/>
      <c r="THN56" s="960"/>
      <c r="THO56" s="960"/>
      <c r="THP56" s="960"/>
      <c r="THQ56" s="960"/>
      <c r="THR56" s="960"/>
      <c r="THS56" s="960"/>
      <c r="THT56" s="960"/>
      <c r="THU56" s="960"/>
      <c r="THV56" s="960"/>
      <c r="THW56" s="960"/>
      <c r="THX56" s="960"/>
      <c r="THY56" s="960"/>
      <c r="THZ56" s="960"/>
      <c r="TIA56" s="960"/>
      <c r="TIB56" s="960"/>
      <c r="TIC56" s="960"/>
      <c r="TID56" s="960"/>
      <c r="TIE56" s="960"/>
      <c r="TIF56" s="960"/>
      <c r="TIG56" s="960"/>
      <c r="TIH56" s="960"/>
      <c r="TII56" s="960"/>
      <c r="TIJ56" s="960"/>
      <c r="TIK56" s="960"/>
      <c r="TIL56" s="960"/>
      <c r="TIM56" s="960"/>
      <c r="TIN56" s="960"/>
      <c r="TIO56" s="960"/>
      <c r="TIP56" s="960"/>
      <c r="TIQ56" s="960"/>
      <c r="TIR56" s="960"/>
      <c r="TIS56" s="960"/>
      <c r="TIT56" s="960"/>
      <c r="TIU56" s="960"/>
      <c r="TIV56" s="960"/>
      <c r="TIW56" s="960"/>
      <c r="TIX56" s="960"/>
      <c r="TIY56" s="960"/>
      <c r="TIZ56" s="960"/>
      <c r="TJA56" s="960"/>
      <c r="TJB56" s="960"/>
      <c r="TJC56" s="960"/>
      <c r="TJD56" s="960"/>
      <c r="TJE56" s="960"/>
      <c r="TJF56" s="960"/>
      <c r="TJG56" s="960"/>
      <c r="TJH56" s="960"/>
      <c r="TJI56" s="960"/>
      <c r="TJJ56" s="960"/>
      <c r="TJK56" s="960"/>
      <c r="TJL56" s="960"/>
      <c r="TJM56" s="960"/>
      <c r="TJN56" s="960"/>
      <c r="TJO56" s="960"/>
      <c r="TJP56" s="960"/>
      <c r="TJQ56" s="960"/>
      <c r="TJR56" s="960"/>
      <c r="TJS56" s="960"/>
      <c r="TJT56" s="960"/>
      <c r="TJU56" s="960"/>
      <c r="TJV56" s="960"/>
      <c r="TJW56" s="960"/>
      <c r="TJX56" s="960"/>
      <c r="TJY56" s="960"/>
      <c r="TJZ56" s="960"/>
      <c r="TKA56" s="960"/>
      <c r="TKB56" s="960"/>
      <c r="TKC56" s="960"/>
      <c r="TKD56" s="960"/>
      <c r="TKE56" s="960"/>
      <c r="TKF56" s="960"/>
      <c r="TKG56" s="960"/>
      <c r="TKH56" s="960"/>
      <c r="TKI56" s="960"/>
      <c r="TKJ56" s="960"/>
      <c r="TKK56" s="960"/>
      <c r="TKL56" s="960"/>
      <c r="TKM56" s="960"/>
      <c r="TKN56" s="960"/>
      <c r="TKO56" s="960"/>
      <c r="TKP56" s="960"/>
      <c r="TKQ56" s="960"/>
      <c r="TKR56" s="960"/>
      <c r="TKS56" s="960"/>
      <c r="TKT56" s="960"/>
      <c r="TKU56" s="960"/>
      <c r="TKV56" s="960"/>
      <c r="TKW56" s="960"/>
      <c r="TKX56" s="960"/>
      <c r="TKY56" s="960"/>
      <c r="TKZ56" s="960"/>
      <c r="TLA56" s="960"/>
      <c r="TLB56" s="960"/>
      <c r="TLC56" s="960"/>
      <c r="TLD56" s="960"/>
      <c r="TLE56" s="960"/>
      <c r="TLF56" s="960"/>
      <c r="TLG56" s="960"/>
      <c r="TLH56" s="960"/>
      <c r="TLI56" s="960"/>
      <c r="TLJ56" s="960"/>
      <c r="TLK56" s="960"/>
      <c r="TLL56" s="960"/>
      <c r="TLM56" s="960"/>
      <c r="TLN56" s="960"/>
      <c r="TLO56" s="960"/>
      <c r="TLP56" s="960"/>
      <c r="TLQ56" s="960"/>
      <c r="TLR56" s="960"/>
      <c r="TLS56" s="960"/>
      <c r="TLT56" s="960"/>
      <c r="TLU56" s="960"/>
      <c r="TLV56" s="960"/>
      <c r="TLW56" s="960"/>
      <c r="TLX56" s="960"/>
      <c r="TLY56" s="960"/>
      <c r="TLZ56" s="960"/>
      <c r="TMA56" s="960"/>
      <c r="TMB56" s="960"/>
      <c r="TMC56" s="960"/>
      <c r="TMD56" s="960"/>
      <c r="TME56" s="960"/>
      <c r="TMF56" s="960"/>
      <c r="TMG56" s="960"/>
      <c r="TMH56" s="960"/>
      <c r="TMI56" s="960"/>
      <c r="TMJ56" s="960"/>
      <c r="TMK56" s="960"/>
      <c r="TML56" s="960"/>
      <c r="TMM56" s="960"/>
      <c r="TMN56" s="960"/>
      <c r="TMO56" s="960"/>
      <c r="TMP56" s="960"/>
      <c r="TMQ56" s="960"/>
      <c r="TMR56" s="960"/>
      <c r="TMS56" s="960"/>
      <c r="TMT56" s="960"/>
      <c r="TMU56" s="960"/>
      <c r="TMV56" s="960"/>
      <c r="TMW56" s="960"/>
      <c r="TMX56" s="960"/>
      <c r="TMY56" s="960"/>
      <c r="TMZ56" s="960"/>
      <c r="TNA56" s="960"/>
      <c r="TNB56" s="960"/>
      <c r="TNC56" s="960"/>
      <c r="TND56" s="960"/>
      <c r="TNE56" s="960"/>
      <c r="TNF56" s="960"/>
      <c r="TNG56" s="960"/>
      <c r="TNH56" s="960"/>
      <c r="TNI56" s="960"/>
      <c r="TNJ56" s="960"/>
      <c r="TNK56" s="960"/>
      <c r="TNL56" s="960"/>
      <c r="TNM56" s="960"/>
      <c r="TNN56" s="960"/>
      <c r="TNO56" s="960"/>
      <c r="TNP56" s="960"/>
      <c r="TNQ56" s="960"/>
      <c r="TNR56" s="960"/>
      <c r="TNS56" s="960"/>
      <c r="TNT56" s="960"/>
      <c r="TNU56" s="960"/>
      <c r="TNV56" s="960"/>
      <c r="TNW56" s="960"/>
      <c r="TNX56" s="960"/>
      <c r="TNY56" s="960"/>
      <c r="TNZ56" s="960"/>
      <c r="TOA56" s="960"/>
      <c r="TOB56" s="960"/>
      <c r="TOC56" s="960"/>
      <c r="TOD56" s="960"/>
      <c r="TOE56" s="960"/>
      <c r="TOF56" s="960"/>
      <c r="TOG56" s="960"/>
      <c r="TOH56" s="960"/>
      <c r="TOI56" s="960"/>
      <c r="TOJ56" s="960"/>
      <c r="TOK56" s="960"/>
      <c r="TOL56" s="960"/>
      <c r="TOM56" s="960"/>
      <c r="TON56" s="960"/>
      <c r="TOO56" s="960"/>
      <c r="TOP56" s="960"/>
      <c r="TOQ56" s="960"/>
      <c r="TOR56" s="960"/>
      <c r="TOS56" s="960"/>
      <c r="TOT56" s="960"/>
      <c r="TOU56" s="960"/>
      <c r="TOV56" s="960"/>
      <c r="TOW56" s="960"/>
      <c r="TOX56" s="960"/>
      <c r="TOY56" s="960"/>
      <c r="TOZ56" s="960"/>
      <c r="TPA56" s="960"/>
      <c r="TPB56" s="960"/>
      <c r="TPC56" s="960"/>
      <c r="TPD56" s="960"/>
      <c r="TPE56" s="960"/>
      <c r="TPF56" s="960"/>
      <c r="TPG56" s="960"/>
      <c r="TPH56" s="960"/>
      <c r="TPI56" s="960"/>
      <c r="TPJ56" s="960"/>
      <c r="TPK56" s="960"/>
      <c r="TPL56" s="960"/>
      <c r="TPM56" s="960"/>
      <c r="TPN56" s="960"/>
      <c r="TPO56" s="960"/>
      <c r="TPP56" s="960"/>
      <c r="TPQ56" s="960"/>
      <c r="TPR56" s="960"/>
      <c r="TPS56" s="960"/>
      <c r="TPT56" s="960"/>
      <c r="TPU56" s="960"/>
      <c r="TPV56" s="960"/>
      <c r="TPW56" s="960"/>
      <c r="TPX56" s="960"/>
      <c r="TPY56" s="960"/>
      <c r="TPZ56" s="960"/>
      <c r="TQA56" s="960"/>
      <c r="TQB56" s="960"/>
      <c r="TQC56" s="960"/>
      <c r="TQD56" s="960"/>
      <c r="TQE56" s="960"/>
      <c r="TQF56" s="960"/>
      <c r="TQG56" s="960"/>
      <c r="TQH56" s="960"/>
      <c r="TQI56" s="960"/>
      <c r="TQJ56" s="960"/>
      <c r="TQK56" s="960"/>
      <c r="TQL56" s="960"/>
      <c r="TQM56" s="960"/>
      <c r="TQN56" s="960"/>
      <c r="TQO56" s="960"/>
      <c r="TQP56" s="960"/>
      <c r="TQQ56" s="960"/>
      <c r="TQR56" s="960"/>
      <c r="TQS56" s="960"/>
      <c r="TQT56" s="960"/>
      <c r="TQU56" s="960"/>
      <c r="TQV56" s="960"/>
      <c r="TQW56" s="960"/>
      <c r="TQX56" s="960"/>
      <c r="TQY56" s="960"/>
      <c r="TQZ56" s="960"/>
      <c r="TRA56" s="960"/>
      <c r="TRB56" s="960"/>
      <c r="TRC56" s="960"/>
      <c r="TRD56" s="960"/>
      <c r="TRE56" s="960"/>
      <c r="TRF56" s="960"/>
      <c r="TRG56" s="960"/>
      <c r="TRH56" s="960"/>
      <c r="TRI56" s="960"/>
      <c r="TRJ56" s="960"/>
      <c r="TRK56" s="960"/>
      <c r="TRL56" s="960"/>
      <c r="TRM56" s="960"/>
      <c r="TRN56" s="960"/>
      <c r="TRO56" s="960"/>
      <c r="TRP56" s="960"/>
      <c r="TRQ56" s="960"/>
      <c r="TRR56" s="960"/>
      <c r="TRS56" s="960"/>
      <c r="TRT56" s="960"/>
      <c r="TRU56" s="960"/>
      <c r="TRV56" s="960"/>
      <c r="TRW56" s="960"/>
      <c r="TRX56" s="960"/>
      <c r="TRY56" s="960"/>
      <c r="TRZ56" s="960"/>
      <c r="TSA56" s="960"/>
      <c r="TSB56" s="960"/>
      <c r="TSC56" s="960"/>
      <c r="TSD56" s="960"/>
      <c r="TSE56" s="960"/>
      <c r="TSF56" s="960"/>
      <c r="TSG56" s="960"/>
      <c r="TSH56" s="960"/>
      <c r="TSI56" s="960"/>
      <c r="TSJ56" s="960"/>
      <c r="TSK56" s="960"/>
      <c r="TSL56" s="960"/>
      <c r="TSM56" s="960"/>
      <c r="TSN56" s="960"/>
      <c r="TSO56" s="960"/>
      <c r="TSP56" s="960"/>
      <c r="TSQ56" s="960"/>
      <c r="TSR56" s="960"/>
      <c r="TSS56" s="960"/>
      <c r="TST56" s="960"/>
      <c r="TSU56" s="960"/>
      <c r="TSV56" s="960"/>
      <c r="TSW56" s="960"/>
      <c r="TSX56" s="960"/>
      <c r="TSY56" s="960"/>
      <c r="TSZ56" s="960"/>
      <c r="TTA56" s="960"/>
      <c r="TTB56" s="960"/>
      <c r="TTC56" s="960"/>
      <c r="TTD56" s="960"/>
      <c r="TTE56" s="960"/>
      <c r="TTF56" s="960"/>
      <c r="TTG56" s="960"/>
      <c r="TTH56" s="960"/>
      <c r="TTI56" s="960"/>
      <c r="TTJ56" s="960"/>
      <c r="TTK56" s="960"/>
      <c r="TTL56" s="960"/>
      <c r="TTM56" s="960"/>
      <c r="TTN56" s="960"/>
      <c r="TTO56" s="960"/>
      <c r="TTP56" s="960"/>
      <c r="TTQ56" s="960"/>
      <c r="TTR56" s="960"/>
      <c r="TTS56" s="960"/>
      <c r="TTT56" s="960"/>
      <c r="TTU56" s="960"/>
      <c r="TTV56" s="960"/>
      <c r="TTW56" s="960"/>
      <c r="TTX56" s="960"/>
      <c r="TTY56" s="960"/>
      <c r="TTZ56" s="960"/>
      <c r="TUA56" s="960"/>
      <c r="TUB56" s="960"/>
      <c r="TUC56" s="960"/>
      <c r="TUD56" s="960"/>
      <c r="TUE56" s="960"/>
      <c r="TUF56" s="960"/>
      <c r="TUG56" s="960"/>
      <c r="TUH56" s="960"/>
      <c r="TUI56" s="960"/>
      <c r="TUJ56" s="960"/>
      <c r="TUK56" s="960"/>
      <c r="TUL56" s="960"/>
      <c r="TUM56" s="960"/>
      <c r="TUN56" s="960"/>
      <c r="TUO56" s="960"/>
      <c r="TUP56" s="960"/>
      <c r="TUQ56" s="960"/>
      <c r="TUR56" s="960"/>
      <c r="TUS56" s="960"/>
      <c r="TUT56" s="960"/>
      <c r="TUU56" s="960"/>
      <c r="TUV56" s="960"/>
      <c r="TUW56" s="960"/>
      <c r="TUX56" s="960"/>
      <c r="TUY56" s="960"/>
      <c r="TUZ56" s="960"/>
      <c r="TVA56" s="960"/>
      <c r="TVB56" s="960"/>
      <c r="TVC56" s="960"/>
      <c r="TVD56" s="960"/>
      <c r="TVE56" s="960"/>
      <c r="TVF56" s="960"/>
      <c r="TVG56" s="960"/>
      <c r="TVH56" s="960"/>
      <c r="TVI56" s="960"/>
      <c r="TVJ56" s="960"/>
      <c r="TVK56" s="960"/>
      <c r="TVL56" s="960"/>
      <c r="TVM56" s="960"/>
      <c r="TVN56" s="960"/>
      <c r="TVO56" s="960"/>
      <c r="TVP56" s="960"/>
      <c r="TVQ56" s="960"/>
      <c r="TVR56" s="960"/>
      <c r="TVS56" s="960"/>
      <c r="TVT56" s="960"/>
      <c r="TVU56" s="960"/>
      <c r="TVV56" s="960"/>
      <c r="TVW56" s="960"/>
      <c r="TVX56" s="960"/>
      <c r="TVY56" s="960"/>
      <c r="TVZ56" s="960"/>
      <c r="TWA56" s="960"/>
      <c r="TWB56" s="960"/>
      <c r="TWC56" s="960"/>
      <c r="TWD56" s="960"/>
      <c r="TWE56" s="960"/>
      <c r="TWF56" s="960"/>
      <c r="TWG56" s="960"/>
      <c r="TWH56" s="960"/>
      <c r="TWI56" s="960"/>
      <c r="TWJ56" s="960"/>
      <c r="TWK56" s="960"/>
      <c r="TWL56" s="960"/>
      <c r="TWM56" s="960"/>
      <c r="TWN56" s="960"/>
      <c r="TWO56" s="960"/>
      <c r="TWP56" s="960"/>
      <c r="TWQ56" s="960"/>
      <c r="TWR56" s="960"/>
      <c r="TWS56" s="960"/>
      <c r="TWT56" s="960"/>
      <c r="TWU56" s="960"/>
      <c r="TWV56" s="960"/>
      <c r="TWW56" s="960"/>
      <c r="TWX56" s="960"/>
      <c r="TWY56" s="960"/>
      <c r="TWZ56" s="960"/>
      <c r="TXA56" s="960"/>
      <c r="TXB56" s="960"/>
      <c r="TXC56" s="960"/>
      <c r="TXD56" s="960"/>
      <c r="TXE56" s="960"/>
      <c r="TXF56" s="960"/>
      <c r="TXG56" s="960"/>
      <c r="TXH56" s="960"/>
      <c r="TXI56" s="960"/>
      <c r="TXJ56" s="960"/>
      <c r="TXK56" s="960"/>
      <c r="TXL56" s="960"/>
      <c r="TXM56" s="960"/>
      <c r="TXN56" s="960"/>
      <c r="TXO56" s="960"/>
      <c r="TXP56" s="960"/>
      <c r="TXQ56" s="960"/>
      <c r="TXR56" s="960"/>
      <c r="TXS56" s="960"/>
      <c r="TXT56" s="960"/>
      <c r="TXU56" s="960"/>
      <c r="TXV56" s="960"/>
      <c r="TXW56" s="960"/>
      <c r="TXX56" s="960"/>
      <c r="TXY56" s="960"/>
      <c r="TXZ56" s="960"/>
      <c r="TYA56" s="960"/>
      <c r="TYB56" s="960"/>
      <c r="TYC56" s="960"/>
      <c r="TYD56" s="960"/>
      <c r="TYE56" s="960"/>
      <c r="TYF56" s="960"/>
      <c r="TYG56" s="960"/>
      <c r="TYH56" s="960"/>
      <c r="TYI56" s="960"/>
      <c r="TYJ56" s="960"/>
      <c r="TYK56" s="960"/>
      <c r="TYL56" s="960"/>
      <c r="TYM56" s="960"/>
      <c r="TYN56" s="960"/>
      <c r="TYO56" s="960"/>
      <c r="TYP56" s="960"/>
      <c r="TYQ56" s="960"/>
      <c r="TYR56" s="960"/>
      <c r="TYS56" s="960"/>
      <c r="TYT56" s="960"/>
      <c r="TYU56" s="960"/>
      <c r="TYV56" s="960"/>
      <c r="TYW56" s="960"/>
      <c r="TYX56" s="960"/>
      <c r="TYY56" s="960"/>
      <c r="TYZ56" s="960"/>
      <c r="TZA56" s="960"/>
      <c r="TZB56" s="960"/>
      <c r="TZC56" s="960"/>
      <c r="TZD56" s="960"/>
      <c r="TZE56" s="960"/>
      <c r="TZF56" s="960"/>
      <c r="TZG56" s="960"/>
      <c r="TZH56" s="960"/>
      <c r="TZI56" s="960"/>
      <c r="TZJ56" s="960"/>
      <c r="TZK56" s="960"/>
      <c r="TZL56" s="960"/>
      <c r="TZM56" s="960"/>
      <c r="TZN56" s="960"/>
      <c r="TZO56" s="960"/>
      <c r="TZP56" s="960"/>
      <c r="TZQ56" s="960"/>
      <c r="TZR56" s="960"/>
      <c r="TZS56" s="960"/>
      <c r="TZT56" s="960"/>
      <c r="TZU56" s="960"/>
      <c r="TZV56" s="960"/>
      <c r="TZW56" s="960"/>
      <c r="TZX56" s="960"/>
      <c r="TZY56" s="960"/>
      <c r="TZZ56" s="960"/>
      <c r="UAA56" s="960"/>
      <c r="UAB56" s="960"/>
      <c r="UAC56" s="960"/>
      <c r="UAD56" s="960"/>
      <c r="UAE56" s="960"/>
      <c r="UAF56" s="960"/>
      <c r="UAG56" s="960"/>
      <c r="UAH56" s="960"/>
      <c r="UAI56" s="960"/>
      <c r="UAJ56" s="960"/>
      <c r="UAK56" s="960"/>
      <c r="UAL56" s="960"/>
      <c r="UAM56" s="960"/>
      <c r="UAN56" s="960"/>
      <c r="UAO56" s="960"/>
      <c r="UAP56" s="960"/>
      <c r="UAQ56" s="960"/>
      <c r="UAR56" s="960"/>
      <c r="UAS56" s="960"/>
      <c r="UAT56" s="960"/>
      <c r="UAU56" s="960"/>
      <c r="UAV56" s="960"/>
      <c r="UAW56" s="960"/>
      <c r="UAX56" s="960"/>
      <c r="UAY56" s="960"/>
      <c r="UAZ56" s="960"/>
      <c r="UBA56" s="960"/>
      <c r="UBB56" s="960"/>
      <c r="UBC56" s="960"/>
      <c r="UBD56" s="960"/>
      <c r="UBE56" s="960"/>
      <c r="UBF56" s="960"/>
      <c r="UBG56" s="960"/>
      <c r="UBH56" s="960"/>
      <c r="UBI56" s="960"/>
      <c r="UBJ56" s="960"/>
      <c r="UBK56" s="960"/>
      <c r="UBL56" s="960"/>
      <c r="UBM56" s="960"/>
      <c r="UBN56" s="960"/>
      <c r="UBO56" s="960"/>
      <c r="UBP56" s="960"/>
      <c r="UBQ56" s="960"/>
      <c r="UBR56" s="960"/>
      <c r="UBS56" s="960"/>
      <c r="UBT56" s="960"/>
      <c r="UBU56" s="960"/>
      <c r="UBV56" s="960"/>
      <c r="UBW56" s="960"/>
      <c r="UBX56" s="960"/>
      <c r="UBY56" s="960"/>
      <c r="UBZ56" s="960"/>
      <c r="UCA56" s="960"/>
      <c r="UCB56" s="960"/>
      <c r="UCC56" s="960"/>
      <c r="UCD56" s="960"/>
      <c r="UCE56" s="960"/>
      <c r="UCF56" s="960"/>
      <c r="UCG56" s="960"/>
      <c r="UCH56" s="960"/>
      <c r="UCI56" s="960"/>
      <c r="UCJ56" s="960"/>
      <c r="UCK56" s="960"/>
      <c r="UCL56" s="960"/>
      <c r="UCM56" s="960"/>
      <c r="UCN56" s="960"/>
      <c r="UCO56" s="960"/>
      <c r="UCP56" s="960"/>
      <c r="UCQ56" s="960"/>
      <c r="UCR56" s="960"/>
      <c r="UCS56" s="960"/>
      <c r="UCT56" s="960"/>
      <c r="UCU56" s="960"/>
      <c r="UCV56" s="960"/>
      <c r="UCW56" s="960"/>
      <c r="UCX56" s="960"/>
      <c r="UCY56" s="960"/>
      <c r="UCZ56" s="960"/>
      <c r="UDA56" s="960"/>
      <c r="UDB56" s="960"/>
      <c r="UDC56" s="960"/>
      <c r="UDD56" s="960"/>
      <c r="UDE56" s="960"/>
      <c r="UDF56" s="960"/>
      <c r="UDG56" s="960"/>
      <c r="UDH56" s="960"/>
      <c r="UDI56" s="960"/>
      <c r="UDJ56" s="960"/>
      <c r="UDK56" s="960"/>
      <c r="UDL56" s="960"/>
      <c r="UDM56" s="960"/>
      <c r="UDN56" s="960"/>
      <c r="UDO56" s="960"/>
      <c r="UDP56" s="960"/>
      <c r="UDQ56" s="960"/>
      <c r="UDR56" s="960"/>
      <c r="UDS56" s="960"/>
      <c r="UDT56" s="960"/>
      <c r="UDU56" s="960"/>
      <c r="UDV56" s="960"/>
      <c r="UDW56" s="960"/>
      <c r="UDX56" s="960"/>
      <c r="UDY56" s="960"/>
      <c r="UDZ56" s="960"/>
      <c r="UEA56" s="960"/>
      <c r="UEB56" s="960"/>
      <c r="UEC56" s="960"/>
      <c r="UED56" s="960"/>
      <c r="UEE56" s="960"/>
      <c r="UEF56" s="960"/>
      <c r="UEG56" s="960"/>
      <c r="UEH56" s="960"/>
      <c r="UEI56" s="960"/>
      <c r="UEJ56" s="960"/>
      <c r="UEK56" s="960"/>
      <c r="UEL56" s="960"/>
      <c r="UEM56" s="960"/>
      <c r="UEN56" s="960"/>
      <c r="UEO56" s="960"/>
      <c r="UEP56" s="960"/>
      <c r="UEQ56" s="960"/>
      <c r="UER56" s="960"/>
      <c r="UES56" s="960"/>
      <c r="UET56" s="960"/>
      <c r="UEU56" s="960"/>
      <c r="UEV56" s="960"/>
      <c r="UEW56" s="960"/>
      <c r="UEX56" s="960"/>
      <c r="UEY56" s="960"/>
      <c r="UEZ56" s="960"/>
      <c r="UFA56" s="960"/>
      <c r="UFB56" s="960"/>
      <c r="UFC56" s="960"/>
      <c r="UFD56" s="960"/>
      <c r="UFE56" s="960"/>
      <c r="UFF56" s="960"/>
      <c r="UFG56" s="960"/>
      <c r="UFH56" s="960"/>
      <c r="UFI56" s="960"/>
      <c r="UFJ56" s="960"/>
      <c r="UFK56" s="960"/>
      <c r="UFL56" s="960"/>
      <c r="UFM56" s="960"/>
      <c r="UFN56" s="960"/>
      <c r="UFO56" s="960"/>
      <c r="UFP56" s="960"/>
      <c r="UFQ56" s="960"/>
      <c r="UFR56" s="960"/>
      <c r="UFS56" s="960"/>
      <c r="UFT56" s="960"/>
      <c r="UFU56" s="960"/>
      <c r="UFV56" s="960"/>
      <c r="UFW56" s="960"/>
      <c r="UFX56" s="960"/>
      <c r="UFY56" s="960"/>
      <c r="UFZ56" s="960"/>
      <c r="UGA56" s="960"/>
      <c r="UGB56" s="960"/>
      <c r="UGC56" s="960"/>
      <c r="UGD56" s="960"/>
      <c r="UGE56" s="960"/>
      <c r="UGF56" s="960"/>
      <c r="UGG56" s="960"/>
      <c r="UGH56" s="960"/>
      <c r="UGI56" s="960"/>
      <c r="UGJ56" s="960"/>
      <c r="UGK56" s="960"/>
      <c r="UGL56" s="960"/>
      <c r="UGM56" s="960"/>
      <c r="UGN56" s="960"/>
      <c r="UGO56" s="960"/>
      <c r="UGP56" s="960"/>
      <c r="UGQ56" s="960"/>
      <c r="UGR56" s="960"/>
      <c r="UGS56" s="960"/>
      <c r="UGT56" s="960"/>
      <c r="UGU56" s="960"/>
      <c r="UGV56" s="960"/>
      <c r="UGW56" s="960"/>
      <c r="UGX56" s="960"/>
      <c r="UGY56" s="960"/>
      <c r="UGZ56" s="960"/>
      <c r="UHA56" s="960"/>
      <c r="UHB56" s="960"/>
      <c r="UHC56" s="960"/>
      <c r="UHD56" s="960"/>
      <c r="UHE56" s="960"/>
      <c r="UHF56" s="960"/>
      <c r="UHG56" s="960"/>
      <c r="UHH56" s="960"/>
      <c r="UHI56" s="960"/>
      <c r="UHJ56" s="960"/>
      <c r="UHK56" s="960"/>
      <c r="UHL56" s="960"/>
      <c r="UHM56" s="960"/>
      <c r="UHN56" s="960"/>
      <c r="UHO56" s="960"/>
      <c r="UHP56" s="960"/>
      <c r="UHQ56" s="960"/>
      <c r="UHR56" s="960"/>
      <c r="UHS56" s="960"/>
      <c r="UHT56" s="960"/>
      <c r="UHU56" s="960"/>
      <c r="UHV56" s="960"/>
      <c r="UHW56" s="960"/>
      <c r="UHX56" s="960"/>
      <c r="UHY56" s="960"/>
      <c r="UHZ56" s="960"/>
      <c r="UIA56" s="960"/>
      <c r="UIB56" s="960"/>
      <c r="UIC56" s="960"/>
      <c r="UID56" s="960"/>
      <c r="UIE56" s="960"/>
      <c r="UIF56" s="960"/>
      <c r="UIG56" s="960"/>
      <c r="UIH56" s="960"/>
      <c r="UII56" s="960"/>
      <c r="UIJ56" s="960"/>
      <c r="UIK56" s="960"/>
      <c r="UIL56" s="960"/>
      <c r="UIM56" s="960"/>
      <c r="UIN56" s="960"/>
      <c r="UIO56" s="960"/>
      <c r="UIP56" s="960"/>
      <c r="UIQ56" s="960"/>
      <c r="UIR56" s="960"/>
      <c r="UIS56" s="960"/>
      <c r="UIT56" s="960"/>
      <c r="UIU56" s="960"/>
      <c r="UIV56" s="960"/>
      <c r="UIW56" s="960"/>
      <c r="UIX56" s="960"/>
      <c r="UIY56" s="960"/>
      <c r="UIZ56" s="960"/>
      <c r="UJA56" s="960"/>
      <c r="UJB56" s="960"/>
      <c r="UJC56" s="960"/>
      <c r="UJD56" s="960"/>
      <c r="UJE56" s="960"/>
      <c r="UJF56" s="960"/>
      <c r="UJG56" s="960"/>
      <c r="UJH56" s="960"/>
      <c r="UJI56" s="960"/>
      <c r="UJJ56" s="960"/>
      <c r="UJK56" s="960"/>
      <c r="UJL56" s="960"/>
      <c r="UJM56" s="960"/>
      <c r="UJN56" s="960"/>
      <c r="UJO56" s="960"/>
      <c r="UJP56" s="960"/>
      <c r="UJQ56" s="960"/>
      <c r="UJR56" s="960"/>
      <c r="UJS56" s="960"/>
      <c r="UJT56" s="960"/>
      <c r="UJU56" s="960"/>
      <c r="UJV56" s="960"/>
      <c r="UJW56" s="960"/>
      <c r="UJX56" s="960"/>
      <c r="UJY56" s="960"/>
      <c r="UJZ56" s="960"/>
      <c r="UKA56" s="960"/>
      <c r="UKB56" s="960"/>
      <c r="UKC56" s="960"/>
      <c r="UKD56" s="960"/>
      <c r="UKE56" s="960"/>
      <c r="UKF56" s="960"/>
      <c r="UKG56" s="960"/>
      <c r="UKH56" s="960"/>
      <c r="UKI56" s="960"/>
      <c r="UKJ56" s="960"/>
      <c r="UKK56" s="960"/>
      <c r="UKL56" s="960"/>
      <c r="UKM56" s="960"/>
      <c r="UKN56" s="960"/>
      <c r="UKO56" s="960"/>
      <c r="UKP56" s="960"/>
      <c r="UKQ56" s="960"/>
      <c r="UKR56" s="960"/>
      <c r="UKS56" s="960"/>
      <c r="UKT56" s="960"/>
      <c r="UKU56" s="960"/>
      <c r="UKV56" s="960"/>
      <c r="UKW56" s="960"/>
      <c r="UKX56" s="960"/>
      <c r="UKY56" s="960"/>
      <c r="UKZ56" s="960"/>
      <c r="ULA56" s="960"/>
      <c r="ULB56" s="960"/>
      <c r="ULC56" s="960"/>
      <c r="ULD56" s="960"/>
      <c r="ULE56" s="960"/>
      <c r="ULF56" s="960"/>
      <c r="ULG56" s="960"/>
      <c r="ULH56" s="960"/>
      <c r="ULI56" s="960"/>
      <c r="ULJ56" s="960"/>
      <c r="ULK56" s="960"/>
      <c r="ULL56" s="960"/>
      <c r="ULM56" s="960"/>
      <c r="ULN56" s="960"/>
      <c r="ULO56" s="960"/>
      <c r="ULP56" s="960"/>
      <c r="ULQ56" s="960"/>
      <c r="ULR56" s="960"/>
      <c r="ULS56" s="960"/>
      <c r="ULT56" s="960"/>
      <c r="ULU56" s="960"/>
      <c r="ULV56" s="960"/>
      <c r="ULW56" s="960"/>
      <c r="ULX56" s="960"/>
      <c r="ULY56" s="960"/>
      <c r="ULZ56" s="960"/>
      <c r="UMA56" s="960"/>
      <c r="UMB56" s="960"/>
      <c r="UMC56" s="960"/>
      <c r="UMD56" s="960"/>
      <c r="UME56" s="960"/>
      <c r="UMF56" s="960"/>
      <c r="UMG56" s="960"/>
      <c r="UMH56" s="960"/>
      <c r="UMI56" s="960"/>
      <c r="UMJ56" s="960"/>
      <c r="UMK56" s="960"/>
      <c r="UML56" s="960"/>
      <c r="UMM56" s="960"/>
      <c r="UMN56" s="960"/>
      <c r="UMO56" s="960"/>
      <c r="UMP56" s="960"/>
      <c r="UMQ56" s="960"/>
      <c r="UMR56" s="960"/>
      <c r="UMS56" s="960"/>
      <c r="UMT56" s="960"/>
      <c r="UMU56" s="960"/>
      <c r="UMV56" s="960"/>
      <c r="UMW56" s="960"/>
      <c r="UMX56" s="960"/>
      <c r="UMY56" s="960"/>
      <c r="UMZ56" s="960"/>
      <c r="UNA56" s="960"/>
      <c r="UNB56" s="960"/>
      <c r="UNC56" s="960"/>
      <c r="UND56" s="960"/>
      <c r="UNE56" s="960"/>
      <c r="UNF56" s="960"/>
      <c r="UNG56" s="960"/>
      <c r="UNH56" s="960"/>
      <c r="UNI56" s="960"/>
      <c r="UNJ56" s="960"/>
      <c r="UNK56" s="960"/>
      <c r="UNL56" s="960"/>
      <c r="UNM56" s="960"/>
      <c r="UNN56" s="960"/>
      <c r="UNO56" s="960"/>
      <c r="UNP56" s="960"/>
      <c r="UNQ56" s="960"/>
      <c r="UNR56" s="960"/>
      <c r="UNS56" s="960"/>
      <c r="UNT56" s="960"/>
      <c r="UNU56" s="960"/>
      <c r="UNV56" s="960"/>
      <c r="UNW56" s="960"/>
      <c r="UNX56" s="960"/>
      <c r="UNY56" s="960"/>
      <c r="UNZ56" s="960"/>
      <c r="UOA56" s="960"/>
      <c r="UOB56" s="960"/>
      <c r="UOC56" s="960"/>
      <c r="UOD56" s="960"/>
      <c r="UOE56" s="960"/>
      <c r="UOF56" s="960"/>
      <c r="UOG56" s="960"/>
      <c r="UOH56" s="960"/>
      <c r="UOI56" s="960"/>
      <c r="UOJ56" s="960"/>
      <c r="UOK56" s="960"/>
      <c r="UOL56" s="960"/>
      <c r="UOM56" s="960"/>
      <c r="UON56" s="960"/>
      <c r="UOO56" s="960"/>
      <c r="UOP56" s="960"/>
      <c r="UOQ56" s="960"/>
      <c r="UOR56" s="960"/>
      <c r="UOS56" s="960"/>
      <c r="UOT56" s="960"/>
      <c r="UOU56" s="960"/>
      <c r="UOV56" s="960"/>
      <c r="UOW56" s="960"/>
      <c r="UOX56" s="960"/>
      <c r="UOY56" s="960"/>
      <c r="UOZ56" s="960"/>
      <c r="UPA56" s="960"/>
      <c r="UPB56" s="960"/>
      <c r="UPC56" s="960"/>
      <c r="UPD56" s="960"/>
      <c r="UPE56" s="960"/>
      <c r="UPF56" s="960"/>
      <c r="UPG56" s="960"/>
      <c r="UPH56" s="960"/>
      <c r="UPI56" s="960"/>
      <c r="UPJ56" s="960"/>
      <c r="UPK56" s="960"/>
      <c r="UPL56" s="960"/>
      <c r="UPM56" s="960"/>
      <c r="UPN56" s="960"/>
      <c r="UPO56" s="960"/>
      <c r="UPP56" s="960"/>
      <c r="UPQ56" s="960"/>
      <c r="UPR56" s="960"/>
      <c r="UPS56" s="960"/>
      <c r="UPT56" s="960"/>
      <c r="UPU56" s="960"/>
      <c r="UPV56" s="960"/>
      <c r="UPW56" s="960"/>
      <c r="UPX56" s="960"/>
      <c r="UPY56" s="960"/>
      <c r="UPZ56" s="960"/>
      <c r="UQA56" s="960"/>
      <c r="UQB56" s="960"/>
      <c r="UQC56" s="960"/>
      <c r="UQD56" s="960"/>
      <c r="UQE56" s="960"/>
      <c r="UQF56" s="960"/>
      <c r="UQG56" s="960"/>
      <c r="UQH56" s="960"/>
      <c r="UQI56" s="960"/>
      <c r="UQJ56" s="960"/>
      <c r="UQK56" s="960"/>
      <c r="UQL56" s="960"/>
      <c r="UQM56" s="960"/>
      <c r="UQN56" s="960"/>
      <c r="UQO56" s="960"/>
      <c r="UQP56" s="960"/>
      <c r="UQQ56" s="960"/>
      <c r="UQR56" s="960"/>
      <c r="UQS56" s="960"/>
      <c r="UQT56" s="960"/>
      <c r="UQU56" s="960"/>
      <c r="UQV56" s="960"/>
      <c r="UQW56" s="960"/>
      <c r="UQX56" s="960"/>
      <c r="UQY56" s="960"/>
      <c r="UQZ56" s="960"/>
      <c r="URA56" s="960"/>
      <c r="URB56" s="960"/>
      <c r="URC56" s="960"/>
      <c r="URD56" s="960"/>
      <c r="URE56" s="960"/>
      <c r="URF56" s="960"/>
      <c r="URG56" s="960"/>
      <c r="URH56" s="960"/>
      <c r="URI56" s="960"/>
      <c r="URJ56" s="960"/>
      <c r="URK56" s="960"/>
      <c r="URL56" s="960"/>
      <c r="URM56" s="960"/>
      <c r="URN56" s="960"/>
      <c r="URO56" s="960"/>
      <c r="URP56" s="960"/>
      <c r="URQ56" s="960"/>
      <c r="URR56" s="960"/>
      <c r="URS56" s="960"/>
      <c r="URT56" s="960"/>
      <c r="URU56" s="960"/>
      <c r="URV56" s="960"/>
      <c r="URW56" s="960"/>
      <c r="URX56" s="960"/>
      <c r="URY56" s="960"/>
      <c r="URZ56" s="960"/>
      <c r="USA56" s="960"/>
      <c r="USB56" s="960"/>
      <c r="USC56" s="960"/>
      <c r="USD56" s="960"/>
      <c r="USE56" s="960"/>
      <c r="USF56" s="960"/>
      <c r="USG56" s="960"/>
      <c r="USH56" s="960"/>
      <c r="USI56" s="960"/>
      <c r="USJ56" s="960"/>
      <c r="USK56" s="960"/>
      <c r="USL56" s="960"/>
      <c r="USM56" s="960"/>
      <c r="USN56" s="960"/>
      <c r="USO56" s="960"/>
      <c r="USP56" s="960"/>
      <c r="USQ56" s="960"/>
      <c r="USR56" s="960"/>
      <c r="USS56" s="960"/>
      <c r="UST56" s="960"/>
      <c r="USU56" s="960"/>
      <c r="USV56" s="960"/>
      <c r="USW56" s="960"/>
      <c r="USX56" s="960"/>
      <c r="USY56" s="960"/>
      <c r="USZ56" s="960"/>
      <c r="UTA56" s="960"/>
      <c r="UTB56" s="960"/>
      <c r="UTC56" s="960"/>
      <c r="UTD56" s="960"/>
      <c r="UTE56" s="960"/>
      <c r="UTF56" s="960"/>
      <c r="UTG56" s="960"/>
      <c r="UTH56" s="960"/>
      <c r="UTI56" s="960"/>
      <c r="UTJ56" s="960"/>
      <c r="UTK56" s="960"/>
      <c r="UTL56" s="960"/>
      <c r="UTM56" s="960"/>
      <c r="UTN56" s="960"/>
      <c r="UTO56" s="960"/>
      <c r="UTP56" s="960"/>
      <c r="UTQ56" s="960"/>
      <c r="UTR56" s="960"/>
      <c r="UTS56" s="960"/>
      <c r="UTT56" s="960"/>
      <c r="UTU56" s="960"/>
      <c r="UTV56" s="960"/>
      <c r="UTW56" s="960"/>
      <c r="UTX56" s="960"/>
      <c r="UTY56" s="960"/>
      <c r="UTZ56" s="960"/>
      <c r="UUA56" s="960"/>
      <c r="UUB56" s="960"/>
      <c r="UUC56" s="960"/>
      <c r="UUD56" s="960"/>
      <c r="UUE56" s="960"/>
      <c r="UUF56" s="960"/>
      <c r="UUG56" s="960"/>
      <c r="UUH56" s="960"/>
      <c r="UUI56" s="960"/>
      <c r="UUJ56" s="960"/>
      <c r="UUK56" s="960"/>
      <c r="UUL56" s="960"/>
      <c r="UUM56" s="960"/>
      <c r="UUN56" s="960"/>
      <c r="UUO56" s="960"/>
      <c r="UUP56" s="960"/>
      <c r="UUQ56" s="960"/>
      <c r="UUR56" s="960"/>
      <c r="UUS56" s="960"/>
      <c r="UUT56" s="960"/>
      <c r="UUU56" s="960"/>
      <c r="UUV56" s="960"/>
      <c r="UUW56" s="960"/>
      <c r="UUX56" s="960"/>
      <c r="UUY56" s="960"/>
      <c r="UUZ56" s="960"/>
      <c r="UVA56" s="960"/>
      <c r="UVB56" s="960"/>
      <c r="UVC56" s="960"/>
      <c r="UVD56" s="960"/>
      <c r="UVE56" s="960"/>
      <c r="UVF56" s="960"/>
      <c r="UVG56" s="960"/>
      <c r="UVH56" s="960"/>
      <c r="UVI56" s="960"/>
      <c r="UVJ56" s="960"/>
      <c r="UVK56" s="960"/>
      <c r="UVL56" s="960"/>
      <c r="UVM56" s="960"/>
      <c r="UVN56" s="960"/>
      <c r="UVO56" s="960"/>
      <c r="UVP56" s="960"/>
      <c r="UVQ56" s="960"/>
      <c r="UVR56" s="960"/>
      <c r="UVS56" s="960"/>
      <c r="UVT56" s="960"/>
      <c r="UVU56" s="960"/>
      <c r="UVV56" s="960"/>
      <c r="UVW56" s="960"/>
      <c r="UVX56" s="960"/>
      <c r="UVY56" s="960"/>
      <c r="UVZ56" s="960"/>
      <c r="UWA56" s="960"/>
      <c r="UWB56" s="960"/>
      <c r="UWC56" s="960"/>
      <c r="UWD56" s="960"/>
      <c r="UWE56" s="960"/>
      <c r="UWF56" s="960"/>
      <c r="UWG56" s="960"/>
      <c r="UWH56" s="960"/>
      <c r="UWI56" s="960"/>
      <c r="UWJ56" s="960"/>
      <c r="UWK56" s="960"/>
      <c r="UWL56" s="960"/>
      <c r="UWM56" s="960"/>
      <c r="UWN56" s="960"/>
      <c r="UWO56" s="960"/>
      <c r="UWP56" s="960"/>
      <c r="UWQ56" s="960"/>
      <c r="UWR56" s="960"/>
      <c r="UWS56" s="960"/>
      <c r="UWT56" s="960"/>
      <c r="UWU56" s="960"/>
      <c r="UWV56" s="960"/>
      <c r="UWW56" s="960"/>
      <c r="UWX56" s="960"/>
      <c r="UWY56" s="960"/>
      <c r="UWZ56" s="960"/>
      <c r="UXA56" s="960"/>
      <c r="UXB56" s="960"/>
      <c r="UXC56" s="960"/>
      <c r="UXD56" s="960"/>
      <c r="UXE56" s="960"/>
      <c r="UXF56" s="960"/>
      <c r="UXG56" s="960"/>
      <c r="UXH56" s="960"/>
      <c r="UXI56" s="960"/>
      <c r="UXJ56" s="960"/>
      <c r="UXK56" s="960"/>
      <c r="UXL56" s="960"/>
      <c r="UXM56" s="960"/>
      <c r="UXN56" s="960"/>
      <c r="UXO56" s="960"/>
      <c r="UXP56" s="960"/>
      <c r="UXQ56" s="960"/>
      <c r="UXR56" s="960"/>
      <c r="UXS56" s="960"/>
      <c r="UXT56" s="960"/>
      <c r="UXU56" s="960"/>
      <c r="UXV56" s="960"/>
      <c r="UXW56" s="960"/>
      <c r="UXX56" s="960"/>
      <c r="UXY56" s="960"/>
      <c r="UXZ56" s="960"/>
      <c r="UYA56" s="960"/>
      <c r="UYB56" s="960"/>
      <c r="UYC56" s="960"/>
      <c r="UYD56" s="960"/>
      <c r="UYE56" s="960"/>
      <c r="UYF56" s="960"/>
      <c r="UYG56" s="960"/>
      <c r="UYH56" s="960"/>
      <c r="UYI56" s="960"/>
      <c r="UYJ56" s="960"/>
      <c r="UYK56" s="960"/>
      <c r="UYL56" s="960"/>
      <c r="UYM56" s="960"/>
      <c r="UYN56" s="960"/>
      <c r="UYO56" s="960"/>
      <c r="UYP56" s="960"/>
      <c r="UYQ56" s="960"/>
      <c r="UYR56" s="960"/>
      <c r="UYS56" s="960"/>
      <c r="UYT56" s="960"/>
      <c r="UYU56" s="960"/>
      <c r="UYV56" s="960"/>
      <c r="UYW56" s="960"/>
      <c r="UYX56" s="960"/>
      <c r="UYY56" s="960"/>
      <c r="UYZ56" s="960"/>
      <c r="UZA56" s="960"/>
      <c r="UZB56" s="960"/>
      <c r="UZC56" s="960"/>
      <c r="UZD56" s="960"/>
      <c r="UZE56" s="960"/>
      <c r="UZF56" s="960"/>
      <c r="UZG56" s="960"/>
      <c r="UZH56" s="960"/>
      <c r="UZI56" s="960"/>
      <c r="UZJ56" s="960"/>
      <c r="UZK56" s="960"/>
      <c r="UZL56" s="960"/>
      <c r="UZM56" s="960"/>
      <c r="UZN56" s="960"/>
      <c r="UZO56" s="960"/>
      <c r="UZP56" s="960"/>
      <c r="UZQ56" s="960"/>
      <c r="UZR56" s="960"/>
      <c r="UZS56" s="960"/>
      <c r="UZT56" s="960"/>
      <c r="UZU56" s="960"/>
      <c r="UZV56" s="960"/>
      <c r="UZW56" s="960"/>
      <c r="UZX56" s="960"/>
      <c r="UZY56" s="960"/>
      <c r="UZZ56" s="960"/>
      <c r="VAA56" s="960"/>
      <c r="VAB56" s="960"/>
      <c r="VAC56" s="960"/>
      <c r="VAD56" s="960"/>
      <c r="VAE56" s="960"/>
      <c r="VAF56" s="960"/>
      <c r="VAG56" s="960"/>
      <c r="VAH56" s="960"/>
      <c r="VAI56" s="960"/>
      <c r="VAJ56" s="960"/>
      <c r="VAK56" s="960"/>
      <c r="VAL56" s="960"/>
      <c r="VAM56" s="960"/>
      <c r="VAN56" s="960"/>
      <c r="VAO56" s="960"/>
      <c r="VAP56" s="960"/>
      <c r="VAQ56" s="960"/>
      <c r="VAR56" s="960"/>
      <c r="VAS56" s="960"/>
      <c r="VAT56" s="960"/>
      <c r="VAU56" s="960"/>
      <c r="VAV56" s="960"/>
      <c r="VAW56" s="960"/>
      <c r="VAX56" s="960"/>
      <c r="VAY56" s="960"/>
      <c r="VAZ56" s="960"/>
      <c r="VBA56" s="960"/>
      <c r="VBB56" s="960"/>
      <c r="VBC56" s="960"/>
      <c r="VBD56" s="960"/>
      <c r="VBE56" s="960"/>
      <c r="VBF56" s="960"/>
      <c r="VBG56" s="960"/>
      <c r="VBH56" s="960"/>
      <c r="VBI56" s="960"/>
      <c r="VBJ56" s="960"/>
      <c r="VBK56" s="960"/>
      <c r="VBL56" s="960"/>
      <c r="VBM56" s="960"/>
      <c r="VBN56" s="960"/>
      <c r="VBO56" s="960"/>
      <c r="VBP56" s="960"/>
      <c r="VBQ56" s="960"/>
      <c r="VBR56" s="960"/>
      <c r="VBS56" s="960"/>
      <c r="VBT56" s="960"/>
      <c r="VBU56" s="960"/>
      <c r="VBV56" s="960"/>
      <c r="VBW56" s="960"/>
      <c r="VBX56" s="960"/>
      <c r="VBY56" s="960"/>
      <c r="VBZ56" s="960"/>
      <c r="VCA56" s="960"/>
      <c r="VCB56" s="960"/>
      <c r="VCC56" s="960"/>
      <c r="VCD56" s="960"/>
      <c r="VCE56" s="960"/>
      <c r="VCF56" s="960"/>
      <c r="VCG56" s="960"/>
      <c r="VCH56" s="960"/>
      <c r="VCI56" s="960"/>
      <c r="VCJ56" s="960"/>
      <c r="VCK56" s="960"/>
      <c r="VCL56" s="960"/>
      <c r="VCM56" s="960"/>
      <c r="VCN56" s="960"/>
      <c r="VCO56" s="960"/>
      <c r="VCP56" s="960"/>
      <c r="VCQ56" s="960"/>
      <c r="VCR56" s="960"/>
      <c r="VCS56" s="960"/>
      <c r="VCT56" s="960"/>
      <c r="VCU56" s="960"/>
      <c r="VCV56" s="960"/>
      <c r="VCW56" s="960"/>
      <c r="VCX56" s="960"/>
      <c r="VCY56" s="960"/>
      <c r="VCZ56" s="960"/>
      <c r="VDA56" s="960"/>
      <c r="VDB56" s="960"/>
      <c r="VDC56" s="960"/>
      <c r="VDD56" s="960"/>
      <c r="VDE56" s="960"/>
      <c r="VDF56" s="960"/>
      <c r="VDG56" s="960"/>
      <c r="VDH56" s="960"/>
      <c r="VDI56" s="960"/>
      <c r="VDJ56" s="960"/>
      <c r="VDK56" s="960"/>
      <c r="VDL56" s="960"/>
      <c r="VDM56" s="960"/>
      <c r="VDN56" s="960"/>
      <c r="VDO56" s="960"/>
      <c r="VDP56" s="960"/>
      <c r="VDQ56" s="960"/>
      <c r="VDR56" s="960"/>
      <c r="VDS56" s="960"/>
      <c r="VDT56" s="960"/>
      <c r="VDU56" s="960"/>
      <c r="VDV56" s="960"/>
      <c r="VDW56" s="960"/>
      <c r="VDX56" s="960"/>
      <c r="VDY56" s="960"/>
      <c r="VDZ56" s="960"/>
      <c r="VEA56" s="960"/>
      <c r="VEB56" s="960"/>
      <c r="VEC56" s="960"/>
      <c r="VED56" s="960"/>
      <c r="VEE56" s="960"/>
      <c r="VEF56" s="960"/>
      <c r="VEG56" s="960"/>
      <c r="VEH56" s="960"/>
      <c r="VEI56" s="960"/>
      <c r="VEJ56" s="960"/>
      <c r="VEK56" s="960"/>
      <c r="VEL56" s="960"/>
      <c r="VEM56" s="960"/>
      <c r="VEN56" s="960"/>
      <c r="VEO56" s="960"/>
      <c r="VEP56" s="960"/>
      <c r="VEQ56" s="960"/>
      <c r="VER56" s="960"/>
      <c r="VES56" s="960"/>
      <c r="VET56" s="960"/>
      <c r="VEU56" s="960"/>
      <c r="VEV56" s="960"/>
      <c r="VEW56" s="960"/>
      <c r="VEX56" s="960"/>
      <c r="VEY56" s="960"/>
      <c r="VEZ56" s="960"/>
      <c r="VFA56" s="960"/>
      <c r="VFB56" s="960"/>
      <c r="VFC56" s="960"/>
      <c r="VFD56" s="960"/>
      <c r="VFE56" s="960"/>
      <c r="VFF56" s="960"/>
      <c r="VFG56" s="960"/>
      <c r="VFH56" s="960"/>
      <c r="VFI56" s="960"/>
      <c r="VFJ56" s="960"/>
      <c r="VFK56" s="960"/>
      <c r="VFL56" s="960"/>
      <c r="VFM56" s="960"/>
      <c r="VFN56" s="960"/>
      <c r="VFO56" s="960"/>
      <c r="VFP56" s="960"/>
      <c r="VFQ56" s="960"/>
      <c r="VFR56" s="960"/>
      <c r="VFS56" s="960"/>
      <c r="VFT56" s="960"/>
      <c r="VFU56" s="960"/>
      <c r="VFV56" s="960"/>
      <c r="VFW56" s="960"/>
      <c r="VFX56" s="960"/>
      <c r="VFY56" s="960"/>
      <c r="VFZ56" s="960"/>
      <c r="VGA56" s="960"/>
      <c r="VGB56" s="960"/>
      <c r="VGC56" s="960"/>
      <c r="VGD56" s="960"/>
      <c r="VGE56" s="960"/>
      <c r="VGF56" s="960"/>
      <c r="VGG56" s="960"/>
      <c r="VGH56" s="960"/>
      <c r="VGI56" s="960"/>
      <c r="VGJ56" s="960"/>
      <c r="VGK56" s="960"/>
      <c r="VGL56" s="960"/>
      <c r="VGM56" s="960"/>
      <c r="VGN56" s="960"/>
      <c r="VGO56" s="960"/>
      <c r="VGP56" s="960"/>
      <c r="VGQ56" s="960"/>
      <c r="VGR56" s="960"/>
      <c r="VGS56" s="960"/>
      <c r="VGT56" s="960"/>
      <c r="VGU56" s="960"/>
      <c r="VGV56" s="960"/>
      <c r="VGW56" s="960"/>
      <c r="VGX56" s="960"/>
      <c r="VGY56" s="960"/>
      <c r="VGZ56" s="960"/>
      <c r="VHA56" s="960"/>
      <c r="VHB56" s="960"/>
      <c r="VHC56" s="960"/>
      <c r="VHD56" s="960"/>
      <c r="VHE56" s="960"/>
      <c r="VHF56" s="960"/>
      <c r="VHG56" s="960"/>
      <c r="VHH56" s="960"/>
      <c r="VHI56" s="960"/>
      <c r="VHJ56" s="960"/>
      <c r="VHK56" s="960"/>
      <c r="VHL56" s="960"/>
      <c r="VHM56" s="960"/>
      <c r="VHN56" s="960"/>
      <c r="VHO56" s="960"/>
      <c r="VHP56" s="960"/>
      <c r="VHQ56" s="960"/>
      <c r="VHR56" s="960"/>
      <c r="VHS56" s="960"/>
      <c r="VHT56" s="960"/>
      <c r="VHU56" s="960"/>
      <c r="VHV56" s="960"/>
      <c r="VHW56" s="960"/>
      <c r="VHX56" s="960"/>
      <c r="VHY56" s="960"/>
      <c r="VHZ56" s="960"/>
      <c r="VIA56" s="960"/>
      <c r="VIB56" s="960"/>
      <c r="VIC56" s="960"/>
      <c r="VID56" s="960"/>
      <c r="VIE56" s="960"/>
      <c r="VIF56" s="960"/>
      <c r="VIG56" s="960"/>
      <c r="VIH56" s="960"/>
      <c r="VII56" s="960"/>
      <c r="VIJ56" s="960"/>
      <c r="VIK56" s="960"/>
      <c r="VIL56" s="960"/>
      <c r="VIM56" s="960"/>
      <c r="VIN56" s="960"/>
      <c r="VIO56" s="960"/>
      <c r="VIP56" s="960"/>
      <c r="VIQ56" s="960"/>
      <c r="VIR56" s="960"/>
      <c r="VIS56" s="960"/>
      <c r="VIT56" s="960"/>
      <c r="VIU56" s="960"/>
      <c r="VIV56" s="960"/>
      <c r="VIW56" s="960"/>
      <c r="VIX56" s="960"/>
      <c r="VIY56" s="960"/>
      <c r="VIZ56" s="960"/>
      <c r="VJA56" s="960"/>
      <c r="VJB56" s="960"/>
      <c r="VJC56" s="960"/>
      <c r="VJD56" s="960"/>
      <c r="VJE56" s="960"/>
      <c r="VJF56" s="960"/>
      <c r="VJG56" s="960"/>
      <c r="VJH56" s="960"/>
      <c r="VJI56" s="960"/>
      <c r="VJJ56" s="960"/>
      <c r="VJK56" s="960"/>
      <c r="VJL56" s="960"/>
      <c r="VJM56" s="960"/>
      <c r="VJN56" s="960"/>
      <c r="VJO56" s="960"/>
      <c r="VJP56" s="960"/>
      <c r="VJQ56" s="960"/>
      <c r="VJR56" s="960"/>
      <c r="VJS56" s="960"/>
      <c r="VJT56" s="960"/>
      <c r="VJU56" s="960"/>
      <c r="VJV56" s="960"/>
      <c r="VJW56" s="960"/>
      <c r="VJX56" s="960"/>
      <c r="VJY56" s="960"/>
      <c r="VJZ56" s="960"/>
      <c r="VKA56" s="960"/>
      <c r="VKB56" s="960"/>
      <c r="VKC56" s="960"/>
      <c r="VKD56" s="960"/>
      <c r="VKE56" s="960"/>
      <c r="VKF56" s="960"/>
      <c r="VKG56" s="960"/>
      <c r="VKH56" s="960"/>
      <c r="VKI56" s="960"/>
      <c r="VKJ56" s="960"/>
      <c r="VKK56" s="960"/>
      <c r="VKL56" s="960"/>
      <c r="VKM56" s="960"/>
      <c r="VKN56" s="960"/>
      <c r="VKO56" s="960"/>
      <c r="VKP56" s="960"/>
      <c r="VKQ56" s="960"/>
      <c r="VKR56" s="960"/>
      <c r="VKS56" s="960"/>
      <c r="VKT56" s="960"/>
      <c r="VKU56" s="960"/>
      <c r="VKV56" s="960"/>
      <c r="VKW56" s="960"/>
      <c r="VKX56" s="960"/>
      <c r="VKY56" s="960"/>
      <c r="VKZ56" s="960"/>
      <c r="VLA56" s="960"/>
      <c r="VLB56" s="960"/>
      <c r="VLC56" s="960"/>
      <c r="VLD56" s="960"/>
      <c r="VLE56" s="960"/>
      <c r="VLF56" s="960"/>
      <c r="VLG56" s="960"/>
      <c r="VLH56" s="960"/>
      <c r="VLI56" s="960"/>
      <c r="VLJ56" s="960"/>
      <c r="VLK56" s="960"/>
      <c r="VLL56" s="960"/>
      <c r="VLM56" s="960"/>
      <c r="VLN56" s="960"/>
      <c r="VLO56" s="960"/>
      <c r="VLP56" s="960"/>
      <c r="VLQ56" s="960"/>
      <c r="VLR56" s="960"/>
      <c r="VLS56" s="960"/>
      <c r="VLT56" s="960"/>
      <c r="VLU56" s="960"/>
      <c r="VLV56" s="960"/>
      <c r="VLW56" s="960"/>
      <c r="VLX56" s="960"/>
      <c r="VLY56" s="960"/>
      <c r="VLZ56" s="960"/>
      <c r="VMA56" s="960"/>
      <c r="VMB56" s="960"/>
      <c r="VMC56" s="960"/>
      <c r="VMD56" s="960"/>
      <c r="VME56" s="960"/>
      <c r="VMF56" s="960"/>
      <c r="VMG56" s="960"/>
      <c r="VMH56" s="960"/>
      <c r="VMI56" s="960"/>
      <c r="VMJ56" s="960"/>
      <c r="VMK56" s="960"/>
      <c r="VML56" s="960"/>
      <c r="VMM56" s="960"/>
      <c r="VMN56" s="960"/>
      <c r="VMO56" s="960"/>
      <c r="VMP56" s="960"/>
      <c r="VMQ56" s="960"/>
      <c r="VMR56" s="960"/>
      <c r="VMS56" s="960"/>
      <c r="VMT56" s="960"/>
      <c r="VMU56" s="960"/>
      <c r="VMV56" s="960"/>
      <c r="VMW56" s="960"/>
      <c r="VMX56" s="960"/>
      <c r="VMY56" s="960"/>
      <c r="VMZ56" s="960"/>
      <c r="VNA56" s="960"/>
      <c r="VNB56" s="960"/>
      <c r="VNC56" s="960"/>
      <c r="VND56" s="960"/>
      <c r="VNE56" s="960"/>
      <c r="VNF56" s="960"/>
      <c r="VNG56" s="960"/>
      <c r="VNH56" s="960"/>
      <c r="VNI56" s="960"/>
      <c r="VNJ56" s="960"/>
      <c r="VNK56" s="960"/>
      <c r="VNL56" s="960"/>
      <c r="VNM56" s="960"/>
      <c r="VNN56" s="960"/>
      <c r="VNO56" s="960"/>
      <c r="VNP56" s="960"/>
      <c r="VNQ56" s="960"/>
      <c r="VNR56" s="960"/>
      <c r="VNS56" s="960"/>
      <c r="VNT56" s="960"/>
      <c r="VNU56" s="960"/>
      <c r="VNV56" s="960"/>
      <c r="VNW56" s="960"/>
      <c r="VNX56" s="960"/>
      <c r="VNY56" s="960"/>
      <c r="VNZ56" s="960"/>
      <c r="VOA56" s="960"/>
      <c r="VOB56" s="960"/>
      <c r="VOC56" s="960"/>
      <c r="VOD56" s="960"/>
      <c r="VOE56" s="960"/>
      <c r="VOF56" s="960"/>
      <c r="VOG56" s="960"/>
      <c r="VOH56" s="960"/>
      <c r="VOI56" s="960"/>
      <c r="VOJ56" s="960"/>
      <c r="VOK56" s="960"/>
      <c r="VOL56" s="960"/>
      <c r="VOM56" s="960"/>
      <c r="VON56" s="960"/>
      <c r="VOO56" s="960"/>
      <c r="VOP56" s="960"/>
      <c r="VOQ56" s="960"/>
      <c r="VOR56" s="960"/>
      <c r="VOS56" s="960"/>
      <c r="VOT56" s="960"/>
      <c r="VOU56" s="960"/>
      <c r="VOV56" s="960"/>
      <c r="VOW56" s="960"/>
      <c r="VOX56" s="960"/>
      <c r="VOY56" s="960"/>
      <c r="VOZ56" s="960"/>
      <c r="VPA56" s="960"/>
      <c r="VPB56" s="960"/>
      <c r="VPC56" s="960"/>
      <c r="VPD56" s="960"/>
      <c r="VPE56" s="960"/>
      <c r="VPF56" s="960"/>
      <c r="VPG56" s="960"/>
      <c r="VPH56" s="960"/>
      <c r="VPI56" s="960"/>
      <c r="VPJ56" s="960"/>
      <c r="VPK56" s="960"/>
      <c r="VPL56" s="960"/>
      <c r="VPM56" s="960"/>
      <c r="VPN56" s="960"/>
      <c r="VPO56" s="960"/>
      <c r="VPP56" s="960"/>
      <c r="VPQ56" s="960"/>
      <c r="VPR56" s="960"/>
      <c r="VPS56" s="960"/>
      <c r="VPT56" s="960"/>
      <c r="VPU56" s="960"/>
      <c r="VPV56" s="960"/>
      <c r="VPW56" s="960"/>
      <c r="VPX56" s="960"/>
      <c r="VPY56" s="960"/>
      <c r="VPZ56" s="960"/>
      <c r="VQA56" s="960"/>
      <c r="VQB56" s="960"/>
      <c r="VQC56" s="960"/>
      <c r="VQD56" s="960"/>
      <c r="VQE56" s="960"/>
      <c r="VQF56" s="960"/>
      <c r="VQG56" s="960"/>
      <c r="VQH56" s="960"/>
      <c r="VQI56" s="960"/>
      <c r="VQJ56" s="960"/>
      <c r="VQK56" s="960"/>
      <c r="VQL56" s="960"/>
      <c r="VQM56" s="960"/>
      <c r="VQN56" s="960"/>
      <c r="VQO56" s="960"/>
      <c r="VQP56" s="960"/>
      <c r="VQQ56" s="960"/>
      <c r="VQR56" s="960"/>
      <c r="VQS56" s="960"/>
      <c r="VQT56" s="960"/>
      <c r="VQU56" s="960"/>
      <c r="VQV56" s="960"/>
      <c r="VQW56" s="960"/>
      <c r="VQX56" s="960"/>
      <c r="VQY56" s="960"/>
      <c r="VQZ56" s="960"/>
      <c r="VRA56" s="960"/>
      <c r="VRB56" s="960"/>
      <c r="VRC56" s="960"/>
      <c r="VRD56" s="960"/>
      <c r="VRE56" s="960"/>
      <c r="VRF56" s="960"/>
      <c r="VRG56" s="960"/>
      <c r="VRH56" s="960"/>
      <c r="VRI56" s="960"/>
      <c r="VRJ56" s="960"/>
      <c r="VRK56" s="960"/>
      <c r="VRL56" s="960"/>
      <c r="VRM56" s="960"/>
      <c r="VRN56" s="960"/>
      <c r="VRO56" s="960"/>
      <c r="VRP56" s="960"/>
      <c r="VRQ56" s="960"/>
      <c r="VRR56" s="960"/>
      <c r="VRS56" s="960"/>
      <c r="VRT56" s="960"/>
      <c r="VRU56" s="960"/>
      <c r="VRV56" s="960"/>
      <c r="VRW56" s="960"/>
      <c r="VRX56" s="960"/>
      <c r="VRY56" s="960"/>
      <c r="VRZ56" s="960"/>
      <c r="VSA56" s="960"/>
      <c r="VSB56" s="960"/>
      <c r="VSC56" s="960"/>
      <c r="VSD56" s="960"/>
      <c r="VSE56" s="960"/>
      <c r="VSF56" s="960"/>
      <c r="VSG56" s="960"/>
      <c r="VSH56" s="960"/>
      <c r="VSI56" s="960"/>
      <c r="VSJ56" s="960"/>
      <c r="VSK56" s="960"/>
      <c r="VSL56" s="960"/>
      <c r="VSM56" s="960"/>
      <c r="VSN56" s="960"/>
      <c r="VSO56" s="960"/>
      <c r="VSP56" s="960"/>
      <c r="VSQ56" s="960"/>
      <c r="VSR56" s="960"/>
      <c r="VSS56" s="960"/>
      <c r="VST56" s="960"/>
      <c r="VSU56" s="960"/>
      <c r="VSV56" s="960"/>
      <c r="VSW56" s="960"/>
      <c r="VSX56" s="960"/>
      <c r="VSY56" s="960"/>
      <c r="VSZ56" s="960"/>
      <c r="VTA56" s="960"/>
      <c r="VTB56" s="960"/>
      <c r="VTC56" s="960"/>
      <c r="VTD56" s="960"/>
      <c r="VTE56" s="960"/>
      <c r="VTF56" s="960"/>
      <c r="VTG56" s="960"/>
      <c r="VTH56" s="960"/>
      <c r="VTI56" s="960"/>
      <c r="VTJ56" s="960"/>
      <c r="VTK56" s="960"/>
      <c r="VTL56" s="960"/>
      <c r="VTM56" s="960"/>
      <c r="VTN56" s="960"/>
      <c r="VTO56" s="960"/>
      <c r="VTP56" s="960"/>
      <c r="VTQ56" s="960"/>
      <c r="VTR56" s="960"/>
      <c r="VTS56" s="960"/>
      <c r="VTT56" s="960"/>
      <c r="VTU56" s="960"/>
      <c r="VTV56" s="960"/>
      <c r="VTW56" s="960"/>
      <c r="VTX56" s="960"/>
      <c r="VTY56" s="960"/>
      <c r="VTZ56" s="960"/>
      <c r="VUA56" s="960"/>
      <c r="VUB56" s="960"/>
      <c r="VUC56" s="960"/>
      <c r="VUD56" s="960"/>
      <c r="VUE56" s="960"/>
      <c r="VUF56" s="960"/>
      <c r="VUG56" s="960"/>
      <c r="VUH56" s="960"/>
      <c r="VUI56" s="960"/>
      <c r="VUJ56" s="960"/>
      <c r="VUK56" s="960"/>
      <c r="VUL56" s="960"/>
      <c r="VUM56" s="960"/>
      <c r="VUN56" s="960"/>
      <c r="VUO56" s="960"/>
      <c r="VUP56" s="960"/>
      <c r="VUQ56" s="960"/>
      <c r="VUR56" s="960"/>
      <c r="VUS56" s="960"/>
      <c r="VUT56" s="960"/>
      <c r="VUU56" s="960"/>
      <c r="VUV56" s="960"/>
      <c r="VUW56" s="960"/>
      <c r="VUX56" s="960"/>
      <c r="VUY56" s="960"/>
      <c r="VUZ56" s="960"/>
      <c r="VVA56" s="960"/>
      <c r="VVB56" s="960"/>
      <c r="VVC56" s="960"/>
      <c r="VVD56" s="960"/>
      <c r="VVE56" s="960"/>
      <c r="VVF56" s="960"/>
      <c r="VVG56" s="960"/>
      <c r="VVH56" s="960"/>
      <c r="VVI56" s="960"/>
      <c r="VVJ56" s="960"/>
      <c r="VVK56" s="960"/>
      <c r="VVL56" s="960"/>
      <c r="VVM56" s="960"/>
      <c r="VVN56" s="960"/>
      <c r="VVO56" s="960"/>
      <c r="VVP56" s="960"/>
      <c r="VVQ56" s="960"/>
      <c r="VVR56" s="960"/>
      <c r="VVS56" s="960"/>
      <c r="VVT56" s="960"/>
      <c r="VVU56" s="960"/>
      <c r="VVV56" s="960"/>
      <c r="VVW56" s="960"/>
      <c r="VVX56" s="960"/>
      <c r="VVY56" s="960"/>
      <c r="VVZ56" s="960"/>
      <c r="VWA56" s="960"/>
      <c r="VWB56" s="960"/>
      <c r="VWC56" s="960"/>
      <c r="VWD56" s="960"/>
      <c r="VWE56" s="960"/>
      <c r="VWF56" s="960"/>
      <c r="VWG56" s="960"/>
      <c r="VWH56" s="960"/>
      <c r="VWI56" s="960"/>
      <c r="VWJ56" s="960"/>
      <c r="VWK56" s="960"/>
      <c r="VWL56" s="960"/>
      <c r="VWM56" s="960"/>
      <c r="VWN56" s="960"/>
      <c r="VWO56" s="960"/>
      <c r="VWP56" s="960"/>
      <c r="VWQ56" s="960"/>
      <c r="VWR56" s="960"/>
      <c r="VWS56" s="960"/>
      <c r="VWT56" s="960"/>
      <c r="VWU56" s="960"/>
      <c r="VWV56" s="960"/>
      <c r="VWW56" s="960"/>
      <c r="VWX56" s="960"/>
      <c r="VWY56" s="960"/>
      <c r="VWZ56" s="960"/>
      <c r="VXA56" s="960"/>
      <c r="VXB56" s="960"/>
      <c r="VXC56" s="960"/>
      <c r="VXD56" s="960"/>
      <c r="VXE56" s="960"/>
      <c r="VXF56" s="960"/>
      <c r="VXG56" s="960"/>
      <c r="VXH56" s="960"/>
      <c r="VXI56" s="960"/>
      <c r="VXJ56" s="960"/>
      <c r="VXK56" s="960"/>
      <c r="VXL56" s="960"/>
      <c r="VXM56" s="960"/>
      <c r="VXN56" s="960"/>
      <c r="VXO56" s="960"/>
      <c r="VXP56" s="960"/>
      <c r="VXQ56" s="960"/>
      <c r="VXR56" s="960"/>
      <c r="VXS56" s="960"/>
      <c r="VXT56" s="960"/>
      <c r="VXU56" s="960"/>
      <c r="VXV56" s="960"/>
      <c r="VXW56" s="960"/>
      <c r="VXX56" s="960"/>
      <c r="VXY56" s="960"/>
      <c r="VXZ56" s="960"/>
      <c r="VYA56" s="960"/>
      <c r="VYB56" s="960"/>
      <c r="VYC56" s="960"/>
      <c r="VYD56" s="960"/>
      <c r="VYE56" s="960"/>
      <c r="VYF56" s="960"/>
      <c r="VYG56" s="960"/>
      <c r="VYH56" s="960"/>
      <c r="VYI56" s="960"/>
      <c r="VYJ56" s="960"/>
      <c r="VYK56" s="960"/>
      <c r="VYL56" s="960"/>
      <c r="VYM56" s="960"/>
      <c r="VYN56" s="960"/>
      <c r="VYO56" s="960"/>
      <c r="VYP56" s="960"/>
      <c r="VYQ56" s="960"/>
      <c r="VYR56" s="960"/>
      <c r="VYS56" s="960"/>
      <c r="VYT56" s="960"/>
      <c r="VYU56" s="960"/>
      <c r="VYV56" s="960"/>
      <c r="VYW56" s="960"/>
      <c r="VYX56" s="960"/>
      <c r="VYY56" s="960"/>
      <c r="VYZ56" s="960"/>
      <c r="VZA56" s="960"/>
      <c r="VZB56" s="960"/>
      <c r="VZC56" s="960"/>
      <c r="VZD56" s="960"/>
      <c r="VZE56" s="960"/>
      <c r="VZF56" s="960"/>
      <c r="VZG56" s="960"/>
      <c r="VZH56" s="960"/>
      <c r="VZI56" s="960"/>
      <c r="VZJ56" s="960"/>
      <c r="VZK56" s="960"/>
      <c r="VZL56" s="960"/>
      <c r="VZM56" s="960"/>
      <c r="VZN56" s="960"/>
      <c r="VZO56" s="960"/>
      <c r="VZP56" s="960"/>
      <c r="VZQ56" s="960"/>
      <c r="VZR56" s="960"/>
      <c r="VZS56" s="960"/>
      <c r="VZT56" s="960"/>
      <c r="VZU56" s="960"/>
      <c r="VZV56" s="960"/>
      <c r="VZW56" s="960"/>
      <c r="VZX56" s="960"/>
      <c r="VZY56" s="960"/>
      <c r="VZZ56" s="960"/>
      <c r="WAA56" s="960"/>
      <c r="WAB56" s="960"/>
      <c r="WAC56" s="960"/>
      <c r="WAD56" s="960"/>
      <c r="WAE56" s="960"/>
      <c r="WAF56" s="960"/>
      <c r="WAG56" s="960"/>
      <c r="WAH56" s="960"/>
      <c r="WAI56" s="960"/>
      <c r="WAJ56" s="960"/>
      <c r="WAK56" s="960"/>
      <c r="WAL56" s="960"/>
      <c r="WAM56" s="960"/>
      <c r="WAN56" s="960"/>
      <c r="WAO56" s="960"/>
      <c r="WAP56" s="960"/>
      <c r="WAQ56" s="960"/>
      <c r="WAR56" s="960"/>
      <c r="WAS56" s="960"/>
      <c r="WAT56" s="960"/>
      <c r="WAU56" s="960"/>
      <c r="WAV56" s="960"/>
      <c r="WAW56" s="960"/>
      <c r="WAX56" s="960"/>
      <c r="WAY56" s="960"/>
      <c r="WAZ56" s="960"/>
      <c r="WBA56" s="960"/>
      <c r="WBB56" s="960"/>
      <c r="WBC56" s="960"/>
      <c r="WBD56" s="960"/>
      <c r="WBE56" s="960"/>
      <c r="WBF56" s="960"/>
      <c r="WBG56" s="960"/>
      <c r="WBH56" s="960"/>
      <c r="WBI56" s="960"/>
      <c r="WBJ56" s="960"/>
      <c r="WBK56" s="960"/>
      <c r="WBL56" s="960"/>
      <c r="WBM56" s="960"/>
      <c r="WBN56" s="960"/>
      <c r="WBO56" s="960"/>
      <c r="WBP56" s="960"/>
      <c r="WBQ56" s="960"/>
      <c r="WBR56" s="960"/>
      <c r="WBS56" s="960"/>
      <c r="WBT56" s="960"/>
      <c r="WBU56" s="960"/>
      <c r="WBV56" s="960"/>
      <c r="WBW56" s="960"/>
      <c r="WBX56" s="960"/>
      <c r="WBY56" s="960"/>
      <c r="WBZ56" s="960"/>
      <c r="WCA56" s="960"/>
      <c r="WCB56" s="960"/>
      <c r="WCC56" s="960"/>
      <c r="WCD56" s="960"/>
      <c r="WCE56" s="960"/>
      <c r="WCF56" s="960"/>
      <c r="WCG56" s="960"/>
      <c r="WCH56" s="960"/>
      <c r="WCI56" s="960"/>
      <c r="WCJ56" s="960"/>
      <c r="WCK56" s="960"/>
      <c r="WCL56" s="960"/>
      <c r="WCM56" s="960"/>
      <c r="WCN56" s="960"/>
      <c r="WCO56" s="960"/>
      <c r="WCP56" s="960"/>
      <c r="WCQ56" s="960"/>
      <c r="WCR56" s="960"/>
      <c r="WCS56" s="960"/>
      <c r="WCT56" s="960"/>
      <c r="WCU56" s="960"/>
      <c r="WCV56" s="960"/>
      <c r="WCW56" s="960"/>
      <c r="WCX56" s="960"/>
      <c r="WCY56" s="960"/>
      <c r="WCZ56" s="960"/>
      <c r="WDA56" s="960"/>
      <c r="WDB56" s="960"/>
      <c r="WDC56" s="960"/>
      <c r="WDD56" s="960"/>
      <c r="WDE56" s="960"/>
      <c r="WDF56" s="960"/>
      <c r="WDG56" s="960"/>
      <c r="WDH56" s="960"/>
      <c r="WDI56" s="960"/>
      <c r="WDJ56" s="960"/>
      <c r="WDK56" s="960"/>
      <c r="WDL56" s="960"/>
      <c r="WDM56" s="960"/>
      <c r="WDN56" s="960"/>
      <c r="WDO56" s="960"/>
      <c r="WDP56" s="960"/>
      <c r="WDQ56" s="960"/>
      <c r="WDR56" s="960"/>
      <c r="WDS56" s="960"/>
      <c r="WDT56" s="960"/>
      <c r="WDU56" s="960"/>
      <c r="WDV56" s="960"/>
      <c r="WDW56" s="960"/>
      <c r="WDX56" s="960"/>
      <c r="WDY56" s="960"/>
      <c r="WDZ56" s="960"/>
      <c r="WEA56" s="960"/>
      <c r="WEB56" s="960"/>
      <c r="WEC56" s="960"/>
      <c r="WED56" s="960"/>
      <c r="WEE56" s="960"/>
      <c r="WEF56" s="960"/>
      <c r="WEG56" s="960"/>
      <c r="WEH56" s="960"/>
      <c r="WEI56" s="960"/>
      <c r="WEJ56" s="960"/>
      <c r="WEK56" s="960"/>
      <c r="WEL56" s="960"/>
      <c r="WEM56" s="960"/>
      <c r="WEN56" s="960"/>
      <c r="WEO56" s="960"/>
      <c r="WEP56" s="960"/>
      <c r="WEQ56" s="960"/>
      <c r="WER56" s="960"/>
      <c r="WES56" s="960"/>
      <c r="WET56" s="960"/>
      <c r="WEU56" s="960"/>
      <c r="WEV56" s="960"/>
      <c r="WEW56" s="960"/>
      <c r="WEX56" s="960"/>
      <c r="WEY56" s="960"/>
      <c r="WEZ56" s="960"/>
      <c r="WFA56" s="960"/>
      <c r="WFB56" s="960"/>
      <c r="WFC56" s="960"/>
      <c r="WFD56" s="960"/>
      <c r="WFE56" s="960"/>
      <c r="WFF56" s="960"/>
      <c r="WFG56" s="960"/>
      <c r="WFH56" s="960"/>
      <c r="WFI56" s="960"/>
      <c r="WFJ56" s="960"/>
      <c r="WFK56" s="960"/>
      <c r="WFL56" s="960"/>
      <c r="WFM56" s="960"/>
      <c r="WFN56" s="960"/>
      <c r="WFO56" s="960"/>
      <c r="WFP56" s="960"/>
      <c r="WFQ56" s="960"/>
      <c r="WFR56" s="960"/>
      <c r="WFS56" s="960"/>
      <c r="WFT56" s="960"/>
      <c r="WFU56" s="960"/>
      <c r="WFV56" s="960"/>
      <c r="WFW56" s="960"/>
      <c r="WFX56" s="960"/>
      <c r="WFY56" s="960"/>
      <c r="WFZ56" s="960"/>
      <c r="WGA56" s="960"/>
      <c r="WGB56" s="960"/>
      <c r="WGC56" s="960"/>
      <c r="WGD56" s="960"/>
      <c r="WGE56" s="960"/>
      <c r="WGF56" s="960"/>
      <c r="WGG56" s="960"/>
      <c r="WGH56" s="960"/>
      <c r="WGI56" s="960"/>
      <c r="WGJ56" s="960"/>
      <c r="WGK56" s="960"/>
      <c r="WGL56" s="960"/>
      <c r="WGM56" s="960"/>
      <c r="WGN56" s="960"/>
      <c r="WGO56" s="960"/>
      <c r="WGP56" s="960"/>
      <c r="WGQ56" s="960"/>
      <c r="WGR56" s="960"/>
      <c r="WGS56" s="960"/>
      <c r="WGT56" s="960"/>
      <c r="WGU56" s="960"/>
      <c r="WGV56" s="960"/>
      <c r="WGW56" s="960"/>
      <c r="WGX56" s="960"/>
      <c r="WGY56" s="960"/>
      <c r="WGZ56" s="960"/>
      <c r="WHA56" s="960"/>
      <c r="WHB56" s="960"/>
      <c r="WHC56" s="960"/>
      <c r="WHD56" s="960"/>
      <c r="WHE56" s="960"/>
      <c r="WHF56" s="960"/>
      <c r="WHG56" s="960"/>
      <c r="WHH56" s="960"/>
      <c r="WHI56" s="960"/>
      <c r="WHJ56" s="960"/>
      <c r="WHK56" s="960"/>
      <c r="WHL56" s="960"/>
      <c r="WHM56" s="960"/>
      <c r="WHN56" s="960"/>
      <c r="WHO56" s="960"/>
      <c r="WHP56" s="960"/>
      <c r="WHQ56" s="960"/>
      <c r="WHR56" s="960"/>
      <c r="WHS56" s="960"/>
      <c r="WHT56" s="960"/>
      <c r="WHU56" s="960"/>
      <c r="WHV56" s="960"/>
      <c r="WHW56" s="960"/>
      <c r="WHX56" s="960"/>
      <c r="WHY56" s="960"/>
      <c r="WHZ56" s="960"/>
      <c r="WIA56" s="960"/>
      <c r="WIB56" s="960"/>
      <c r="WIC56" s="960"/>
      <c r="WID56" s="960"/>
      <c r="WIE56" s="960"/>
      <c r="WIF56" s="960"/>
      <c r="WIG56" s="960"/>
      <c r="WIH56" s="960"/>
      <c r="WII56" s="960"/>
      <c r="WIJ56" s="960"/>
      <c r="WIK56" s="960"/>
      <c r="WIL56" s="960"/>
      <c r="WIM56" s="960"/>
      <c r="WIN56" s="960"/>
      <c r="WIO56" s="960"/>
      <c r="WIP56" s="960"/>
      <c r="WIQ56" s="960"/>
      <c r="WIR56" s="960"/>
      <c r="WIS56" s="960"/>
      <c r="WIT56" s="960"/>
      <c r="WIU56" s="960"/>
      <c r="WIV56" s="960"/>
      <c r="WIW56" s="960"/>
      <c r="WIX56" s="960"/>
      <c r="WIY56" s="960"/>
      <c r="WIZ56" s="960"/>
      <c r="WJA56" s="960"/>
      <c r="WJB56" s="960"/>
      <c r="WJC56" s="960"/>
      <c r="WJD56" s="960"/>
      <c r="WJE56" s="960"/>
      <c r="WJF56" s="960"/>
      <c r="WJG56" s="960"/>
      <c r="WJH56" s="960"/>
      <c r="WJI56" s="960"/>
      <c r="WJJ56" s="960"/>
      <c r="WJK56" s="960"/>
      <c r="WJL56" s="960"/>
      <c r="WJM56" s="960"/>
      <c r="WJN56" s="960"/>
      <c r="WJO56" s="960"/>
      <c r="WJP56" s="960"/>
      <c r="WJQ56" s="960"/>
      <c r="WJR56" s="960"/>
      <c r="WJS56" s="960"/>
      <c r="WJT56" s="960"/>
      <c r="WJU56" s="960"/>
      <c r="WJV56" s="960"/>
      <c r="WJW56" s="960"/>
      <c r="WJX56" s="960"/>
      <c r="WJY56" s="960"/>
      <c r="WJZ56" s="960"/>
      <c r="WKA56" s="960"/>
      <c r="WKB56" s="960"/>
      <c r="WKC56" s="960"/>
      <c r="WKD56" s="960"/>
      <c r="WKE56" s="960"/>
      <c r="WKF56" s="960"/>
      <c r="WKG56" s="960"/>
      <c r="WKH56" s="960"/>
      <c r="WKI56" s="960"/>
      <c r="WKJ56" s="960"/>
      <c r="WKK56" s="960"/>
      <c r="WKL56" s="960"/>
      <c r="WKM56" s="960"/>
      <c r="WKN56" s="960"/>
      <c r="WKO56" s="960"/>
      <c r="WKP56" s="960"/>
      <c r="WKQ56" s="960"/>
      <c r="WKR56" s="960"/>
      <c r="WKS56" s="960"/>
      <c r="WKT56" s="960"/>
      <c r="WKU56" s="960"/>
      <c r="WKV56" s="960"/>
      <c r="WKW56" s="960"/>
      <c r="WKX56" s="960"/>
      <c r="WKY56" s="960"/>
      <c r="WKZ56" s="960"/>
      <c r="WLA56" s="960"/>
      <c r="WLB56" s="960"/>
      <c r="WLC56" s="960"/>
      <c r="WLD56" s="960"/>
      <c r="WLE56" s="960"/>
      <c r="WLF56" s="960"/>
      <c r="WLG56" s="960"/>
      <c r="WLH56" s="960"/>
      <c r="WLI56" s="960"/>
      <c r="WLJ56" s="960"/>
      <c r="WLK56" s="960"/>
      <c r="WLL56" s="960"/>
      <c r="WLM56" s="960"/>
      <c r="WLN56" s="960"/>
      <c r="WLO56" s="960"/>
      <c r="WLP56" s="960"/>
      <c r="WLQ56" s="960"/>
      <c r="WLR56" s="960"/>
      <c r="WLS56" s="960"/>
      <c r="WLT56" s="960"/>
      <c r="WLU56" s="960"/>
      <c r="WLV56" s="960"/>
      <c r="WLW56" s="960"/>
      <c r="WLX56" s="960"/>
      <c r="WLY56" s="960"/>
      <c r="WLZ56" s="960"/>
      <c r="WMA56" s="960"/>
      <c r="WMB56" s="960"/>
      <c r="WMC56" s="960"/>
      <c r="WMD56" s="960"/>
      <c r="WME56" s="960"/>
      <c r="WMF56" s="960"/>
      <c r="WMG56" s="960"/>
      <c r="WMH56" s="960"/>
      <c r="WMI56" s="960"/>
      <c r="WMJ56" s="960"/>
      <c r="WMK56" s="960"/>
      <c r="WML56" s="960"/>
      <c r="WMM56" s="960"/>
      <c r="WMN56" s="960"/>
      <c r="WMO56" s="960"/>
      <c r="WMP56" s="960"/>
      <c r="WMQ56" s="960"/>
      <c r="WMR56" s="960"/>
      <c r="WMS56" s="960"/>
      <c r="WMT56" s="960"/>
      <c r="WMU56" s="960"/>
      <c r="WMV56" s="960"/>
      <c r="WMW56" s="960"/>
      <c r="WMX56" s="960"/>
      <c r="WMY56" s="960"/>
      <c r="WMZ56" s="960"/>
      <c r="WNA56" s="960"/>
      <c r="WNB56" s="960"/>
      <c r="WNC56" s="960"/>
      <c r="WND56" s="960"/>
      <c r="WNE56" s="960"/>
      <c r="WNF56" s="960"/>
      <c r="WNG56" s="960"/>
      <c r="WNH56" s="960"/>
      <c r="WNI56" s="960"/>
      <c r="WNJ56" s="960"/>
      <c r="WNK56" s="960"/>
      <c r="WNL56" s="960"/>
      <c r="WNM56" s="960"/>
      <c r="WNN56" s="960"/>
      <c r="WNO56" s="960"/>
      <c r="WNP56" s="960"/>
      <c r="WNQ56" s="960"/>
      <c r="WNR56" s="960"/>
      <c r="WNS56" s="960"/>
      <c r="WNT56" s="960"/>
      <c r="WNU56" s="960"/>
      <c r="WNV56" s="960"/>
      <c r="WNW56" s="960"/>
      <c r="WNX56" s="960"/>
      <c r="WNY56" s="960"/>
      <c r="WNZ56" s="960"/>
      <c r="WOA56" s="960"/>
      <c r="WOB56" s="960"/>
      <c r="WOC56" s="960"/>
      <c r="WOD56" s="960"/>
      <c r="WOE56" s="960"/>
      <c r="WOF56" s="960"/>
      <c r="WOG56" s="960"/>
      <c r="WOH56" s="960"/>
      <c r="WOI56" s="960"/>
      <c r="WOJ56" s="960"/>
      <c r="WOK56" s="960"/>
      <c r="WOL56" s="960"/>
      <c r="WOM56" s="960"/>
      <c r="WON56" s="960"/>
      <c r="WOO56" s="960"/>
      <c r="WOP56" s="960"/>
      <c r="WOQ56" s="960"/>
      <c r="WOR56" s="960"/>
      <c r="WOS56" s="960"/>
      <c r="WOT56" s="960"/>
      <c r="WOU56" s="960"/>
      <c r="WOV56" s="960"/>
      <c r="WOW56" s="960"/>
      <c r="WOX56" s="960"/>
      <c r="WOY56" s="960"/>
      <c r="WOZ56" s="960"/>
      <c r="WPA56" s="960"/>
      <c r="WPB56" s="960"/>
      <c r="WPC56" s="960"/>
      <c r="WPD56" s="960"/>
      <c r="WPE56" s="960"/>
      <c r="WPF56" s="960"/>
      <c r="WPG56" s="960"/>
      <c r="WPH56" s="960"/>
      <c r="WPI56" s="960"/>
      <c r="WPJ56" s="960"/>
      <c r="WPK56" s="960"/>
      <c r="WPL56" s="960"/>
      <c r="WPM56" s="960"/>
      <c r="WPN56" s="960"/>
      <c r="WPO56" s="960"/>
      <c r="WPP56" s="960"/>
      <c r="WPQ56" s="960"/>
      <c r="WPR56" s="960"/>
      <c r="WPS56" s="960"/>
      <c r="WPT56" s="960"/>
      <c r="WPU56" s="960"/>
      <c r="WPV56" s="960"/>
      <c r="WPW56" s="960"/>
      <c r="WPX56" s="960"/>
      <c r="WPY56" s="960"/>
      <c r="WPZ56" s="960"/>
      <c r="WQA56" s="960"/>
      <c r="WQB56" s="960"/>
      <c r="WQC56" s="960"/>
      <c r="WQD56" s="960"/>
      <c r="WQE56" s="960"/>
      <c r="WQF56" s="960"/>
      <c r="WQG56" s="960"/>
      <c r="WQH56" s="960"/>
      <c r="WQI56" s="960"/>
      <c r="WQJ56" s="960"/>
      <c r="WQK56" s="960"/>
      <c r="WQL56" s="960"/>
      <c r="WQM56" s="960"/>
      <c r="WQN56" s="960"/>
      <c r="WQO56" s="960"/>
      <c r="WQP56" s="960"/>
      <c r="WQQ56" s="960"/>
      <c r="WQR56" s="960"/>
      <c r="WQS56" s="960"/>
      <c r="WQT56" s="960"/>
      <c r="WQU56" s="960"/>
      <c r="WQV56" s="960"/>
      <c r="WQW56" s="960"/>
      <c r="WQX56" s="960"/>
      <c r="WQY56" s="960"/>
      <c r="WQZ56" s="960"/>
      <c r="WRA56" s="960"/>
      <c r="WRB56" s="960"/>
      <c r="WRC56" s="960"/>
      <c r="WRD56" s="960"/>
      <c r="WRE56" s="960"/>
      <c r="WRF56" s="960"/>
      <c r="WRG56" s="960"/>
      <c r="WRH56" s="960"/>
      <c r="WRI56" s="960"/>
      <c r="WRJ56" s="960"/>
      <c r="WRK56" s="960"/>
      <c r="WRL56" s="960"/>
      <c r="WRM56" s="960"/>
      <c r="WRN56" s="960"/>
      <c r="WRO56" s="960"/>
      <c r="WRP56" s="960"/>
      <c r="WRQ56" s="960"/>
      <c r="WRR56" s="960"/>
      <c r="WRS56" s="960"/>
      <c r="WRT56" s="960"/>
      <c r="WRU56" s="960"/>
      <c r="WRV56" s="960"/>
      <c r="WRW56" s="960"/>
      <c r="WRX56" s="960"/>
      <c r="WRY56" s="960"/>
      <c r="WRZ56" s="960"/>
      <c r="WSA56" s="960"/>
      <c r="WSB56" s="960"/>
      <c r="WSC56" s="960"/>
      <c r="WSD56" s="960"/>
      <c r="WSE56" s="960"/>
      <c r="WSF56" s="960"/>
      <c r="WSG56" s="960"/>
      <c r="WSH56" s="960"/>
      <c r="WSI56" s="960"/>
      <c r="WSJ56" s="960"/>
      <c r="WSK56" s="960"/>
      <c r="WSL56" s="960"/>
      <c r="WSM56" s="960"/>
      <c r="WSN56" s="960"/>
      <c r="WSO56" s="960"/>
      <c r="WSP56" s="960"/>
      <c r="WSQ56" s="960"/>
      <c r="WSR56" s="960"/>
      <c r="WSS56" s="960"/>
      <c r="WST56" s="960"/>
      <c r="WSU56" s="960"/>
      <c r="WSV56" s="960"/>
      <c r="WSW56" s="960"/>
      <c r="WSX56" s="960"/>
      <c r="WSY56" s="960"/>
      <c r="WSZ56" s="960"/>
      <c r="WTA56" s="960"/>
      <c r="WTB56" s="960"/>
      <c r="WTC56" s="960"/>
      <c r="WTD56" s="960"/>
      <c r="WTE56" s="960"/>
      <c r="WTF56" s="960"/>
      <c r="WTG56" s="960"/>
      <c r="WTH56" s="960"/>
      <c r="WTI56" s="960"/>
      <c r="WTJ56" s="960"/>
      <c r="WTK56" s="960"/>
      <c r="WTL56" s="960"/>
      <c r="WTM56" s="960"/>
      <c r="WTN56" s="960"/>
      <c r="WTO56" s="960"/>
      <c r="WTP56" s="960"/>
      <c r="WTQ56" s="960"/>
      <c r="WTR56" s="960"/>
      <c r="WTS56" s="960"/>
      <c r="WTT56" s="960"/>
      <c r="WTU56" s="960"/>
      <c r="WTV56" s="960"/>
      <c r="WTW56" s="960"/>
      <c r="WTX56" s="960"/>
      <c r="WTY56" s="960"/>
      <c r="WTZ56" s="960"/>
      <c r="WUA56" s="960"/>
      <c r="WUB56" s="960"/>
      <c r="WUC56" s="960"/>
      <c r="WUD56" s="960"/>
      <c r="WUE56" s="960"/>
      <c r="WUF56" s="960"/>
      <c r="WUG56" s="960"/>
      <c r="WUH56" s="960"/>
      <c r="WUI56" s="960"/>
      <c r="WUJ56" s="960"/>
      <c r="WUK56" s="960"/>
      <c r="WUL56" s="960"/>
      <c r="WUM56" s="960"/>
      <c r="WUN56" s="960"/>
      <c r="WUO56" s="960"/>
      <c r="WUP56" s="960"/>
      <c r="WUQ56" s="960"/>
      <c r="WUR56" s="960"/>
      <c r="WUS56" s="960"/>
      <c r="WUT56" s="960"/>
      <c r="WUU56" s="960"/>
      <c r="WUV56" s="960"/>
      <c r="WUW56" s="960"/>
      <c r="WUX56" s="960"/>
      <c r="WUY56" s="960"/>
      <c r="WUZ56" s="960"/>
      <c r="WVA56" s="960"/>
      <c r="WVB56" s="960"/>
      <c r="WVC56" s="960"/>
      <c r="WVD56" s="960"/>
      <c r="WVE56" s="960"/>
      <c r="WVF56" s="960"/>
      <c r="WVG56" s="960"/>
      <c r="WVH56" s="960"/>
      <c r="WVI56" s="960"/>
      <c r="WVJ56" s="960"/>
      <c r="WVK56" s="960"/>
      <c r="WVL56" s="960"/>
      <c r="WVM56" s="960"/>
      <c r="WVN56" s="960"/>
      <c r="WVO56" s="960"/>
      <c r="WVP56" s="960"/>
      <c r="WVQ56" s="960"/>
      <c r="WVR56" s="960"/>
      <c r="WVS56" s="960"/>
      <c r="WVT56" s="960"/>
      <c r="WVU56" s="960"/>
      <c r="WVV56" s="960"/>
      <c r="WVW56" s="960"/>
      <c r="WVX56" s="960"/>
      <c r="WVY56" s="960"/>
      <c r="WVZ56" s="960"/>
      <c r="WWA56" s="960"/>
      <c r="WWB56" s="960"/>
      <c r="WWC56" s="960"/>
      <c r="WWD56" s="960"/>
      <c r="WWE56" s="960"/>
      <c r="WWF56" s="960"/>
      <c r="WWG56" s="960"/>
      <c r="WWH56" s="960"/>
      <c r="WWI56" s="960"/>
      <c r="WWJ56" s="960"/>
      <c r="WWK56" s="960"/>
      <c r="WWL56" s="960"/>
      <c r="WWM56" s="960"/>
      <c r="WWN56" s="960"/>
      <c r="WWO56" s="960"/>
      <c r="WWP56" s="960"/>
      <c r="WWQ56" s="960"/>
      <c r="WWR56" s="960"/>
      <c r="WWS56" s="960"/>
      <c r="WWT56" s="960"/>
      <c r="WWU56" s="960"/>
      <c r="WWV56" s="960"/>
      <c r="WWW56" s="960"/>
      <c r="WWX56" s="960"/>
      <c r="WWY56" s="960"/>
      <c r="WWZ56" s="960"/>
      <c r="WXA56" s="960"/>
      <c r="WXB56" s="960"/>
      <c r="WXC56" s="960"/>
      <c r="WXD56" s="960"/>
      <c r="WXE56" s="960"/>
      <c r="WXF56" s="960"/>
      <c r="WXG56" s="960"/>
      <c r="WXH56" s="960"/>
      <c r="WXI56" s="960"/>
      <c r="WXJ56" s="960"/>
      <c r="WXK56" s="960"/>
      <c r="WXL56" s="960"/>
      <c r="WXM56" s="960"/>
      <c r="WXN56" s="960"/>
      <c r="WXO56" s="960"/>
      <c r="WXP56" s="960"/>
      <c r="WXQ56" s="960"/>
      <c r="WXR56" s="960"/>
      <c r="WXS56" s="960"/>
      <c r="WXT56" s="960"/>
      <c r="WXU56" s="960"/>
      <c r="WXV56" s="960"/>
      <c r="WXW56" s="960"/>
      <c r="WXX56" s="960"/>
      <c r="WXY56" s="960"/>
      <c r="WXZ56" s="960"/>
      <c r="WYA56" s="960"/>
      <c r="WYB56" s="960"/>
      <c r="WYC56" s="960"/>
      <c r="WYD56" s="960"/>
      <c r="WYE56" s="960"/>
      <c r="WYF56" s="960"/>
      <c r="WYG56" s="960"/>
      <c r="WYH56" s="960"/>
      <c r="WYI56" s="960"/>
      <c r="WYJ56" s="960"/>
      <c r="WYK56" s="960"/>
      <c r="WYL56" s="960"/>
      <c r="WYM56" s="960"/>
      <c r="WYN56" s="960"/>
      <c r="WYO56" s="960"/>
      <c r="WYP56" s="960"/>
      <c r="WYQ56" s="960"/>
      <c r="WYR56" s="960"/>
      <c r="WYS56" s="960"/>
      <c r="WYT56" s="960"/>
      <c r="WYU56" s="960"/>
      <c r="WYV56" s="960"/>
      <c r="WYW56" s="960"/>
      <c r="WYX56" s="960"/>
      <c r="WYY56" s="960"/>
      <c r="WYZ56" s="960"/>
      <c r="WZA56" s="960"/>
      <c r="WZB56" s="960"/>
      <c r="WZC56" s="960"/>
      <c r="WZD56" s="960"/>
      <c r="WZE56" s="960"/>
      <c r="WZF56" s="960"/>
      <c r="WZG56" s="960"/>
      <c r="WZH56" s="960"/>
      <c r="WZI56" s="960"/>
      <c r="WZJ56" s="960"/>
      <c r="WZK56" s="960"/>
      <c r="WZL56" s="960"/>
      <c r="WZM56" s="960"/>
      <c r="WZN56" s="960"/>
      <c r="WZO56" s="960"/>
      <c r="WZP56" s="960"/>
      <c r="WZQ56" s="960"/>
      <c r="WZR56" s="960"/>
      <c r="WZS56" s="960"/>
      <c r="WZT56" s="960"/>
      <c r="WZU56" s="960"/>
      <c r="WZV56" s="960"/>
      <c r="WZW56" s="960"/>
      <c r="WZX56" s="960"/>
      <c r="WZY56" s="960"/>
      <c r="WZZ56" s="960"/>
      <c r="XAA56" s="960"/>
      <c r="XAB56" s="960"/>
      <c r="XAC56" s="960"/>
      <c r="XAD56" s="960"/>
      <c r="XAE56" s="960"/>
      <c r="XAF56" s="960"/>
      <c r="XAG56" s="960"/>
      <c r="XAH56" s="960"/>
      <c r="XAI56" s="960"/>
      <c r="XAJ56" s="960"/>
      <c r="XAK56" s="960"/>
      <c r="XAL56" s="960"/>
      <c r="XAM56" s="960"/>
      <c r="XAN56" s="960"/>
      <c r="XAO56" s="960"/>
      <c r="XAP56" s="960"/>
      <c r="XAQ56" s="960"/>
      <c r="XAR56" s="960"/>
      <c r="XAS56" s="960"/>
      <c r="XAT56" s="960"/>
      <c r="XAU56" s="960"/>
      <c r="XAV56" s="960"/>
      <c r="XAW56" s="960"/>
      <c r="XAX56" s="960"/>
      <c r="XAY56" s="960"/>
      <c r="XAZ56" s="960"/>
      <c r="XBA56" s="960"/>
      <c r="XBB56" s="960"/>
      <c r="XBC56" s="960"/>
      <c r="XBD56" s="960"/>
      <c r="XBE56" s="960"/>
      <c r="XBF56" s="960"/>
      <c r="XBG56" s="960"/>
      <c r="XBH56" s="960"/>
      <c r="XBI56" s="960"/>
      <c r="XBJ56" s="960"/>
      <c r="XBK56" s="960"/>
      <c r="XBL56" s="960"/>
      <c r="XBM56" s="960"/>
      <c r="XBN56" s="960"/>
      <c r="XBO56" s="960"/>
      <c r="XBP56" s="960"/>
      <c r="XBQ56" s="960"/>
      <c r="XBR56" s="960"/>
      <c r="XBS56" s="960"/>
      <c r="XBT56" s="960"/>
      <c r="XBU56" s="960"/>
      <c r="XBV56" s="960"/>
      <c r="XBW56" s="960"/>
      <c r="XBX56" s="960"/>
      <c r="XBY56" s="960"/>
      <c r="XBZ56" s="960"/>
      <c r="XCA56" s="960"/>
      <c r="XCB56" s="960"/>
      <c r="XCC56" s="960"/>
      <c r="XCD56" s="960"/>
      <c r="XCE56" s="960"/>
      <c r="XCF56" s="960"/>
      <c r="XCG56" s="960"/>
      <c r="XCH56" s="960"/>
      <c r="XCI56" s="960"/>
      <c r="XCJ56" s="960"/>
      <c r="XCK56" s="960"/>
      <c r="XCL56" s="960"/>
      <c r="XCM56" s="960"/>
      <c r="XCN56" s="960"/>
      <c r="XCO56" s="960"/>
      <c r="XCP56" s="960"/>
      <c r="XCQ56" s="960"/>
      <c r="XCR56" s="960"/>
      <c r="XCS56" s="960"/>
      <c r="XCT56" s="960"/>
      <c r="XCU56" s="960"/>
      <c r="XCV56" s="960"/>
      <c r="XCW56" s="960"/>
      <c r="XCX56" s="960"/>
      <c r="XCY56" s="960"/>
      <c r="XCZ56" s="960"/>
      <c r="XDA56" s="960"/>
      <c r="XDB56" s="960"/>
      <c r="XDC56" s="960"/>
      <c r="XDD56" s="960"/>
      <c r="XDE56" s="960"/>
      <c r="XDF56" s="960"/>
      <c r="XDG56" s="960"/>
      <c r="XDH56" s="960"/>
      <c r="XDI56" s="960"/>
      <c r="XDJ56" s="960"/>
      <c r="XDK56" s="960"/>
      <c r="XDL56" s="960"/>
      <c r="XDM56" s="960"/>
      <c r="XDN56" s="960"/>
      <c r="XDO56" s="960"/>
      <c r="XDP56" s="960"/>
      <c r="XDQ56" s="960"/>
      <c r="XDR56" s="960"/>
      <c r="XDS56" s="960"/>
      <c r="XDT56" s="960"/>
      <c r="XDU56" s="960"/>
      <c r="XDV56" s="960"/>
      <c r="XDW56" s="960"/>
      <c r="XDX56" s="960"/>
      <c r="XDY56" s="960"/>
      <c r="XDZ56" s="960"/>
      <c r="XEA56" s="960"/>
      <c r="XEB56" s="960"/>
      <c r="XEC56" s="960"/>
      <c r="XED56" s="960"/>
      <c r="XEE56" s="960"/>
      <c r="XEF56" s="960"/>
      <c r="XEG56" s="960"/>
      <c r="XEH56" s="960"/>
      <c r="XEI56" s="960"/>
      <c r="XEJ56" s="960"/>
      <c r="XEK56" s="960"/>
      <c r="XEL56" s="960"/>
      <c r="XEM56" s="960"/>
      <c r="XEN56" s="960"/>
      <c r="XEO56" s="960"/>
      <c r="XEP56" s="960"/>
      <c r="XEQ56" s="960"/>
      <c r="XER56" s="960"/>
      <c r="XES56" s="960"/>
      <c r="XET56" s="960"/>
      <c r="XEU56" s="960"/>
      <c r="XEV56" s="960"/>
      <c r="XEW56" s="960"/>
      <c r="XEX56" s="960"/>
      <c r="XEY56" s="960"/>
      <c r="XEZ56" s="960"/>
      <c r="XFA56" s="960"/>
      <c r="XFB56" s="960"/>
      <c r="XFC56" s="960"/>
      <c r="XFD56" s="960"/>
    </row>
    <row r="57" spans="1:16384"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16384"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16384" s="255" customFormat="1">
      <c r="A59" s="383"/>
      <c r="B59" s="961" t="str">
        <f>Application!C619</f>
        <v>County of Santa Clara</v>
      </c>
      <c r="C59" s="964">
        <f>0.5*(Application!AG619/(Application!AG619+15700000))</f>
        <v>0.3</v>
      </c>
      <c r="D59" s="960"/>
      <c r="E59" s="961">
        <f>$C59*E54</f>
        <v>68372.458868529662</v>
      </c>
      <c r="F59" s="960"/>
      <c r="G59" s="961">
        <f>$C59*G54</f>
        <v>79344.064868529676</v>
      </c>
      <c r="H59" s="960"/>
      <c r="I59" s="961">
        <f>$C59*I54</f>
        <v>90466.287143529276</v>
      </c>
      <c r="J59" s="960"/>
      <c r="K59" s="961">
        <f>$C59*K54</f>
        <v>101738.57933352943</v>
      </c>
      <c r="L59" s="960"/>
      <c r="M59" s="961">
        <f>$C59*M54</f>
        <v>113160.23103025148</v>
      </c>
      <c r="N59" s="960"/>
      <c r="O59" s="961">
        <f>$C59*O54</f>
        <v>124730.35842834369</v>
      </c>
      <c r="P59" s="960"/>
      <c r="Q59" s="961">
        <f>$C59*Q54</f>
        <v>136447.89455969122</v>
      </c>
      <c r="R59" s="960"/>
      <c r="S59" s="961">
        <f>$C59*S54</f>
        <v>148311.5790940049</v>
      </c>
      <c r="T59" s="960"/>
      <c r="U59" s="961">
        <f>$C59*U54</f>
        <v>160319.94768823637</v>
      </c>
      <c r="V59" s="960"/>
      <c r="W59" s="961">
        <f>$C59*W54</f>
        <v>172471.32086668184</v>
      </c>
      <c r="X59" s="960"/>
      <c r="Y59" s="961">
        <f>$C59*Y54</f>
        <v>184763.79241295438</v>
      </c>
      <c r="Z59" s="960"/>
      <c r="AA59" s="961">
        <f>$C59*AA54</f>
        <v>197195.21725428101</v>
      </c>
      <c r="AB59" s="960"/>
      <c r="AC59" s="961">
        <f>$C59*AC54</f>
        <v>209763.19881784101</v>
      </c>
      <c r="AD59" s="960"/>
      <c r="AE59" s="961">
        <f>$C59*AE54</f>
        <v>222465.07583808564</v>
      </c>
      <c r="AF59" s="960"/>
      <c r="AG59" s="961">
        <f>$C59*AG54</f>
        <v>235297.90859317765</v>
      </c>
      <c r="AH59" s="960"/>
      <c r="AI59" s="960"/>
      <c r="AJ59" s="960"/>
      <c r="AK59" s="960"/>
      <c r="AL59" s="960"/>
      <c r="AM59" s="960"/>
      <c r="AN59" s="960"/>
      <c r="AO59" s="960"/>
      <c r="AP59" s="960"/>
      <c r="AQ59" s="960"/>
      <c r="AR59" s="960"/>
      <c r="AS59" s="960"/>
      <c r="AT59" s="960"/>
      <c r="AU59" s="960"/>
      <c r="AV59" s="960"/>
      <c r="AW59" s="960"/>
      <c r="AX59" s="960"/>
      <c r="AY59" s="960"/>
      <c r="AZ59" s="960"/>
      <c r="BA59" s="960"/>
      <c r="BB59" s="960"/>
      <c r="BC59" s="960"/>
      <c r="BD59" s="960"/>
      <c r="BE59" s="960"/>
      <c r="BF59" s="960"/>
      <c r="BG59" s="960"/>
      <c r="BH59" s="960"/>
      <c r="BI59" s="960"/>
      <c r="BJ59" s="960"/>
      <c r="BK59" s="960"/>
      <c r="BL59" s="960"/>
      <c r="BM59" s="960"/>
      <c r="BN59" s="960"/>
      <c r="BO59" s="960"/>
      <c r="BP59" s="960"/>
      <c r="BQ59" s="960"/>
      <c r="BR59" s="960"/>
      <c r="BS59" s="960"/>
      <c r="BT59" s="960"/>
      <c r="BU59" s="960"/>
      <c r="BV59" s="960"/>
      <c r="BW59" s="960"/>
      <c r="BX59" s="960"/>
      <c r="BY59" s="960"/>
      <c r="BZ59" s="960"/>
      <c r="CA59" s="960"/>
      <c r="CB59" s="960"/>
      <c r="CC59" s="960"/>
      <c r="CD59" s="960"/>
      <c r="CE59" s="960"/>
      <c r="CF59" s="960"/>
      <c r="CG59" s="960"/>
      <c r="CH59" s="960"/>
      <c r="CI59" s="960"/>
      <c r="CJ59" s="960"/>
      <c r="CK59" s="960"/>
      <c r="CL59" s="960"/>
      <c r="CM59" s="960"/>
      <c r="CN59" s="960"/>
      <c r="CO59" s="960"/>
      <c r="CP59" s="960"/>
      <c r="CQ59" s="960"/>
      <c r="CR59" s="960"/>
      <c r="CS59" s="960"/>
      <c r="CT59" s="960"/>
      <c r="CU59" s="960"/>
      <c r="CV59" s="960"/>
      <c r="CW59" s="960"/>
      <c r="CX59" s="960"/>
      <c r="CY59" s="960"/>
      <c r="CZ59" s="960"/>
      <c r="DA59" s="960"/>
      <c r="DB59" s="960"/>
      <c r="DC59" s="960"/>
      <c r="DD59" s="960"/>
      <c r="DE59" s="960"/>
      <c r="DF59" s="960"/>
      <c r="DG59" s="960"/>
      <c r="DH59" s="960"/>
      <c r="DI59" s="960"/>
      <c r="DJ59" s="960"/>
      <c r="DK59" s="960"/>
      <c r="DL59" s="960"/>
      <c r="DM59" s="960"/>
      <c r="DN59" s="960"/>
      <c r="DO59" s="960"/>
      <c r="DP59" s="960"/>
      <c r="DQ59" s="960"/>
      <c r="DR59" s="960"/>
      <c r="DS59" s="960"/>
      <c r="DT59" s="960"/>
      <c r="DU59" s="960"/>
      <c r="DV59" s="960"/>
      <c r="DW59" s="960"/>
      <c r="DX59" s="960"/>
      <c r="DY59" s="960"/>
      <c r="DZ59" s="960"/>
      <c r="EA59" s="960"/>
      <c r="EB59" s="960"/>
      <c r="EC59" s="960"/>
      <c r="ED59" s="960"/>
      <c r="EE59" s="960"/>
      <c r="EF59" s="960"/>
      <c r="EG59" s="960"/>
      <c r="EH59" s="960"/>
      <c r="EI59" s="960"/>
      <c r="EJ59" s="960"/>
      <c r="EK59" s="960"/>
      <c r="EL59" s="960"/>
      <c r="EM59" s="960"/>
      <c r="EN59" s="960"/>
      <c r="EO59" s="960"/>
      <c r="EP59" s="960"/>
      <c r="EQ59" s="960"/>
      <c r="ER59" s="960"/>
      <c r="ES59" s="960"/>
      <c r="ET59" s="960"/>
      <c r="EU59" s="960"/>
      <c r="EV59" s="960"/>
      <c r="EW59" s="960"/>
      <c r="EX59" s="960"/>
      <c r="EY59" s="960"/>
      <c r="EZ59" s="960"/>
      <c r="FA59" s="960"/>
      <c r="FB59" s="960"/>
      <c r="FC59" s="960"/>
      <c r="FD59" s="960"/>
      <c r="FE59" s="960"/>
      <c r="FF59" s="960"/>
      <c r="FG59" s="960"/>
      <c r="FH59" s="960"/>
      <c r="FI59" s="960"/>
      <c r="FJ59" s="960"/>
      <c r="FK59" s="960"/>
      <c r="FL59" s="960"/>
      <c r="FM59" s="960"/>
      <c r="FN59" s="960"/>
      <c r="FO59" s="960"/>
      <c r="FP59" s="960"/>
      <c r="FQ59" s="960"/>
      <c r="FR59" s="960"/>
      <c r="FS59" s="960"/>
      <c r="FT59" s="960"/>
      <c r="FU59" s="960"/>
      <c r="FV59" s="960"/>
      <c r="FW59" s="960"/>
      <c r="FX59" s="960"/>
      <c r="FY59" s="960"/>
      <c r="FZ59" s="960"/>
      <c r="GA59" s="960"/>
      <c r="GB59" s="960"/>
      <c r="GC59" s="960"/>
      <c r="GD59" s="960"/>
      <c r="GE59" s="960"/>
      <c r="GF59" s="960"/>
      <c r="GG59" s="960"/>
      <c r="GH59" s="960"/>
      <c r="GI59" s="960"/>
      <c r="GJ59" s="960"/>
      <c r="GK59" s="960"/>
      <c r="GL59" s="960"/>
      <c r="GM59" s="960"/>
      <c r="GN59" s="960"/>
      <c r="GO59" s="960"/>
      <c r="GP59" s="960"/>
      <c r="GQ59" s="960"/>
      <c r="GR59" s="960"/>
      <c r="GS59" s="960"/>
      <c r="GT59" s="960"/>
      <c r="GU59" s="960"/>
      <c r="GV59" s="960"/>
      <c r="GW59" s="960"/>
      <c r="GX59" s="960"/>
      <c r="GY59" s="960"/>
      <c r="GZ59" s="960"/>
      <c r="HA59" s="960"/>
      <c r="HB59" s="960"/>
      <c r="HC59" s="960"/>
      <c r="HD59" s="960"/>
      <c r="HE59" s="960"/>
      <c r="HF59" s="960"/>
      <c r="HG59" s="960"/>
      <c r="HH59" s="960"/>
      <c r="HI59" s="960"/>
      <c r="HJ59" s="960"/>
      <c r="HK59" s="960"/>
      <c r="HL59" s="960"/>
      <c r="HM59" s="960"/>
      <c r="HN59" s="960"/>
      <c r="HO59" s="960"/>
      <c r="HP59" s="960"/>
      <c r="HQ59" s="960"/>
      <c r="HR59" s="960"/>
      <c r="HS59" s="960"/>
      <c r="HT59" s="960"/>
      <c r="HU59" s="960"/>
      <c r="HV59" s="960"/>
      <c r="HW59" s="960"/>
      <c r="HX59" s="960"/>
      <c r="HY59" s="960"/>
      <c r="HZ59" s="960"/>
      <c r="IA59" s="960"/>
      <c r="IB59" s="960"/>
      <c r="IC59" s="960"/>
      <c r="ID59" s="960"/>
      <c r="IE59" s="960"/>
      <c r="IF59" s="960"/>
      <c r="IG59" s="960"/>
      <c r="IH59" s="960"/>
      <c r="II59" s="960"/>
      <c r="IJ59" s="960"/>
      <c r="IK59" s="960"/>
      <c r="IL59" s="960"/>
      <c r="IM59" s="960"/>
      <c r="IN59" s="960"/>
      <c r="IO59" s="960"/>
      <c r="IP59" s="960"/>
      <c r="IQ59" s="960"/>
      <c r="IR59" s="960"/>
      <c r="IS59" s="960"/>
      <c r="IT59" s="960"/>
      <c r="IU59" s="960"/>
      <c r="IV59" s="960"/>
      <c r="IW59" s="960"/>
      <c r="IX59" s="960"/>
      <c r="IY59" s="960"/>
      <c r="IZ59" s="960"/>
      <c r="JA59" s="960"/>
      <c r="JB59" s="960"/>
      <c r="JC59" s="960"/>
      <c r="JD59" s="960"/>
      <c r="JE59" s="960"/>
      <c r="JF59" s="960"/>
      <c r="JG59" s="960"/>
      <c r="JH59" s="960"/>
      <c r="JI59" s="960"/>
      <c r="JJ59" s="960"/>
      <c r="JK59" s="960"/>
      <c r="JL59" s="960"/>
      <c r="JM59" s="960"/>
      <c r="JN59" s="960"/>
      <c r="JO59" s="960"/>
      <c r="JP59" s="960"/>
      <c r="JQ59" s="960"/>
      <c r="JR59" s="960"/>
      <c r="JS59" s="960"/>
      <c r="JT59" s="960"/>
      <c r="JU59" s="960"/>
      <c r="JV59" s="960"/>
      <c r="JW59" s="960"/>
      <c r="JX59" s="960"/>
      <c r="JY59" s="960"/>
      <c r="JZ59" s="960"/>
      <c r="KA59" s="960"/>
      <c r="KB59" s="960"/>
      <c r="KC59" s="960"/>
      <c r="KD59" s="960"/>
      <c r="KE59" s="960"/>
      <c r="KF59" s="960"/>
      <c r="KG59" s="960"/>
      <c r="KH59" s="960"/>
      <c r="KI59" s="960"/>
      <c r="KJ59" s="960"/>
      <c r="KK59" s="960"/>
      <c r="KL59" s="960"/>
      <c r="KM59" s="960"/>
      <c r="KN59" s="960"/>
      <c r="KO59" s="960"/>
      <c r="KP59" s="960"/>
      <c r="KQ59" s="960"/>
      <c r="KR59" s="960"/>
      <c r="KS59" s="960"/>
      <c r="KT59" s="960"/>
      <c r="KU59" s="960"/>
      <c r="KV59" s="960"/>
      <c r="KW59" s="960"/>
      <c r="KX59" s="960"/>
      <c r="KY59" s="960"/>
      <c r="KZ59" s="960"/>
      <c r="LA59" s="960"/>
      <c r="LB59" s="960"/>
      <c r="LC59" s="960"/>
      <c r="LD59" s="960"/>
      <c r="LE59" s="960"/>
      <c r="LF59" s="960"/>
      <c r="LG59" s="960"/>
      <c r="LH59" s="960"/>
      <c r="LI59" s="960"/>
      <c r="LJ59" s="960"/>
      <c r="LK59" s="960"/>
      <c r="LL59" s="960"/>
      <c r="LM59" s="960"/>
      <c r="LN59" s="960"/>
      <c r="LO59" s="960"/>
      <c r="LP59" s="960"/>
      <c r="LQ59" s="960"/>
      <c r="LR59" s="960"/>
      <c r="LS59" s="960"/>
      <c r="LT59" s="960"/>
      <c r="LU59" s="960"/>
      <c r="LV59" s="960"/>
      <c r="LW59" s="960"/>
      <c r="LX59" s="960"/>
      <c r="LY59" s="960"/>
      <c r="LZ59" s="960"/>
      <c r="MA59" s="960"/>
      <c r="MB59" s="960"/>
      <c r="MC59" s="960"/>
      <c r="MD59" s="960"/>
      <c r="ME59" s="960"/>
      <c r="MF59" s="960"/>
      <c r="MG59" s="960"/>
      <c r="MH59" s="960"/>
      <c r="MI59" s="960"/>
      <c r="MJ59" s="960"/>
      <c r="MK59" s="960"/>
      <c r="ML59" s="960"/>
      <c r="MM59" s="960"/>
      <c r="MN59" s="960"/>
      <c r="MO59" s="960"/>
      <c r="MP59" s="960"/>
      <c r="MQ59" s="960"/>
      <c r="MR59" s="960"/>
      <c r="MS59" s="960"/>
      <c r="MT59" s="960"/>
      <c r="MU59" s="960"/>
      <c r="MV59" s="960"/>
      <c r="MW59" s="960"/>
      <c r="MX59" s="960"/>
      <c r="MY59" s="960"/>
      <c r="MZ59" s="960"/>
      <c r="NA59" s="960"/>
      <c r="NB59" s="960"/>
      <c r="NC59" s="960"/>
      <c r="ND59" s="960"/>
      <c r="NE59" s="960"/>
      <c r="NF59" s="960"/>
      <c r="NG59" s="960"/>
      <c r="NH59" s="960"/>
      <c r="NI59" s="960"/>
      <c r="NJ59" s="960"/>
      <c r="NK59" s="960"/>
      <c r="NL59" s="960"/>
      <c r="NM59" s="960"/>
      <c r="NN59" s="960"/>
      <c r="NO59" s="960"/>
      <c r="NP59" s="960"/>
      <c r="NQ59" s="960"/>
      <c r="NR59" s="960"/>
      <c r="NS59" s="960"/>
      <c r="NT59" s="960"/>
      <c r="NU59" s="960"/>
      <c r="NV59" s="960"/>
      <c r="NW59" s="960"/>
      <c r="NX59" s="960"/>
      <c r="NY59" s="960"/>
      <c r="NZ59" s="960"/>
      <c r="OA59" s="960"/>
      <c r="OB59" s="960"/>
      <c r="OC59" s="960"/>
      <c r="OD59" s="960"/>
      <c r="OE59" s="960"/>
      <c r="OF59" s="960"/>
      <c r="OG59" s="960"/>
      <c r="OH59" s="960"/>
      <c r="OI59" s="960"/>
      <c r="OJ59" s="960"/>
      <c r="OK59" s="960"/>
      <c r="OL59" s="960"/>
      <c r="OM59" s="960"/>
      <c r="ON59" s="960"/>
      <c r="OO59" s="960"/>
      <c r="OP59" s="960"/>
      <c r="OQ59" s="960"/>
      <c r="OR59" s="960"/>
      <c r="OS59" s="960"/>
      <c r="OT59" s="960"/>
      <c r="OU59" s="960"/>
      <c r="OV59" s="960"/>
      <c r="OW59" s="960"/>
      <c r="OX59" s="960"/>
      <c r="OY59" s="960"/>
      <c r="OZ59" s="960"/>
      <c r="PA59" s="960"/>
      <c r="PB59" s="960"/>
      <c r="PC59" s="960"/>
      <c r="PD59" s="960"/>
      <c r="PE59" s="960"/>
      <c r="PF59" s="960"/>
      <c r="PG59" s="960"/>
      <c r="PH59" s="960"/>
      <c r="PI59" s="960"/>
      <c r="PJ59" s="960"/>
      <c r="PK59" s="960"/>
      <c r="PL59" s="960"/>
      <c r="PM59" s="960"/>
      <c r="PN59" s="960"/>
      <c r="PO59" s="960"/>
      <c r="PP59" s="960"/>
      <c r="PQ59" s="960"/>
      <c r="PR59" s="960"/>
      <c r="PS59" s="960"/>
      <c r="PT59" s="960"/>
      <c r="PU59" s="960"/>
      <c r="PV59" s="960"/>
      <c r="PW59" s="960"/>
      <c r="PX59" s="960"/>
      <c r="PY59" s="960"/>
      <c r="PZ59" s="960"/>
      <c r="QA59" s="960"/>
      <c r="QB59" s="960"/>
      <c r="QC59" s="960"/>
      <c r="QD59" s="960"/>
      <c r="QE59" s="960"/>
      <c r="QF59" s="960"/>
      <c r="QG59" s="960"/>
      <c r="QH59" s="960"/>
      <c r="QI59" s="960"/>
      <c r="QJ59" s="960"/>
      <c r="QK59" s="960"/>
      <c r="QL59" s="960"/>
      <c r="QM59" s="960"/>
      <c r="QN59" s="960"/>
      <c r="QO59" s="960"/>
      <c r="QP59" s="960"/>
      <c r="QQ59" s="960"/>
      <c r="QR59" s="960"/>
      <c r="QS59" s="960"/>
      <c r="QT59" s="960"/>
      <c r="QU59" s="960"/>
      <c r="QV59" s="960"/>
      <c r="QW59" s="960"/>
      <c r="QX59" s="960"/>
      <c r="QY59" s="960"/>
      <c r="QZ59" s="960"/>
      <c r="RA59" s="960"/>
      <c r="RB59" s="960"/>
      <c r="RC59" s="960"/>
      <c r="RD59" s="960"/>
      <c r="RE59" s="960"/>
      <c r="RF59" s="960"/>
      <c r="RG59" s="960"/>
      <c r="RH59" s="960"/>
      <c r="RI59" s="960"/>
      <c r="RJ59" s="960"/>
      <c r="RK59" s="960"/>
      <c r="RL59" s="960"/>
      <c r="RM59" s="960"/>
      <c r="RN59" s="960"/>
      <c r="RO59" s="960"/>
      <c r="RP59" s="960"/>
      <c r="RQ59" s="960"/>
      <c r="RR59" s="960"/>
      <c r="RS59" s="960"/>
      <c r="RT59" s="960"/>
      <c r="RU59" s="960"/>
      <c r="RV59" s="960"/>
      <c r="RW59" s="960"/>
      <c r="RX59" s="960"/>
      <c r="RY59" s="960"/>
      <c r="RZ59" s="960"/>
      <c r="SA59" s="960"/>
      <c r="SB59" s="960"/>
      <c r="SC59" s="960"/>
      <c r="SD59" s="960"/>
      <c r="SE59" s="960"/>
      <c r="SF59" s="960"/>
      <c r="SG59" s="960"/>
      <c r="SH59" s="960"/>
      <c r="SI59" s="960"/>
      <c r="SJ59" s="960"/>
      <c r="SK59" s="960"/>
      <c r="SL59" s="960"/>
      <c r="SM59" s="960"/>
      <c r="SN59" s="960"/>
      <c r="SO59" s="960"/>
      <c r="SP59" s="960"/>
      <c r="SQ59" s="960"/>
      <c r="SR59" s="960"/>
      <c r="SS59" s="960"/>
      <c r="ST59" s="960"/>
      <c r="SU59" s="960"/>
      <c r="SV59" s="960"/>
      <c r="SW59" s="960"/>
      <c r="SX59" s="960"/>
      <c r="SY59" s="960"/>
      <c r="SZ59" s="960"/>
      <c r="TA59" s="960"/>
      <c r="TB59" s="960"/>
      <c r="TC59" s="960"/>
      <c r="TD59" s="960"/>
      <c r="TE59" s="960"/>
      <c r="TF59" s="960"/>
      <c r="TG59" s="960"/>
      <c r="TH59" s="960"/>
      <c r="TI59" s="960"/>
      <c r="TJ59" s="960"/>
      <c r="TK59" s="960"/>
      <c r="TL59" s="960"/>
      <c r="TM59" s="960"/>
      <c r="TN59" s="960"/>
      <c r="TO59" s="960"/>
      <c r="TP59" s="960"/>
      <c r="TQ59" s="960"/>
      <c r="TR59" s="960"/>
      <c r="TS59" s="960"/>
      <c r="TT59" s="960"/>
      <c r="TU59" s="960"/>
      <c r="TV59" s="960"/>
      <c r="TW59" s="960"/>
      <c r="TX59" s="960"/>
      <c r="TY59" s="960"/>
      <c r="TZ59" s="960"/>
      <c r="UA59" s="960"/>
      <c r="UB59" s="960"/>
      <c r="UC59" s="960"/>
      <c r="UD59" s="960"/>
      <c r="UE59" s="960"/>
      <c r="UF59" s="960"/>
      <c r="UG59" s="960"/>
      <c r="UH59" s="960"/>
      <c r="UI59" s="960"/>
      <c r="UJ59" s="960"/>
      <c r="UK59" s="960"/>
      <c r="UL59" s="960"/>
      <c r="UM59" s="960"/>
      <c r="UN59" s="960"/>
      <c r="UO59" s="960"/>
      <c r="UP59" s="960"/>
      <c r="UQ59" s="960"/>
      <c r="UR59" s="960"/>
      <c r="US59" s="960"/>
      <c r="UT59" s="960"/>
      <c r="UU59" s="960"/>
      <c r="UV59" s="960"/>
      <c r="UW59" s="960"/>
      <c r="UX59" s="960"/>
      <c r="UY59" s="960"/>
      <c r="UZ59" s="960"/>
      <c r="VA59" s="960"/>
      <c r="VB59" s="960"/>
      <c r="VC59" s="960"/>
      <c r="VD59" s="960"/>
      <c r="VE59" s="960"/>
      <c r="VF59" s="960"/>
      <c r="VG59" s="960"/>
      <c r="VH59" s="960"/>
      <c r="VI59" s="960"/>
      <c r="VJ59" s="960"/>
      <c r="VK59" s="960"/>
      <c r="VL59" s="960"/>
      <c r="VM59" s="960"/>
      <c r="VN59" s="960"/>
      <c r="VO59" s="960"/>
      <c r="VP59" s="960"/>
      <c r="VQ59" s="960"/>
      <c r="VR59" s="960"/>
      <c r="VS59" s="960"/>
      <c r="VT59" s="960"/>
      <c r="VU59" s="960"/>
      <c r="VV59" s="960"/>
      <c r="VW59" s="960"/>
      <c r="VX59" s="960"/>
      <c r="VY59" s="960"/>
      <c r="VZ59" s="960"/>
      <c r="WA59" s="960"/>
      <c r="WB59" s="960"/>
      <c r="WC59" s="960"/>
      <c r="WD59" s="960"/>
      <c r="WE59" s="960"/>
      <c r="WF59" s="960"/>
      <c r="WG59" s="960"/>
      <c r="WH59" s="960"/>
      <c r="WI59" s="960"/>
      <c r="WJ59" s="960"/>
      <c r="WK59" s="960"/>
      <c r="WL59" s="960"/>
      <c r="WM59" s="960"/>
      <c r="WN59" s="960"/>
      <c r="WO59" s="960"/>
      <c r="WP59" s="960"/>
      <c r="WQ59" s="960"/>
      <c r="WR59" s="960"/>
      <c r="WS59" s="960"/>
      <c r="WT59" s="960"/>
      <c r="WU59" s="960"/>
      <c r="WV59" s="960"/>
      <c r="WW59" s="960"/>
      <c r="WX59" s="960"/>
      <c r="WY59" s="960"/>
      <c r="WZ59" s="960"/>
      <c r="XA59" s="960"/>
      <c r="XB59" s="960"/>
      <c r="XC59" s="960"/>
      <c r="XD59" s="960"/>
      <c r="XE59" s="960"/>
      <c r="XF59" s="960"/>
      <c r="XG59" s="960"/>
      <c r="XH59" s="960"/>
      <c r="XI59" s="960"/>
      <c r="XJ59" s="960"/>
      <c r="XK59" s="960"/>
      <c r="XL59" s="960"/>
      <c r="XM59" s="960"/>
      <c r="XN59" s="960"/>
      <c r="XO59" s="960"/>
      <c r="XP59" s="960"/>
      <c r="XQ59" s="960"/>
      <c r="XR59" s="960"/>
      <c r="XS59" s="960"/>
      <c r="XT59" s="960"/>
      <c r="XU59" s="960"/>
      <c r="XV59" s="960"/>
      <c r="XW59" s="960"/>
      <c r="XX59" s="960"/>
      <c r="XY59" s="960"/>
      <c r="XZ59" s="960"/>
      <c r="YA59" s="960"/>
      <c r="YB59" s="960"/>
      <c r="YC59" s="960"/>
      <c r="YD59" s="960"/>
      <c r="YE59" s="960"/>
      <c r="YF59" s="960"/>
      <c r="YG59" s="960"/>
      <c r="YH59" s="960"/>
      <c r="YI59" s="960"/>
      <c r="YJ59" s="960"/>
      <c r="YK59" s="960"/>
      <c r="YL59" s="960"/>
      <c r="YM59" s="960"/>
      <c r="YN59" s="960"/>
      <c r="YO59" s="960"/>
      <c r="YP59" s="960"/>
      <c r="YQ59" s="960"/>
      <c r="YR59" s="960"/>
      <c r="YS59" s="960"/>
      <c r="YT59" s="960"/>
      <c r="YU59" s="960"/>
      <c r="YV59" s="960"/>
      <c r="YW59" s="960"/>
      <c r="YX59" s="960"/>
      <c r="YY59" s="960"/>
      <c r="YZ59" s="960"/>
      <c r="ZA59" s="960"/>
      <c r="ZB59" s="960"/>
      <c r="ZC59" s="960"/>
      <c r="ZD59" s="960"/>
      <c r="ZE59" s="960"/>
      <c r="ZF59" s="960"/>
      <c r="ZG59" s="960"/>
      <c r="ZH59" s="960"/>
      <c r="ZI59" s="960"/>
      <c r="ZJ59" s="960"/>
      <c r="ZK59" s="960"/>
      <c r="ZL59" s="960"/>
      <c r="ZM59" s="960"/>
      <c r="ZN59" s="960"/>
      <c r="ZO59" s="960"/>
      <c r="ZP59" s="960"/>
      <c r="ZQ59" s="960"/>
      <c r="ZR59" s="960"/>
      <c r="ZS59" s="960"/>
      <c r="ZT59" s="960"/>
      <c r="ZU59" s="960"/>
      <c r="ZV59" s="960"/>
      <c r="ZW59" s="960"/>
      <c r="ZX59" s="960"/>
      <c r="ZY59" s="960"/>
      <c r="ZZ59" s="960"/>
      <c r="AAA59" s="960"/>
      <c r="AAB59" s="960"/>
      <c r="AAC59" s="960"/>
      <c r="AAD59" s="960"/>
      <c r="AAE59" s="960"/>
      <c r="AAF59" s="960"/>
      <c r="AAG59" s="960"/>
      <c r="AAH59" s="960"/>
      <c r="AAI59" s="960"/>
      <c r="AAJ59" s="960"/>
      <c r="AAK59" s="960"/>
      <c r="AAL59" s="960"/>
      <c r="AAM59" s="960"/>
      <c r="AAN59" s="960"/>
      <c r="AAO59" s="960"/>
      <c r="AAP59" s="960"/>
      <c r="AAQ59" s="960"/>
      <c r="AAR59" s="960"/>
      <c r="AAS59" s="960"/>
      <c r="AAT59" s="960"/>
      <c r="AAU59" s="960"/>
      <c r="AAV59" s="960"/>
      <c r="AAW59" s="960"/>
      <c r="AAX59" s="960"/>
      <c r="AAY59" s="960"/>
      <c r="AAZ59" s="960"/>
      <c r="ABA59" s="960"/>
      <c r="ABB59" s="960"/>
      <c r="ABC59" s="960"/>
      <c r="ABD59" s="960"/>
      <c r="ABE59" s="960"/>
      <c r="ABF59" s="960"/>
      <c r="ABG59" s="960"/>
      <c r="ABH59" s="960"/>
      <c r="ABI59" s="960"/>
      <c r="ABJ59" s="960"/>
      <c r="ABK59" s="960"/>
      <c r="ABL59" s="960"/>
      <c r="ABM59" s="960"/>
      <c r="ABN59" s="960"/>
      <c r="ABO59" s="960"/>
      <c r="ABP59" s="960"/>
      <c r="ABQ59" s="960"/>
      <c r="ABR59" s="960"/>
      <c r="ABS59" s="960"/>
      <c r="ABT59" s="960"/>
      <c r="ABU59" s="960"/>
      <c r="ABV59" s="960"/>
      <c r="ABW59" s="960"/>
      <c r="ABX59" s="960"/>
      <c r="ABY59" s="960"/>
      <c r="ABZ59" s="960"/>
      <c r="ACA59" s="960"/>
      <c r="ACB59" s="960"/>
      <c r="ACC59" s="960"/>
      <c r="ACD59" s="960"/>
      <c r="ACE59" s="960"/>
      <c r="ACF59" s="960"/>
      <c r="ACG59" s="960"/>
      <c r="ACH59" s="960"/>
      <c r="ACI59" s="960"/>
      <c r="ACJ59" s="960"/>
      <c r="ACK59" s="960"/>
      <c r="ACL59" s="960"/>
      <c r="ACM59" s="960"/>
      <c r="ACN59" s="960"/>
      <c r="ACO59" s="960"/>
      <c r="ACP59" s="960"/>
      <c r="ACQ59" s="960"/>
      <c r="ACR59" s="960"/>
      <c r="ACS59" s="960"/>
      <c r="ACT59" s="960"/>
      <c r="ACU59" s="960"/>
      <c r="ACV59" s="960"/>
      <c r="ACW59" s="960"/>
      <c r="ACX59" s="960"/>
      <c r="ACY59" s="960"/>
      <c r="ACZ59" s="960"/>
      <c r="ADA59" s="960"/>
      <c r="ADB59" s="960"/>
      <c r="ADC59" s="960"/>
      <c r="ADD59" s="960"/>
      <c r="ADE59" s="960"/>
      <c r="ADF59" s="960"/>
      <c r="ADG59" s="960"/>
      <c r="ADH59" s="960"/>
      <c r="ADI59" s="960"/>
      <c r="ADJ59" s="960"/>
      <c r="ADK59" s="960"/>
      <c r="ADL59" s="960"/>
      <c r="ADM59" s="960"/>
      <c r="ADN59" s="960"/>
      <c r="ADO59" s="960"/>
      <c r="ADP59" s="960"/>
      <c r="ADQ59" s="960"/>
      <c r="ADR59" s="960"/>
      <c r="ADS59" s="960"/>
      <c r="ADT59" s="960"/>
      <c r="ADU59" s="960"/>
      <c r="ADV59" s="960"/>
      <c r="ADW59" s="960"/>
      <c r="ADX59" s="960"/>
      <c r="ADY59" s="960"/>
      <c r="ADZ59" s="960"/>
      <c r="AEA59" s="960"/>
      <c r="AEB59" s="960"/>
      <c r="AEC59" s="960"/>
      <c r="AED59" s="960"/>
      <c r="AEE59" s="960"/>
      <c r="AEF59" s="960"/>
      <c r="AEG59" s="960"/>
      <c r="AEH59" s="960"/>
      <c r="AEI59" s="960"/>
      <c r="AEJ59" s="960"/>
      <c r="AEK59" s="960"/>
      <c r="AEL59" s="960"/>
      <c r="AEM59" s="960"/>
      <c r="AEN59" s="960"/>
      <c r="AEO59" s="960"/>
      <c r="AEP59" s="960"/>
      <c r="AEQ59" s="960"/>
      <c r="AER59" s="960"/>
      <c r="AES59" s="960"/>
      <c r="AET59" s="960"/>
      <c r="AEU59" s="960"/>
      <c r="AEV59" s="960"/>
      <c r="AEW59" s="960"/>
      <c r="AEX59" s="960"/>
      <c r="AEY59" s="960"/>
      <c r="AEZ59" s="960"/>
      <c r="AFA59" s="960"/>
      <c r="AFB59" s="960"/>
      <c r="AFC59" s="960"/>
      <c r="AFD59" s="960"/>
      <c r="AFE59" s="960"/>
      <c r="AFF59" s="960"/>
      <c r="AFG59" s="960"/>
      <c r="AFH59" s="960"/>
      <c r="AFI59" s="960"/>
      <c r="AFJ59" s="960"/>
      <c r="AFK59" s="960"/>
      <c r="AFL59" s="960"/>
      <c r="AFM59" s="960"/>
      <c r="AFN59" s="960"/>
      <c r="AFO59" s="960"/>
      <c r="AFP59" s="960"/>
      <c r="AFQ59" s="960"/>
      <c r="AFR59" s="960"/>
      <c r="AFS59" s="960"/>
      <c r="AFT59" s="960"/>
      <c r="AFU59" s="960"/>
      <c r="AFV59" s="960"/>
      <c r="AFW59" s="960"/>
      <c r="AFX59" s="960"/>
      <c r="AFY59" s="960"/>
      <c r="AFZ59" s="960"/>
      <c r="AGA59" s="960"/>
      <c r="AGB59" s="960"/>
      <c r="AGC59" s="960"/>
      <c r="AGD59" s="960"/>
      <c r="AGE59" s="960"/>
      <c r="AGF59" s="960"/>
      <c r="AGG59" s="960"/>
      <c r="AGH59" s="960"/>
      <c r="AGI59" s="960"/>
      <c r="AGJ59" s="960"/>
      <c r="AGK59" s="960"/>
      <c r="AGL59" s="960"/>
      <c r="AGM59" s="960"/>
      <c r="AGN59" s="960"/>
      <c r="AGO59" s="960"/>
      <c r="AGP59" s="960"/>
      <c r="AGQ59" s="960"/>
      <c r="AGR59" s="960"/>
      <c r="AGS59" s="960"/>
      <c r="AGT59" s="960"/>
      <c r="AGU59" s="960"/>
      <c r="AGV59" s="960"/>
      <c r="AGW59" s="960"/>
      <c r="AGX59" s="960"/>
      <c r="AGY59" s="960"/>
      <c r="AGZ59" s="960"/>
      <c r="AHA59" s="960"/>
      <c r="AHB59" s="960"/>
      <c r="AHC59" s="960"/>
      <c r="AHD59" s="960"/>
      <c r="AHE59" s="960"/>
      <c r="AHF59" s="960"/>
      <c r="AHG59" s="960"/>
      <c r="AHH59" s="960"/>
      <c r="AHI59" s="960"/>
      <c r="AHJ59" s="960"/>
      <c r="AHK59" s="960"/>
      <c r="AHL59" s="960"/>
      <c r="AHM59" s="960"/>
      <c r="AHN59" s="960"/>
      <c r="AHO59" s="960"/>
      <c r="AHP59" s="960"/>
      <c r="AHQ59" s="960"/>
      <c r="AHR59" s="960"/>
      <c r="AHS59" s="960"/>
      <c r="AHT59" s="960"/>
      <c r="AHU59" s="960"/>
      <c r="AHV59" s="960"/>
      <c r="AHW59" s="960"/>
      <c r="AHX59" s="960"/>
      <c r="AHY59" s="960"/>
      <c r="AHZ59" s="960"/>
      <c r="AIA59" s="960"/>
      <c r="AIB59" s="960"/>
      <c r="AIC59" s="960"/>
      <c r="AID59" s="960"/>
      <c r="AIE59" s="960"/>
      <c r="AIF59" s="960"/>
      <c r="AIG59" s="960"/>
      <c r="AIH59" s="960"/>
      <c r="AII59" s="960"/>
      <c r="AIJ59" s="960"/>
      <c r="AIK59" s="960"/>
      <c r="AIL59" s="960"/>
      <c r="AIM59" s="960"/>
      <c r="AIN59" s="960"/>
      <c r="AIO59" s="960"/>
      <c r="AIP59" s="960"/>
      <c r="AIQ59" s="960"/>
      <c r="AIR59" s="960"/>
      <c r="AIS59" s="960"/>
      <c r="AIT59" s="960"/>
      <c r="AIU59" s="960"/>
      <c r="AIV59" s="960"/>
      <c r="AIW59" s="960"/>
      <c r="AIX59" s="960"/>
      <c r="AIY59" s="960"/>
      <c r="AIZ59" s="960"/>
      <c r="AJA59" s="960"/>
      <c r="AJB59" s="960"/>
      <c r="AJC59" s="960"/>
      <c r="AJD59" s="960"/>
      <c r="AJE59" s="960"/>
      <c r="AJF59" s="960"/>
      <c r="AJG59" s="960"/>
      <c r="AJH59" s="960"/>
      <c r="AJI59" s="960"/>
      <c r="AJJ59" s="960"/>
      <c r="AJK59" s="960"/>
      <c r="AJL59" s="960"/>
      <c r="AJM59" s="960"/>
      <c r="AJN59" s="960"/>
      <c r="AJO59" s="960"/>
      <c r="AJP59" s="960"/>
      <c r="AJQ59" s="960"/>
      <c r="AJR59" s="960"/>
      <c r="AJS59" s="960"/>
      <c r="AJT59" s="960"/>
      <c r="AJU59" s="960"/>
      <c r="AJV59" s="960"/>
      <c r="AJW59" s="960"/>
      <c r="AJX59" s="960"/>
      <c r="AJY59" s="960"/>
      <c r="AJZ59" s="960"/>
      <c r="AKA59" s="960"/>
      <c r="AKB59" s="960"/>
      <c r="AKC59" s="960"/>
      <c r="AKD59" s="960"/>
      <c r="AKE59" s="960"/>
      <c r="AKF59" s="960"/>
      <c r="AKG59" s="960"/>
      <c r="AKH59" s="960"/>
      <c r="AKI59" s="960"/>
      <c r="AKJ59" s="960"/>
      <c r="AKK59" s="960"/>
      <c r="AKL59" s="960"/>
      <c r="AKM59" s="960"/>
      <c r="AKN59" s="960"/>
      <c r="AKO59" s="960"/>
      <c r="AKP59" s="960"/>
      <c r="AKQ59" s="960"/>
      <c r="AKR59" s="960"/>
      <c r="AKS59" s="960"/>
      <c r="AKT59" s="960"/>
      <c r="AKU59" s="960"/>
      <c r="AKV59" s="960"/>
      <c r="AKW59" s="960"/>
      <c r="AKX59" s="960"/>
      <c r="AKY59" s="960"/>
      <c r="AKZ59" s="960"/>
      <c r="ALA59" s="960"/>
      <c r="ALB59" s="960"/>
      <c r="ALC59" s="960"/>
      <c r="ALD59" s="960"/>
      <c r="ALE59" s="960"/>
      <c r="ALF59" s="960"/>
      <c r="ALG59" s="960"/>
      <c r="ALH59" s="960"/>
      <c r="ALI59" s="960"/>
      <c r="ALJ59" s="960"/>
      <c r="ALK59" s="960"/>
      <c r="ALL59" s="960"/>
      <c r="ALM59" s="960"/>
      <c r="ALN59" s="960"/>
      <c r="ALO59" s="960"/>
      <c r="ALP59" s="960"/>
      <c r="ALQ59" s="960"/>
      <c r="ALR59" s="960"/>
      <c r="ALS59" s="960"/>
      <c r="ALT59" s="960"/>
      <c r="ALU59" s="960"/>
      <c r="ALV59" s="960"/>
      <c r="ALW59" s="960"/>
      <c r="ALX59" s="960"/>
      <c r="ALY59" s="960"/>
      <c r="ALZ59" s="960"/>
      <c r="AMA59" s="960"/>
      <c r="AMB59" s="960"/>
      <c r="AMC59" s="960"/>
      <c r="AMD59" s="960"/>
      <c r="AME59" s="960"/>
      <c r="AMF59" s="960"/>
      <c r="AMG59" s="960"/>
      <c r="AMH59" s="960"/>
      <c r="AMI59" s="960"/>
      <c r="AMJ59" s="960"/>
      <c r="AMK59" s="960"/>
      <c r="AML59" s="960"/>
      <c r="AMM59" s="960"/>
      <c r="AMN59" s="960"/>
      <c r="AMO59" s="960"/>
      <c r="AMP59" s="960"/>
      <c r="AMQ59" s="960"/>
      <c r="AMR59" s="960"/>
      <c r="AMS59" s="960"/>
      <c r="AMT59" s="960"/>
      <c r="AMU59" s="960"/>
      <c r="AMV59" s="960"/>
      <c r="AMW59" s="960"/>
      <c r="AMX59" s="960"/>
      <c r="AMY59" s="960"/>
      <c r="AMZ59" s="960"/>
      <c r="ANA59" s="960"/>
      <c r="ANB59" s="960"/>
      <c r="ANC59" s="960"/>
      <c r="AND59" s="960"/>
      <c r="ANE59" s="960"/>
      <c r="ANF59" s="960"/>
      <c r="ANG59" s="960"/>
      <c r="ANH59" s="960"/>
      <c r="ANI59" s="960"/>
      <c r="ANJ59" s="960"/>
      <c r="ANK59" s="960"/>
      <c r="ANL59" s="960"/>
      <c r="ANM59" s="960"/>
      <c r="ANN59" s="960"/>
      <c r="ANO59" s="960"/>
      <c r="ANP59" s="960"/>
      <c r="ANQ59" s="960"/>
      <c r="ANR59" s="960"/>
      <c r="ANS59" s="960"/>
      <c r="ANT59" s="960"/>
      <c r="ANU59" s="960"/>
      <c r="ANV59" s="960"/>
      <c r="ANW59" s="960"/>
      <c r="ANX59" s="960"/>
      <c r="ANY59" s="960"/>
      <c r="ANZ59" s="960"/>
      <c r="AOA59" s="960"/>
      <c r="AOB59" s="960"/>
      <c r="AOC59" s="960"/>
      <c r="AOD59" s="960"/>
      <c r="AOE59" s="960"/>
      <c r="AOF59" s="960"/>
      <c r="AOG59" s="960"/>
      <c r="AOH59" s="960"/>
      <c r="AOI59" s="960"/>
      <c r="AOJ59" s="960"/>
      <c r="AOK59" s="960"/>
      <c r="AOL59" s="960"/>
      <c r="AOM59" s="960"/>
      <c r="AON59" s="960"/>
      <c r="AOO59" s="960"/>
      <c r="AOP59" s="960"/>
      <c r="AOQ59" s="960"/>
      <c r="AOR59" s="960"/>
      <c r="AOS59" s="960"/>
      <c r="AOT59" s="960"/>
      <c r="AOU59" s="960"/>
      <c r="AOV59" s="960"/>
      <c r="AOW59" s="960"/>
      <c r="AOX59" s="960"/>
      <c r="AOY59" s="960"/>
      <c r="AOZ59" s="960"/>
      <c r="APA59" s="960"/>
      <c r="APB59" s="960"/>
      <c r="APC59" s="960"/>
      <c r="APD59" s="960"/>
      <c r="APE59" s="960"/>
      <c r="APF59" s="960"/>
      <c r="APG59" s="960"/>
      <c r="APH59" s="960"/>
      <c r="API59" s="960"/>
      <c r="APJ59" s="960"/>
      <c r="APK59" s="960"/>
      <c r="APL59" s="960"/>
      <c r="APM59" s="960"/>
      <c r="APN59" s="960"/>
      <c r="APO59" s="960"/>
      <c r="APP59" s="960"/>
      <c r="APQ59" s="960"/>
      <c r="APR59" s="960"/>
      <c r="APS59" s="960"/>
      <c r="APT59" s="960"/>
      <c r="APU59" s="960"/>
      <c r="APV59" s="960"/>
      <c r="APW59" s="960"/>
      <c r="APX59" s="960"/>
      <c r="APY59" s="960"/>
      <c r="APZ59" s="960"/>
      <c r="AQA59" s="960"/>
      <c r="AQB59" s="960"/>
      <c r="AQC59" s="960"/>
      <c r="AQD59" s="960"/>
      <c r="AQE59" s="960"/>
      <c r="AQF59" s="960"/>
      <c r="AQG59" s="960"/>
      <c r="AQH59" s="960"/>
      <c r="AQI59" s="960"/>
      <c r="AQJ59" s="960"/>
      <c r="AQK59" s="960"/>
      <c r="AQL59" s="960"/>
      <c r="AQM59" s="960"/>
      <c r="AQN59" s="960"/>
      <c r="AQO59" s="960"/>
      <c r="AQP59" s="960"/>
      <c r="AQQ59" s="960"/>
      <c r="AQR59" s="960"/>
      <c r="AQS59" s="960"/>
      <c r="AQT59" s="960"/>
      <c r="AQU59" s="960"/>
      <c r="AQV59" s="960"/>
      <c r="AQW59" s="960"/>
      <c r="AQX59" s="960"/>
      <c r="AQY59" s="960"/>
      <c r="AQZ59" s="960"/>
      <c r="ARA59" s="960"/>
      <c r="ARB59" s="960"/>
      <c r="ARC59" s="960"/>
      <c r="ARD59" s="960"/>
      <c r="ARE59" s="960"/>
      <c r="ARF59" s="960"/>
      <c r="ARG59" s="960"/>
      <c r="ARH59" s="960"/>
      <c r="ARI59" s="960"/>
      <c r="ARJ59" s="960"/>
      <c r="ARK59" s="960"/>
      <c r="ARL59" s="960"/>
      <c r="ARM59" s="960"/>
      <c r="ARN59" s="960"/>
      <c r="ARO59" s="960"/>
      <c r="ARP59" s="960"/>
      <c r="ARQ59" s="960"/>
      <c r="ARR59" s="960"/>
      <c r="ARS59" s="960"/>
      <c r="ART59" s="960"/>
      <c r="ARU59" s="960"/>
      <c r="ARV59" s="960"/>
      <c r="ARW59" s="960"/>
      <c r="ARX59" s="960"/>
      <c r="ARY59" s="960"/>
      <c r="ARZ59" s="960"/>
      <c r="ASA59" s="960"/>
      <c r="ASB59" s="960"/>
      <c r="ASC59" s="960"/>
      <c r="ASD59" s="960"/>
      <c r="ASE59" s="960"/>
      <c r="ASF59" s="960"/>
      <c r="ASG59" s="960"/>
      <c r="ASH59" s="960"/>
      <c r="ASI59" s="960"/>
      <c r="ASJ59" s="960"/>
      <c r="ASK59" s="960"/>
      <c r="ASL59" s="960"/>
      <c r="ASM59" s="960"/>
      <c r="ASN59" s="960"/>
      <c r="ASO59" s="960"/>
      <c r="ASP59" s="960"/>
      <c r="ASQ59" s="960"/>
      <c r="ASR59" s="960"/>
      <c r="ASS59" s="960"/>
      <c r="AST59" s="960"/>
      <c r="ASU59" s="960"/>
      <c r="ASV59" s="960"/>
      <c r="ASW59" s="960"/>
      <c r="ASX59" s="960"/>
      <c r="ASY59" s="960"/>
      <c r="ASZ59" s="960"/>
      <c r="ATA59" s="960"/>
      <c r="ATB59" s="960"/>
      <c r="ATC59" s="960"/>
      <c r="ATD59" s="960"/>
      <c r="ATE59" s="960"/>
      <c r="ATF59" s="960"/>
      <c r="ATG59" s="960"/>
      <c r="ATH59" s="960"/>
      <c r="ATI59" s="960"/>
      <c r="ATJ59" s="960"/>
      <c r="ATK59" s="960"/>
      <c r="ATL59" s="960"/>
      <c r="ATM59" s="960"/>
      <c r="ATN59" s="960"/>
      <c r="ATO59" s="960"/>
      <c r="ATP59" s="960"/>
      <c r="ATQ59" s="960"/>
      <c r="ATR59" s="960"/>
      <c r="ATS59" s="960"/>
      <c r="ATT59" s="960"/>
      <c r="ATU59" s="960"/>
      <c r="ATV59" s="960"/>
      <c r="ATW59" s="960"/>
      <c r="ATX59" s="960"/>
      <c r="ATY59" s="960"/>
      <c r="ATZ59" s="960"/>
      <c r="AUA59" s="960"/>
      <c r="AUB59" s="960"/>
      <c r="AUC59" s="960"/>
      <c r="AUD59" s="960"/>
      <c r="AUE59" s="960"/>
      <c r="AUF59" s="960"/>
      <c r="AUG59" s="960"/>
      <c r="AUH59" s="960"/>
      <c r="AUI59" s="960"/>
      <c r="AUJ59" s="960"/>
      <c r="AUK59" s="960"/>
      <c r="AUL59" s="960"/>
      <c r="AUM59" s="960"/>
      <c r="AUN59" s="960"/>
      <c r="AUO59" s="960"/>
      <c r="AUP59" s="960"/>
      <c r="AUQ59" s="960"/>
      <c r="AUR59" s="960"/>
      <c r="AUS59" s="960"/>
      <c r="AUT59" s="960"/>
      <c r="AUU59" s="960"/>
      <c r="AUV59" s="960"/>
      <c r="AUW59" s="960"/>
      <c r="AUX59" s="960"/>
      <c r="AUY59" s="960"/>
      <c r="AUZ59" s="960"/>
      <c r="AVA59" s="960"/>
      <c r="AVB59" s="960"/>
      <c r="AVC59" s="960"/>
      <c r="AVD59" s="960"/>
      <c r="AVE59" s="960"/>
      <c r="AVF59" s="960"/>
      <c r="AVG59" s="960"/>
      <c r="AVH59" s="960"/>
      <c r="AVI59" s="960"/>
      <c r="AVJ59" s="960"/>
      <c r="AVK59" s="960"/>
      <c r="AVL59" s="960"/>
      <c r="AVM59" s="960"/>
      <c r="AVN59" s="960"/>
      <c r="AVO59" s="960"/>
      <c r="AVP59" s="960"/>
      <c r="AVQ59" s="960"/>
      <c r="AVR59" s="960"/>
      <c r="AVS59" s="960"/>
      <c r="AVT59" s="960"/>
      <c r="AVU59" s="960"/>
      <c r="AVV59" s="960"/>
      <c r="AVW59" s="960"/>
      <c r="AVX59" s="960"/>
      <c r="AVY59" s="960"/>
      <c r="AVZ59" s="960"/>
      <c r="AWA59" s="960"/>
      <c r="AWB59" s="960"/>
      <c r="AWC59" s="960"/>
      <c r="AWD59" s="960"/>
      <c r="AWE59" s="960"/>
      <c r="AWF59" s="960"/>
      <c r="AWG59" s="960"/>
      <c r="AWH59" s="960"/>
      <c r="AWI59" s="960"/>
      <c r="AWJ59" s="960"/>
      <c r="AWK59" s="960"/>
      <c r="AWL59" s="960"/>
      <c r="AWM59" s="960"/>
      <c r="AWN59" s="960"/>
      <c r="AWO59" s="960"/>
      <c r="AWP59" s="960"/>
      <c r="AWQ59" s="960"/>
      <c r="AWR59" s="960"/>
      <c r="AWS59" s="960"/>
      <c r="AWT59" s="960"/>
      <c r="AWU59" s="960"/>
      <c r="AWV59" s="960"/>
      <c r="AWW59" s="960"/>
      <c r="AWX59" s="960"/>
      <c r="AWY59" s="960"/>
      <c r="AWZ59" s="960"/>
      <c r="AXA59" s="960"/>
      <c r="AXB59" s="960"/>
      <c r="AXC59" s="960"/>
      <c r="AXD59" s="960"/>
      <c r="AXE59" s="960"/>
      <c r="AXF59" s="960"/>
      <c r="AXG59" s="960"/>
      <c r="AXH59" s="960"/>
      <c r="AXI59" s="960"/>
      <c r="AXJ59" s="960"/>
      <c r="AXK59" s="960"/>
      <c r="AXL59" s="960"/>
      <c r="AXM59" s="960"/>
      <c r="AXN59" s="960"/>
      <c r="AXO59" s="960"/>
      <c r="AXP59" s="960"/>
      <c r="AXQ59" s="960"/>
      <c r="AXR59" s="960"/>
      <c r="AXS59" s="960"/>
      <c r="AXT59" s="960"/>
      <c r="AXU59" s="960"/>
      <c r="AXV59" s="960"/>
      <c r="AXW59" s="960"/>
      <c r="AXX59" s="960"/>
      <c r="AXY59" s="960"/>
      <c r="AXZ59" s="960"/>
      <c r="AYA59" s="960"/>
      <c r="AYB59" s="960"/>
      <c r="AYC59" s="960"/>
      <c r="AYD59" s="960"/>
      <c r="AYE59" s="960"/>
      <c r="AYF59" s="960"/>
      <c r="AYG59" s="960"/>
      <c r="AYH59" s="960"/>
      <c r="AYI59" s="960"/>
      <c r="AYJ59" s="960"/>
      <c r="AYK59" s="960"/>
      <c r="AYL59" s="960"/>
      <c r="AYM59" s="960"/>
      <c r="AYN59" s="960"/>
      <c r="AYO59" s="960"/>
      <c r="AYP59" s="960"/>
      <c r="AYQ59" s="960"/>
      <c r="AYR59" s="960"/>
      <c r="AYS59" s="960"/>
      <c r="AYT59" s="960"/>
      <c r="AYU59" s="960"/>
      <c r="AYV59" s="960"/>
      <c r="AYW59" s="960"/>
      <c r="AYX59" s="960"/>
      <c r="AYY59" s="960"/>
      <c r="AYZ59" s="960"/>
      <c r="AZA59" s="960"/>
      <c r="AZB59" s="960"/>
      <c r="AZC59" s="960"/>
      <c r="AZD59" s="960"/>
      <c r="AZE59" s="960"/>
      <c r="AZF59" s="960"/>
      <c r="AZG59" s="960"/>
      <c r="AZH59" s="960"/>
      <c r="AZI59" s="960"/>
      <c r="AZJ59" s="960"/>
      <c r="AZK59" s="960"/>
      <c r="AZL59" s="960"/>
      <c r="AZM59" s="960"/>
      <c r="AZN59" s="960"/>
      <c r="AZO59" s="960"/>
      <c r="AZP59" s="960"/>
      <c r="AZQ59" s="960"/>
      <c r="AZR59" s="960"/>
      <c r="AZS59" s="960"/>
      <c r="AZT59" s="960"/>
      <c r="AZU59" s="960"/>
      <c r="AZV59" s="960"/>
      <c r="AZW59" s="960"/>
      <c r="AZX59" s="960"/>
      <c r="AZY59" s="960"/>
      <c r="AZZ59" s="960"/>
      <c r="BAA59" s="960"/>
      <c r="BAB59" s="960"/>
      <c r="BAC59" s="960"/>
      <c r="BAD59" s="960"/>
      <c r="BAE59" s="960"/>
      <c r="BAF59" s="960"/>
      <c r="BAG59" s="960"/>
      <c r="BAH59" s="960"/>
      <c r="BAI59" s="960"/>
      <c r="BAJ59" s="960"/>
      <c r="BAK59" s="960"/>
      <c r="BAL59" s="960"/>
      <c r="BAM59" s="960"/>
      <c r="BAN59" s="960"/>
      <c r="BAO59" s="960"/>
      <c r="BAP59" s="960"/>
      <c r="BAQ59" s="960"/>
      <c r="BAR59" s="960"/>
      <c r="BAS59" s="960"/>
      <c r="BAT59" s="960"/>
      <c r="BAU59" s="960"/>
      <c r="BAV59" s="960"/>
      <c r="BAW59" s="960"/>
      <c r="BAX59" s="960"/>
      <c r="BAY59" s="960"/>
      <c r="BAZ59" s="960"/>
      <c r="BBA59" s="960"/>
      <c r="BBB59" s="960"/>
      <c r="BBC59" s="960"/>
      <c r="BBD59" s="960"/>
      <c r="BBE59" s="960"/>
      <c r="BBF59" s="960"/>
      <c r="BBG59" s="960"/>
      <c r="BBH59" s="960"/>
      <c r="BBI59" s="960"/>
      <c r="BBJ59" s="960"/>
      <c r="BBK59" s="960"/>
      <c r="BBL59" s="960"/>
      <c r="BBM59" s="960"/>
      <c r="BBN59" s="960"/>
      <c r="BBO59" s="960"/>
      <c r="BBP59" s="960"/>
      <c r="BBQ59" s="960"/>
      <c r="BBR59" s="960"/>
      <c r="BBS59" s="960"/>
      <c r="BBT59" s="960"/>
      <c r="BBU59" s="960"/>
      <c r="BBV59" s="960"/>
      <c r="BBW59" s="960"/>
      <c r="BBX59" s="960"/>
      <c r="BBY59" s="960"/>
      <c r="BBZ59" s="960"/>
      <c r="BCA59" s="960"/>
      <c r="BCB59" s="960"/>
      <c r="BCC59" s="960"/>
      <c r="BCD59" s="960"/>
      <c r="BCE59" s="960"/>
      <c r="BCF59" s="960"/>
      <c r="BCG59" s="960"/>
      <c r="BCH59" s="960"/>
      <c r="BCI59" s="960"/>
      <c r="BCJ59" s="960"/>
      <c r="BCK59" s="960"/>
      <c r="BCL59" s="960"/>
      <c r="BCM59" s="960"/>
      <c r="BCN59" s="960"/>
      <c r="BCO59" s="960"/>
      <c r="BCP59" s="960"/>
      <c r="BCQ59" s="960"/>
      <c r="BCR59" s="960"/>
      <c r="BCS59" s="960"/>
      <c r="BCT59" s="960"/>
      <c r="BCU59" s="960"/>
      <c r="BCV59" s="960"/>
      <c r="BCW59" s="960"/>
      <c r="BCX59" s="960"/>
      <c r="BCY59" s="960"/>
      <c r="BCZ59" s="960"/>
      <c r="BDA59" s="960"/>
      <c r="BDB59" s="960"/>
      <c r="BDC59" s="960"/>
      <c r="BDD59" s="960"/>
      <c r="BDE59" s="960"/>
      <c r="BDF59" s="960"/>
      <c r="BDG59" s="960"/>
      <c r="BDH59" s="960"/>
      <c r="BDI59" s="960"/>
      <c r="BDJ59" s="960"/>
      <c r="BDK59" s="960"/>
      <c r="BDL59" s="960"/>
      <c r="BDM59" s="960"/>
      <c r="BDN59" s="960"/>
      <c r="BDO59" s="960"/>
      <c r="BDP59" s="960"/>
      <c r="BDQ59" s="960"/>
      <c r="BDR59" s="960"/>
      <c r="BDS59" s="960"/>
      <c r="BDT59" s="960"/>
      <c r="BDU59" s="960"/>
      <c r="BDV59" s="960"/>
      <c r="BDW59" s="960"/>
      <c r="BDX59" s="960"/>
      <c r="BDY59" s="960"/>
      <c r="BDZ59" s="960"/>
      <c r="BEA59" s="960"/>
      <c r="BEB59" s="960"/>
      <c r="BEC59" s="960"/>
      <c r="BED59" s="960"/>
      <c r="BEE59" s="960"/>
      <c r="BEF59" s="960"/>
      <c r="BEG59" s="960"/>
      <c r="BEH59" s="960"/>
      <c r="BEI59" s="960"/>
      <c r="BEJ59" s="960"/>
      <c r="BEK59" s="960"/>
      <c r="BEL59" s="960"/>
      <c r="BEM59" s="960"/>
      <c r="BEN59" s="960"/>
      <c r="BEO59" s="960"/>
      <c r="BEP59" s="960"/>
      <c r="BEQ59" s="960"/>
      <c r="BER59" s="960"/>
      <c r="BES59" s="960"/>
      <c r="BET59" s="960"/>
      <c r="BEU59" s="960"/>
      <c r="BEV59" s="960"/>
      <c r="BEW59" s="960"/>
      <c r="BEX59" s="960"/>
      <c r="BEY59" s="960"/>
      <c r="BEZ59" s="960"/>
      <c r="BFA59" s="960"/>
      <c r="BFB59" s="960"/>
      <c r="BFC59" s="960"/>
      <c r="BFD59" s="960"/>
      <c r="BFE59" s="960"/>
      <c r="BFF59" s="960"/>
      <c r="BFG59" s="960"/>
      <c r="BFH59" s="960"/>
      <c r="BFI59" s="960"/>
      <c r="BFJ59" s="960"/>
      <c r="BFK59" s="960"/>
      <c r="BFL59" s="960"/>
      <c r="BFM59" s="960"/>
      <c r="BFN59" s="960"/>
      <c r="BFO59" s="960"/>
      <c r="BFP59" s="960"/>
      <c r="BFQ59" s="960"/>
      <c r="BFR59" s="960"/>
      <c r="BFS59" s="960"/>
      <c r="BFT59" s="960"/>
      <c r="BFU59" s="960"/>
      <c r="BFV59" s="960"/>
      <c r="BFW59" s="960"/>
      <c r="BFX59" s="960"/>
      <c r="BFY59" s="960"/>
      <c r="BFZ59" s="960"/>
      <c r="BGA59" s="960"/>
      <c r="BGB59" s="960"/>
      <c r="BGC59" s="960"/>
      <c r="BGD59" s="960"/>
      <c r="BGE59" s="960"/>
      <c r="BGF59" s="960"/>
      <c r="BGG59" s="960"/>
      <c r="BGH59" s="960"/>
      <c r="BGI59" s="960"/>
      <c r="BGJ59" s="960"/>
      <c r="BGK59" s="960"/>
      <c r="BGL59" s="960"/>
      <c r="BGM59" s="960"/>
      <c r="BGN59" s="960"/>
      <c r="BGO59" s="960"/>
      <c r="BGP59" s="960"/>
      <c r="BGQ59" s="960"/>
      <c r="BGR59" s="960"/>
      <c r="BGS59" s="960"/>
      <c r="BGT59" s="960"/>
      <c r="BGU59" s="960"/>
      <c r="BGV59" s="960"/>
      <c r="BGW59" s="960"/>
      <c r="BGX59" s="960"/>
      <c r="BGY59" s="960"/>
      <c r="BGZ59" s="960"/>
      <c r="BHA59" s="960"/>
      <c r="BHB59" s="960"/>
      <c r="BHC59" s="960"/>
      <c r="BHD59" s="960"/>
      <c r="BHE59" s="960"/>
      <c r="BHF59" s="960"/>
      <c r="BHG59" s="960"/>
      <c r="BHH59" s="960"/>
      <c r="BHI59" s="960"/>
      <c r="BHJ59" s="960"/>
      <c r="BHK59" s="960"/>
      <c r="BHL59" s="960"/>
      <c r="BHM59" s="960"/>
      <c r="BHN59" s="960"/>
      <c r="BHO59" s="960"/>
      <c r="BHP59" s="960"/>
      <c r="BHQ59" s="960"/>
      <c r="BHR59" s="960"/>
      <c r="BHS59" s="960"/>
      <c r="BHT59" s="960"/>
      <c r="BHU59" s="960"/>
      <c r="BHV59" s="960"/>
      <c r="BHW59" s="960"/>
      <c r="BHX59" s="960"/>
      <c r="BHY59" s="960"/>
      <c r="BHZ59" s="960"/>
      <c r="BIA59" s="960"/>
      <c r="BIB59" s="960"/>
      <c r="BIC59" s="960"/>
      <c r="BID59" s="960"/>
      <c r="BIE59" s="960"/>
      <c r="BIF59" s="960"/>
      <c r="BIG59" s="960"/>
      <c r="BIH59" s="960"/>
      <c r="BII59" s="960"/>
      <c r="BIJ59" s="960"/>
      <c r="BIK59" s="960"/>
      <c r="BIL59" s="960"/>
      <c r="BIM59" s="960"/>
      <c r="BIN59" s="960"/>
      <c r="BIO59" s="960"/>
      <c r="BIP59" s="960"/>
      <c r="BIQ59" s="960"/>
      <c r="BIR59" s="960"/>
      <c r="BIS59" s="960"/>
      <c r="BIT59" s="960"/>
      <c r="BIU59" s="960"/>
      <c r="BIV59" s="960"/>
      <c r="BIW59" s="960"/>
      <c r="BIX59" s="960"/>
      <c r="BIY59" s="960"/>
      <c r="BIZ59" s="960"/>
      <c r="BJA59" s="960"/>
      <c r="BJB59" s="960"/>
      <c r="BJC59" s="960"/>
      <c r="BJD59" s="960"/>
      <c r="BJE59" s="960"/>
      <c r="BJF59" s="960"/>
      <c r="BJG59" s="960"/>
      <c r="BJH59" s="960"/>
      <c r="BJI59" s="960"/>
      <c r="BJJ59" s="960"/>
      <c r="BJK59" s="960"/>
      <c r="BJL59" s="960"/>
      <c r="BJM59" s="960"/>
      <c r="BJN59" s="960"/>
      <c r="BJO59" s="960"/>
      <c r="BJP59" s="960"/>
      <c r="BJQ59" s="960"/>
      <c r="BJR59" s="960"/>
      <c r="BJS59" s="960"/>
      <c r="BJT59" s="960"/>
      <c r="BJU59" s="960"/>
      <c r="BJV59" s="960"/>
      <c r="BJW59" s="960"/>
      <c r="BJX59" s="960"/>
      <c r="BJY59" s="960"/>
      <c r="BJZ59" s="960"/>
      <c r="BKA59" s="960"/>
      <c r="BKB59" s="960"/>
      <c r="BKC59" s="960"/>
      <c r="BKD59" s="960"/>
      <c r="BKE59" s="960"/>
      <c r="BKF59" s="960"/>
      <c r="BKG59" s="960"/>
      <c r="BKH59" s="960"/>
      <c r="BKI59" s="960"/>
      <c r="BKJ59" s="960"/>
      <c r="BKK59" s="960"/>
      <c r="BKL59" s="960"/>
      <c r="BKM59" s="960"/>
      <c r="BKN59" s="960"/>
      <c r="BKO59" s="960"/>
      <c r="BKP59" s="960"/>
      <c r="BKQ59" s="960"/>
      <c r="BKR59" s="960"/>
      <c r="BKS59" s="960"/>
      <c r="BKT59" s="960"/>
      <c r="BKU59" s="960"/>
      <c r="BKV59" s="960"/>
      <c r="BKW59" s="960"/>
      <c r="BKX59" s="960"/>
      <c r="BKY59" s="960"/>
      <c r="BKZ59" s="960"/>
      <c r="BLA59" s="960"/>
      <c r="BLB59" s="960"/>
      <c r="BLC59" s="960"/>
      <c r="BLD59" s="960"/>
      <c r="BLE59" s="960"/>
      <c r="BLF59" s="960"/>
      <c r="BLG59" s="960"/>
      <c r="BLH59" s="960"/>
      <c r="BLI59" s="960"/>
      <c r="BLJ59" s="960"/>
      <c r="BLK59" s="960"/>
      <c r="BLL59" s="960"/>
      <c r="BLM59" s="960"/>
      <c r="BLN59" s="960"/>
      <c r="BLO59" s="960"/>
      <c r="BLP59" s="960"/>
      <c r="BLQ59" s="960"/>
      <c r="BLR59" s="960"/>
      <c r="BLS59" s="960"/>
      <c r="BLT59" s="960"/>
      <c r="BLU59" s="960"/>
      <c r="BLV59" s="960"/>
      <c r="BLW59" s="960"/>
      <c r="BLX59" s="960"/>
      <c r="BLY59" s="960"/>
      <c r="BLZ59" s="960"/>
      <c r="BMA59" s="960"/>
      <c r="BMB59" s="960"/>
      <c r="BMC59" s="960"/>
      <c r="BMD59" s="960"/>
      <c r="BME59" s="960"/>
      <c r="BMF59" s="960"/>
      <c r="BMG59" s="960"/>
      <c r="BMH59" s="960"/>
      <c r="BMI59" s="960"/>
      <c r="BMJ59" s="960"/>
      <c r="BMK59" s="960"/>
      <c r="BML59" s="960"/>
      <c r="BMM59" s="960"/>
      <c r="BMN59" s="960"/>
      <c r="BMO59" s="960"/>
      <c r="BMP59" s="960"/>
      <c r="BMQ59" s="960"/>
      <c r="BMR59" s="960"/>
      <c r="BMS59" s="960"/>
      <c r="BMT59" s="960"/>
      <c r="BMU59" s="960"/>
      <c r="BMV59" s="960"/>
      <c r="BMW59" s="960"/>
      <c r="BMX59" s="960"/>
      <c r="BMY59" s="960"/>
      <c r="BMZ59" s="960"/>
      <c r="BNA59" s="960"/>
      <c r="BNB59" s="960"/>
      <c r="BNC59" s="960"/>
      <c r="BND59" s="960"/>
      <c r="BNE59" s="960"/>
      <c r="BNF59" s="960"/>
      <c r="BNG59" s="960"/>
      <c r="BNH59" s="960"/>
      <c r="BNI59" s="960"/>
      <c r="BNJ59" s="960"/>
      <c r="BNK59" s="960"/>
      <c r="BNL59" s="960"/>
      <c r="BNM59" s="960"/>
      <c r="BNN59" s="960"/>
      <c r="BNO59" s="960"/>
      <c r="BNP59" s="960"/>
      <c r="BNQ59" s="960"/>
      <c r="BNR59" s="960"/>
      <c r="BNS59" s="960"/>
      <c r="BNT59" s="960"/>
      <c r="BNU59" s="960"/>
      <c r="BNV59" s="960"/>
      <c r="BNW59" s="960"/>
      <c r="BNX59" s="960"/>
      <c r="BNY59" s="960"/>
      <c r="BNZ59" s="960"/>
      <c r="BOA59" s="960"/>
      <c r="BOB59" s="960"/>
      <c r="BOC59" s="960"/>
      <c r="BOD59" s="960"/>
      <c r="BOE59" s="960"/>
      <c r="BOF59" s="960"/>
      <c r="BOG59" s="960"/>
      <c r="BOH59" s="960"/>
      <c r="BOI59" s="960"/>
      <c r="BOJ59" s="960"/>
      <c r="BOK59" s="960"/>
      <c r="BOL59" s="960"/>
      <c r="BOM59" s="960"/>
      <c r="BON59" s="960"/>
      <c r="BOO59" s="960"/>
      <c r="BOP59" s="960"/>
      <c r="BOQ59" s="960"/>
      <c r="BOR59" s="960"/>
      <c r="BOS59" s="960"/>
      <c r="BOT59" s="960"/>
      <c r="BOU59" s="960"/>
      <c r="BOV59" s="960"/>
      <c r="BOW59" s="960"/>
      <c r="BOX59" s="960"/>
      <c r="BOY59" s="960"/>
      <c r="BOZ59" s="960"/>
      <c r="BPA59" s="960"/>
      <c r="BPB59" s="960"/>
      <c r="BPC59" s="960"/>
      <c r="BPD59" s="960"/>
      <c r="BPE59" s="960"/>
      <c r="BPF59" s="960"/>
      <c r="BPG59" s="960"/>
      <c r="BPH59" s="960"/>
      <c r="BPI59" s="960"/>
      <c r="BPJ59" s="960"/>
      <c r="BPK59" s="960"/>
      <c r="BPL59" s="960"/>
      <c r="BPM59" s="960"/>
      <c r="BPN59" s="960"/>
      <c r="BPO59" s="960"/>
      <c r="BPP59" s="960"/>
      <c r="BPQ59" s="960"/>
      <c r="BPR59" s="960"/>
      <c r="BPS59" s="960"/>
      <c r="BPT59" s="960"/>
      <c r="BPU59" s="960"/>
      <c r="BPV59" s="960"/>
      <c r="BPW59" s="960"/>
      <c r="BPX59" s="960"/>
      <c r="BPY59" s="960"/>
      <c r="BPZ59" s="960"/>
      <c r="BQA59" s="960"/>
      <c r="BQB59" s="960"/>
      <c r="BQC59" s="960"/>
      <c r="BQD59" s="960"/>
      <c r="BQE59" s="960"/>
      <c r="BQF59" s="960"/>
      <c r="BQG59" s="960"/>
      <c r="BQH59" s="960"/>
      <c r="BQI59" s="960"/>
      <c r="BQJ59" s="960"/>
      <c r="BQK59" s="960"/>
      <c r="BQL59" s="960"/>
      <c r="BQM59" s="960"/>
      <c r="BQN59" s="960"/>
      <c r="BQO59" s="960"/>
      <c r="BQP59" s="960"/>
      <c r="BQQ59" s="960"/>
      <c r="BQR59" s="960"/>
      <c r="BQS59" s="960"/>
      <c r="BQT59" s="960"/>
      <c r="BQU59" s="960"/>
      <c r="BQV59" s="960"/>
      <c r="BQW59" s="960"/>
      <c r="BQX59" s="960"/>
      <c r="BQY59" s="960"/>
      <c r="BQZ59" s="960"/>
      <c r="BRA59" s="960"/>
      <c r="BRB59" s="960"/>
      <c r="BRC59" s="960"/>
      <c r="BRD59" s="960"/>
      <c r="BRE59" s="960"/>
      <c r="BRF59" s="960"/>
      <c r="BRG59" s="960"/>
      <c r="BRH59" s="960"/>
      <c r="BRI59" s="960"/>
      <c r="BRJ59" s="960"/>
      <c r="BRK59" s="960"/>
      <c r="BRL59" s="960"/>
      <c r="BRM59" s="960"/>
      <c r="BRN59" s="960"/>
      <c r="BRO59" s="960"/>
      <c r="BRP59" s="960"/>
      <c r="BRQ59" s="960"/>
      <c r="BRR59" s="960"/>
      <c r="BRS59" s="960"/>
      <c r="BRT59" s="960"/>
      <c r="BRU59" s="960"/>
      <c r="BRV59" s="960"/>
      <c r="BRW59" s="960"/>
      <c r="BRX59" s="960"/>
      <c r="BRY59" s="960"/>
      <c r="BRZ59" s="960"/>
      <c r="BSA59" s="960"/>
      <c r="BSB59" s="960"/>
      <c r="BSC59" s="960"/>
      <c r="BSD59" s="960"/>
      <c r="BSE59" s="960"/>
      <c r="BSF59" s="960"/>
      <c r="BSG59" s="960"/>
      <c r="BSH59" s="960"/>
      <c r="BSI59" s="960"/>
      <c r="BSJ59" s="960"/>
      <c r="BSK59" s="960"/>
      <c r="BSL59" s="960"/>
      <c r="BSM59" s="960"/>
      <c r="BSN59" s="960"/>
      <c r="BSO59" s="960"/>
      <c r="BSP59" s="960"/>
      <c r="BSQ59" s="960"/>
      <c r="BSR59" s="960"/>
      <c r="BSS59" s="960"/>
      <c r="BST59" s="960"/>
      <c r="BSU59" s="960"/>
      <c r="BSV59" s="960"/>
      <c r="BSW59" s="960"/>
      <c r="BSX59" s="960"/>
      <c r="BSY59" s="960"/>
      <c r="BSZ59" s="960"/>
      <c r="BTA59" s="960"/>
      <c r="BTB59" s="960"/>
      <c r="BTC59" s="960"/>
      <c r="BTD59" s="960"/>
      <c r="BTE59" s="960"/>
      <c r="BTF59" s="960"/>
      <c r="BTG59" s="960"/>
      <c r="BTH59" s="960"/>
      <c r="BTI59" s="960"/>
      <c r="BTJ59" s="960"/>
      <c r="BTK59" s="960"/>
      <c r="BTL59" s="960"/>
      <c r="BTM59" s="960"/>
      <c r="BTN59" s="960"/>
      <c r="BTO59" s="960"/>
      <c r="BTP59" s="960"/>
      <c r="BTQ59" s="960"/>
      <c r="BTR59" s="960"/>
      <c r="BTS59" s="960"/>
      <c r="BTT59" s="960"/>
      <c r="BTU59" s="960"/>
      <c r="BTV59" s="960"/>
      <c r="BTW59" s="960"/>
      <c r="BTX59" s="960"/>
      <c r="BTY59" s="960"/>
      <c r="BTZ59" s="960"/>
      <c r="BUA59" s="960"/>
      <c r="BUB59" s="960"/>
      <c r="BUC59" s="960"/>
      <c r="BUD59" s="960"/>
      <c r="BUE59" s="960"/>
      <c r="BUF59" s="960"/>
      <c r="BUG59" s="960"/>
      <c r="BUH59" s="960"/>
      <c r="BUI59" s="960"/>
      <c r="BUJ59" s="960"/>
      <c r="BUK59" s="960"/>
      <c r="BUL59" s="960"/>
      <c r="BUM59" s="960"/>
      <c r="BUN59" s="960"/>
      <c r="BUO59" s="960"/>
      <c r="BUP59" s="960"/>
      <c r="BUQ59" s="960"/>
      <c r="BUR59" s="960"/>
      <c r="BUS59" s="960"/>
      <c r="BUT59" s="960"/>
      <c r="BUU59" s="960"/>
      <c r="BUV59" s="960"/>
      <c r="BUW59" s="960"/>
      <c r="BUX59" s="960"/>
      <c r="BUY59" s="960"/>
      <c r="BUZ59" s="960"/>
      <c r="BVA59" s="960"/>
      <c r="BVB59" s="960"/>
      <c r="BVC59" s="960"/>
      <c r="BVD59" s="960"/>
      <c r="BVE59" s="960"/>
      <c r="BVF59" s="960"/>
      <c r="BVG59" s="960"/>
      <c r="BVH59" s="960"/>
      <c r="BVI59" s="960"/>
      <c r="BVJ59" s="960"/>
      <c r="BVK59" s="960"/>
      <c r="BVL59" s="960"/>
      <c r="BVM59" s="960"/>
      <c r="BVN59" s="960"/>
      <c r="BVO59" s="960"/>
      <c r="BVP59" s="960"/>
      <c r="BVQ59" s="960"/>
      <c r="BVR59" s="960"/>
      <c r="BVS59" s="960"/>
      <c r="BVT59" s="960"/>
      <c r="BVU59" s="960"/>
      <c r="BVV59" s="960"/>
      <c r="BVW59" s="960"/>
      <c r="BVX59" s="960"/>
      <c r="BVY59" s="960"/>
      <c r="BVZ59" s="960"/>
      <c r="BWA59" s="960"/>
      <c r="BWB59" s="960"/>
      <c r="BWC59" s="960"/>
      <c r="BWD59" s="960"/>
      <c r="BWE59" s="960"/>
      <c r="BWF59" s="960"/>
      <c r="BWG59" s="960"/>
      <c r="BWH59" s="960"/>
      <c r="BWI59" s="960"/>
      <c r="BWJ59" s="960"/>
      <c r="BWK59" s="960"/>
      <c r="BWL59" s="960"/>
      <c r="BWM59" s="960"/>
      <c r="BWN59" s="960"/>
      <c r="BWO59" s="960"/>
      <c r="BWP59" s="960"/>
      <c r="BWQ59" s="960"/>
      <c r="BWR59" s="960"/>
      <c r="BWS59" s="960"/>
      <c r="BWT59" s="960"/>
      <c r="BWU59" s="960"/>
      <c r="BWV59" s="960"/>
      <c r="BWW59" s="960"/>
      <c r="BWX59" s="960"/>
      <c r="BWY59" s="960"/>
      <c r="BWZ59" s="960"/>
      <c r="BXA59" s="960"/>
      <c r="BXB59" s="960"/>
      <c r="BXC59" s="960"/>
      <c r="BXD59" s="960"/>
      <c r="BXE59" s="960"/>
      <c r="BXF59" s="960"/>
      <c r="BXG59" s="960"/>
      <c r="BXH59" s="960"/>
      <c r="BXI59" s="960"/>
      <c r="BXJ59" s="960"/>
      <c r="BXK59" s="960"/>
      <c r="BXL59" s="960"/>
      <c r="BXM59" s="960"/>
      <c r="BXN59" s="960"/>
      <c r="BXO59" s="960"/>
      <c r="BXP59" s="960"/>
      <c r="BXQ59" s="960"/>
      <c r="BXR59" s="960"/>
      <c r="BXS59" s="960"/>
      <c r="BXT59" s="960"/>
      <c r="BXU59" s="960"/>
      <c r="BXV59" s="960"/>
      <c r="BXW59" s="960"/>
      <c r="BXX59" s="960"/>
      <c r="BXY59" s="960"/>
      <c r="BXZ59" s="960"/>
      <c r="BYA59" s="960"/>
      <c r="BYB59" s="960"/>
      <c r="BYC59" s="960"/>
      <c r="BYD59" s="960"/>
      <c r="BYE59" s="960"/>
      <c r="BYF59" s="960"/>
      <c r="BYG59" s="960"/>
      <c r="BYH59" s="960"/>
      <c r="BYI59" s="960"/>
      <c r="BYJ59" s="960"/>
      <c r="BYK59" s="960"/>
      <c r="BYL59" s="960"/>
      <c r="BYM59" s="960"/>
      <c r="BYN59" s="960"/>
      <c r="BYO59" s="960"/>
      <c r="BYP59" s="960"/>
      <c r="BYQ59" s="960"/>
      <c r="BYR59" s="960"/>
      <c r="BYS59" s="960"/>
      <c r="BYT59" s="960"/>
      <c r="BYU59" s="960"/>
      <c r="BYV59" s="960"/>
      <c r="BYW59" s="960"/>
      <c r="BYX59" s="960"/>
      <c r="BYY59" s="960"/>
      <c r="BYZ59" s="960"/>
      <c r="BZA59" s="960"/>
      <c r="BZB59" s="960"/>
      <c r="BZC59" s="960"/>
      <c r="BZD59" s="960"/>
      <c r="BZE59" s="960"/>
      <c r="BZF59" s="960"/>
      <c r="BZG59" s="960"/>
      <c r="BZH59" s="960"/>
      <c r="BZI59" s="960"/>
      <c r="BZJ59" s="960"/>
      <c r="BZK59" s="960"/>
      <c r="BZL59" s="960"/>
      <c r="BZM59" s="960"/>
      <c r="BZN59" s="960"/>
      <c r="BZO59" s="960"/>
      <c r="BZP59" s="960"/>
      <c r="BZQ59" s="960"/>
      <c r="BZR59" s="960"/>
      <c r="BZS59" s="960"/>
      <c r="BZT59" s="960"/>
      <c r="BZU59" s="960"/>
      <c r="BZV59" s="960"/>
      <c r="BZW59" s="960"/>
      <c r="BZX59" s="960"/>
      <c r="BZY59" s="960"/>
      <c r="BZZ59" s="960"/>
      <c r="CAA59" s="960"/>
      <c r="CAB59" s="960"/>
      <c r="CAC59" s="960"/>
      <c r="CAD59" s="960"/>
      <c r="CAE59" s="960"/>
      <c r="CAF59" s="960"/>
      <c r="CAG59" s="960"/>
      <c r="CAH59" s="960"/>
      <c r="CAI59" s="960"/>
      <c r="CAJ59" s="960"/>
      <c r="CAK59" s="960"/>
      <c r="CAL59" s="960"/>
      <c r="CAM59" s="960"/>
      <c r="CAN59" s="960"/>
      <c r="CAO59" s="960"/>
      <c r="CAP59" s="960"/>
      <c r="CAQ59" s="960"/>
      <c r="CAR59" s="960"/>
      <c r="CAS59" s="960"/>
      <c r="CAT59" s="960"/>
      <c r="CAU59" s="960"/>
      <c r="CAV59" s="960"/>
      <c r="CAW59" s="960"/>
      <c r="CAX59" s="960"/>
      <c r="CAY59" s="960"/>
      <c r="CAZ59" s="960"/>
      <c r="CBA59" s="960"/>
      <c r="CBB59" s="960"/>
      <c r="CBC59" s="960"/>
      <c r="CBD59" s="960"/>
      <c r="CBE59" s="960"/>
      <c r="CBF59" s="960"/>
      <c r="CBG59" s="960"/>
      <c r="CBH59" s="960"/>
      <c r="CBI59" s="960"/>
      <c r="CBJ59" s="960"/>
      <c r="CBK59" s="960"/>
      <c r="CBL59" s="960"/>
      <c r="CBM59" s="960"/>
      <c r="CBN59" s="960"/>
      <c r="CBO59" s="960"/>
      <c r="CBP59" s="960"/>
      <c r="CBQ59" s="960"/>
      <c r="CBR59" s="960"/>
      <c r="CBS59" s="960"/>
      <c r="CBT59" s="960"/>
      <c r="CBU59" s="960"/>
      <c r="CBV59" s="960"/>
      <c r="CBW59" s="960"/>
      <c r="CBX59" s="960"/>
      <c r="CBY59" s="960"/>
      <c r="CBZ59" s="960"/>
      <c r="CCA59" s="960"/>
      <c r="CCB59" s="960"/>
      <c r="CCC59" s="960"/>
      <c r="CCD59" s="960"/>
      <c r="CCE59" s="960"/>
      <c r="CCF59" s="960"/>
      <c r="CCG59" s="960"/>
      <c r="CCH59" s="960"/>
      <c r="CCI59" s="960"/>
      <c r="CCJ59" s="960"/>
      <c r="CCK59" s="960"/>
      <c r="CCL59" s="960"/>
      <c r="CCM59" s="960"/>
      <c r="CCN59" s="960"/>
      <c r="CCO59" s="960"/>
      <c r="CCP59" s="960"/>
      <c r="CCQ59" s="960"/>
      <c r="CCR59" s="960"/>
      <c r="CCS59" s="960"/>
      <c r="CCT59" s="960"/>
      <c r="CCU59" s="960"/>
      <c r="CCV59" s="960"/>
      <c r="CCW59" s="960"/>
      <c r="CCX59" s="960"/>
      <c r="CCY59" s="960"/>
      <c r="CCZ59" s="960"/>
      <c r="CDA59" s="960"/>
      <c r="CDB59" s="960"/>
      <c r="CDC59" s="960"/>
      <c r="CDD59" s="960"/>
      <c r="CDE59" s="960"/>
      <c r="CDF59" s="960"/>
      <c r="CDG59" s="960"/>
      <c r="CDH59" s="960"/>
      <c r="CDI59" s="960"/>
      <c r="CDJ59" s="960"/>
      <c r="CDK59" s="960"/>
      <c r="CDL59" s="960"/>
      <c r="CDM59" s="960"/>
      <c r="CDN59" s="960"/>
      <c r="CDO59" s="960"/>
      <c r="CDP59" s="960"/>
      <c r="CDQ59" s="960"/>
      <c r="CDR59" s="960"/>
      <c r="CDS59" s="960"/>
      <c r="CDT59" s="960"/>
      <c r="CDU59" s="960"/>
      <c r="CDV59" s="960"/>
      <c r="CDW59" s="960"/>
      <c r="CDX59" s="960"/>
      <c r="CDY59" s="960"/>
      <c r="CDZ59" s="960"/>
      <c r="CEA59" s="960"/>
      <c r="CEB59" s="960"/>
      <c r="CEC59" s="960"/>
      <c r="CED59" s="960"/>
      <c r="CEE59" s="960"/>
      <c r="CEF59" s="960"/>
      <c r="CEG59" s="960"/>
      <c r="CEH59" s="960"/>
      <c r="CEI59" s="960"/>
      <c r="CEJ59" s="960"/>
      <c r="CEK59" s="960"/>
      <c r="CEL59" s="960"/>
      <c r="CEM59" s="960"/>
      <c r="CEN59" s="960"/>
      <c r="CEO59" s="960"/>
      <c r="CEP59" s="960"/>
      <c r="CEQ59" s="960"/>
      <c r="CER59" s="960"/>
      <c r="CES59" s="960"/>
      <c r="CET59" s="960"/>
      <c r="CEU59" s="960"/>
      <c r="CEV59" s="960"/>
      <c r="CEW59" s="960"/>
      <c r="CEX59" s="960"/>
      <c r="CEY59" s="960"/>
      <c r="CEZ59" s="960"/>
      <c r="CFA59" s="960"/>
      <c r="CFB59" s="960"/>
      <c r="CFC59" s="960"/>
      <c r="CFD59" s="960"/>
      <c r="CFE59" s="960"/>
      <c r="CFF59" s="960"/>
      <c r="CFG59" s="960"/>
      <c r="CFH59" s="960"/>
      <c r="CFI59" s="960"/>
      <c r="CFJ59" s="960"/>
      <c r="CFK59" s="960"/>
      <c r="CFL59" s="960"/>
      <c r="CFM59" s="960"/>
      <c r="CFN59" s="960"/>
      <c r="CFO59" s="960"/>
      <c r="CFP59" s="960"/>
      <c r="CFQ59" s="960"/>
      <c r="CFR59" s="960"/>
      <c r="CFS59" s="960"/>
      <c r="CFT59" s="960"/>
      <c r="CFU59" s="960"/>
      <c r="CFV59" s="960"/>
      <c r="CFW59" s="960"/>
      <c r="CFX59" s="960"/>
      <c r="CFY59" s="960"/>
      <c r="CFZ59" s="960"/>
      <c r="CGA59" s="960"/>
      <c r="CGB59" s="960"/>
      <c r="CGC59" s="960"/>
      <c r="CGD59" s="960"/>
      <c r="CGE59" s="960"/>
      <c r="CGF59" s="960"/>
      <c r="CGG59" s="960"/>
      <c r="CGH59" s="960"/>
      <c r="CGI59" s="960"/>
      <c r="CGJ59" s="960"/>
      <c r="CGK59" s="960"/>
      <c r="CGL59" s="960"/>
      <c r="CGM59" s="960"/>
      <c r="CGN59" s="960"/>
      <c r="CGO59" s="960"/>
      <c r="CGP59" s="960"/>
      <c r="CGQ59" s="960"/>
      <c r="CGR59" s="960"/>
      <c r="CGS59" s="960"/>
      <c r="CGT59" s="960"/>
      <c r="CGU59" s="960"/>
      <c r="CGV59" s="960"/>
      <c r="CGW59" s="960"/>
      <c r="CGX59" s="960"/>
      <c r="CGY59" s="960"/>
      <c r="CGZ59" s="960"/>
      <c r="CHA59" s="960"/>
      <c r="CHB59" s="960"/>
      <c r="CHC59" s="960"/>
      <c r="CHD59" s="960"/>
      <c r="CHE59" s="960"/>
      <c r="CHF59" s="960"/>
      <c r="CHG59" s="960"/>
      <c r="CHH59" s="960"/>
      <c r="CHI59" s="960"/>
      <c r="CHJ59" s="960"/>
      <c r="CHK59" s="960"/>
      <c r="CHL59" s="960"/>
      <c r="CHM59" s="960"/>
      <c r="CHN59" s="960"/>
      <c r="CHO59" s="960"/>
      <c r="CHP59" s="960"/>
      <c r="CHQ59" s="960"/>
      <c r="CHR59" s="960"/>
      <c r="CHS59" s="960"/>
      <c r="CHT59" s="960"/>
      <c r="CHU59" s="960"/>
      <c r="CHV59" s="960"/>
      <c r="CHW59" s="960"/>
      <c r="CHX59" s="960"/>
      <c r="CHY59" s="960"/>
      <c r="CHZ59" s="960"/>
      <c r="CIA59" s="960"/>
      <c r="CIB59" s="960"/>
      <c r="CIC59" s="960"/>
      <c r="CID59" s="960"/>
      <c r="CIE59" s="960"/>
      <c r="CIF59" s="960"/>
      <c r="CIG59" s="960"/>
      <c r="CIH59" s="960"/>
      <c r="CII59" s="960"/>
      <c r="CIJ59" s="960"/>
      <c r="CIK59" s="960"/>
      <c r="CIL59" s="960"/>
      <c r="CIM59" s="960"/>
      <c r="CIN59" s="960"/>
      <c r="CIO59" s="960"/>
      <c r="CIP59" s="960"/>
      <c r="CIQ59" s="960"/>
      <c r="CIR59" s="960"/>
      <c r="CIS59" s="960"/>
      <c r="CIT59" s="960"/>
      <c r="CIU59" s="960"/>
      <c r="CIV59" s="960"/>
      <c r="CIW59" s="960"/>
      <c r="CIX59" s="960"/>
      <c r="CIY59" s="960"/>
      <c r="CIZ59" s="960"/>
      <c r="CJA59" s="960"/>
      <c r="CJB59" s="960"/>
      <c r="CJC59" s="960"/>
      <c r="CJD59" s="960"/>
      <c r="CJE59" s="960"/>
      <c r="CJF59" s="960"/>
      <c r="CJG59" s="960"/>
      <c r="CJH59" s="960"/>
      <c r="CJI59" s="960"/>
      <c r="CJJ59" s="960"/>
      <c r="CJK59" s="960"/>
      <c r="CJL59" s="960"/>
      <c r="CJM59" s="960"/>
      <c r="CJN59" s="960"/>
      <c r="CJO59" s="960"/>
      <c r="CJP59" s="960"/>
      <c r="CJQ59" s="960"/>
      <c r="CJR59" s="960"/>
      <c r="CJS59" s="960"/>
      <c r="CJT59" s="960"/>
      <c r="CJU59" s="960"/>
      <c r="CJV59" s="960"/>
      <c r="CJW59" s="960"/>
      <c r="CJX59" s="960"/>
      <c r="CJY59" s="960"/>
      <c r="CJZ59" s="960"/>
      <c r="CKA59" s="960"/>
      <c r="CKB59" s="960"/>
      <c r="CKC59" s="960"/>
      <c r="CKD59" s="960"/>
      <c r="CKE59" s="960"/>
      <c r="CKF59" s="960"/>
      <c r="CKG59" s="960"/>
      <c r="CKH59" s="960"/>
      <c r="CKI59" s="960"/>
      <c r="CKJ59" s="960"/>
      <c r="CKK59" s="960"/>
      <c r="CKL59" s="960"/>
      <c r="CKM59" s="960"/>
      <c r="CKN59" s="960"/>
      <c r="CKO59" s="960"/>
      <c r="CKP59" s="960"/>
      <c r="CKQ59" s="960"/>
      <c r="CKR59" s="960"/>
      <c r="CKS59" s="960"/>
      <c r="CKT59" s="960"/>
      <c r="CKU59" s="960"/>
      <c r="CKV59" s="960"/>
      <c r="CKW59" s="960"/>
      <c r="CKX59" s="960"/>
      <c r="CKY59" s="960"/>
      <c r="CKZ59" s="960"/>
      <c r="CLA59" s="960"/>
      <c r="CLB59" s="960"/>
      <c r="CLC59" s="960"/>
      <c r="CLD59" s="960"/>
      <c r="CLE59" s="960"/>
      <c r="CLF59" s="960"/>
      <c r="CLG59" s="960"/>
      <c r="CLH59" s="960"/>
      <c r="CLI59" s="960"/>
      <c r="CLJ59" s="960"/>
      <c r="CLK59" s="960"/>
      <c r="CLL59" s="960"/>
      <c r="CLM59" s="960"/>
      <c r="CLN59" s="960"/>
      <c r="CLO59" s="960"/>
      <c r="CLP59" s="960"/>
      <c r="CLQ59" s="960"/>
      <c r="CLR59" s="960"/>
      <c r="CLS59" s="960"/>
      <c r="CLT59" s="960"/>
      <c r="CLU59" s="960"/>
      <c r="CLV59" s="960"/>
      <c r="CLW59" s="960"/>
      <c r="CLX59" s="960"/>
      <c r="CLY59" s="960"/>
      <c r="CLZ59" s="960"/>
      <c r="CMA59" s="960"/>
      <c r="CMB59" s="960"/>
      <c r="CMC59" s="960"/>
      <c r="CMD59" s="960"/>
      <c r="CME59" s="960"/>
      <c r="CMF59" s="960"/>
      <c r="CMG59" s="960"/>
      <c r="CMH59" s="960"/>
      <c r="CMI59" s="960"/>
      <c r="CMJ59" s="960"/>
      <c r="CMK59" s="960"/>
      <c r="CML59" s="960"/>
      <c r="CMM59" s="960"/>
      <c r="CMN59" s="960"/>
      <c r="CMO59" s="960"/>
      <c r="CMP59" s="960"/>
      <c r="CMQ59" s="960"/>
      <c r="CMR59" s="960"/>
      <c r="CMS59" s="960"/>
      <c r="CMT59" s="960"/>
      <c r="CMU59" s="960"/>
      <c r="CMV59" s="960"/>
      <c r="CMW59" s="960"/>
      <c r="CMX59" s="960"/>
      <c r="CMY59" s="960"/>
      <c r="CMZ59" s="960"/>
      <c r="CNA59" s="960"/>
      <c r="CNB59" s="960"/>
      <c r="CNC59" s="960"/>
      <c r="CND59" s="960"/>
      <c r="CNE59" s="960"/>
      <c r="CNF59" s="960"/>
      <c r="CNG59" s="960"/>
      <c r="CNH59" s="960"/>
      <c r="CNI59" s="960"/>
      <c r="CNJ59" s="960"/>
      <c r="CNK59" s="960"/>
      <c r="CNL59" s="960"/>
      <c r="CNM59" s="960"/>
      <c r="CNN59" s="960"/>
      <c r="CNO59" s="960"/>
      <c r="CNP59" s="960"/>
      <c r="CNQ59" s="960"/>
      <c r="CNR59" s="960"/>
      <c r="CNS59" s="960"/>
      <c r="CNT59" s="960"/>
      <c r="CNU59" s="960"/>
      <c r="CNV59" s="960"/>
      <c r="CNW59" s="960"/>
      <c r="CNX59" s="960"/>
      <c r="CNY59" s="960"/>
      <c r="CNZ59" s="960"/>
      <c r="COA59" s="960"/>
      <c r="COB59" s="960"/>
      <c r="COC59" s="960"/>
      <c r="COD59" s="960"/>
      <c r="COE59" s="960"/>
      <c r="COF59" s="960"/>
      <c r="COG59" s="960"/>
      <c r="COH59" s="960"/>
      <c r="COI59" s="960"/>
      <c r="COJ59" s="960"/>
      <c r="COK59" s="960"/>
      <c r="COL59" s="960"/>
      <c r="COM59" s="960"/>
      <c r="CON59" s="960"/>
      <c r="COO59" s="960"/>
      <c r="COP59" s="960"/>
      <c r="COQ59" s="960"/>
      <c r="COR59" s="960"/>
      <c r="COS59" s="960"/>
      <c r="COT59" s="960"/>
      <c r="COU59" s="960"/>
      <c r="COV59" s="960"/>
      <c r="COW59" s="960"/>
      <c r="COX59" s="960"/>
      <c r="COY59" s="960"/>
      <c r="COZ59" s="960"/>
      <c r="CPA59" s="960"/>
      <c r="CPB59" s="960"/>
      <c r="CPC59" s="960"/>
      <c r="CPD59" s="960"/>
      <c r="CPE59" s="960"/>
      <c r="CPF59" s="960"/>
      <c r="CPG59" s="960"/>
      <c r="CPH59" s="960"/>
      <c r="CPI59" s="960"/>
      <c r="CPJ59" s="960"/>
      <c r="CPK59" s="960"/>
      <c r="CPL59" s="960"/>
      <c r="CPM59" s="960"/>
      <c r="CPN59" s="960"/>
      <c r="CPO59" s="960"/>
      <c r="CPP59" s="960"/>
      <c r="CPQ59" s="960"/>
      <c r="CPR59" s="960"/>
      <c r="CPS59" s="960"/>
      <c r="CPT59" s="960"/>
      <c r="CPU59" s="960"/>
      <c r="CPV59" s="960"/>
      <c r="CPW59" s="960"/>
      <c r="CPX59" s="960"/>
      <c r="CPY59" s="960"/>
      <c r="CPZ59" s="960"/>
      <c r="CQA59" s="960"/>
      <c r="CQB59" s="960"/>
      <c r="CQC59" s="960"/>
      <c r="CQD59" s="960"/>
      <c r="CQE59" s="960"/>
      <c r="CQF59" s="960"/>
      <c r="CQG59" s="960"/>
      <c r="CQH59" s="960"/>
      <c r="CQI59" s="960"/>
      <c r="CQJ59" s="960"/>
      <c r="CQK59" s="960"/>
      <c r="CQL59" s="960"/>
      <c r="CQM59" s="960"/>
      <c r="CQN59" s="960"/>
      <c r="CQO59" s="960"/>
      <c r="CQP59" s="960"/>
      <c r="CQQ59" s="960"/>
      <c r="CQR59" s="960"/>
      <c r="CQS59" s="960"/>
      <c r="CQT59" s="960"/>
      <c r="CQU59" s="960"/>
      <c r="CQV59" s="960"/>
      <c r="CQW59" s="960"/>
      <c r="CQX59" s="960"/>
      <c r="CQY59" s="960"/>
      <c r="CQZ59" s="960"/>
      <c r="CRA59" s="960"/>
      <c r="CRB59" s="960"/>
      <c r="CRC59" s="960"/>
      <c r="CRD59" s="960"/>
      <c r="CRE59" s="960"/>
      <c r="CRF59" s="960"/>
      <c r="CRG59" s="960"/>
      <c r="CRH59" s="960"/>
      <c r="CRI59" s="960"/>
      <c r="CRJ59" s="960"/>
      <c r="CRK59" s="960"/>
      <c r="CRL59" s="960"/>
      <c r="CRM59" s="960"/>
      <c r="CRN59" s="960"/>
      <c r="CRO59" s="960"/>
      <c r="CRP59" s="960"/>
      <c r="CRQ59" s="960"/>
      <c r="CRR59" s="960"/>
      <c r="CRS59" s="960"/>
      <c r="CRT59" s="960"/>
      <c r="CRU59" s="960"/>
      <c r="CRV59" s="960"/>
      <c r="CRW59" s="960"/>
      <c r="CRX59" s="960"/>
      <c r="CRY59" s="960"/>
      <c r="CRZ59" s="960"/>
      <c r="CSA59" s="960"/>
      <c r="CSB59" s="960"/>
      <c r="CSC59" s="960"/>
      <c r="CSD59" s="960"/>
      <c r="CSE59" s="960"/>
      <c r="CSF59" s="960"/>
      <c r="CSG59" s="960"/>
      <c r="CSH59" s="960"/>
      <c r="CSI59" s="960"/>
      <c r="CSJ59" s="960"/>
      <c r="CSK59" s="960"/>
      <c r="CSL59" s="960"/>
      <c r="CSM59" s="960"/>
      <c r="CSN59" s="960"/>
      <c r="CSO59" s="960"/>
      <c r="CSP59" s="960"/>
      <c r="CSQ59" s="960"/>
      <c r="CSR59" s="960"/>
      <c r="CSS59" s="960"/>
      <c r="CST59" s="960"/>
      <c r="CSU59" s="960"/>
      <c r="CSV59" s="960"/>
      <c r="CSW59" s="960"/>
      <c r="CSX59" s="960"/>
      <c r="CSY59" s="960"/>
      <c r="CSZ59" s="960"/>
      <c r="CTA59" s="960"/>
      <c r="CTB59" s="960"/>
      <c r="CTC59" s="960"/>
      <c r="CTD59" s="960"/>
      <c r="CTE59" s="960"/>
      <c r="CTF59" s="960"/>
      <c r="CTG59" s="960"/>
      <c r="CTH59" s="960"/>
      <c r="CTI59" s="960"/>
      <c r="CTJ59" s="960"/>
      <c r="CTK59" s="960"/>
      <c r="CTL59" s="960"/>
      <c r="CTM59" s="960"/>
      <c r="CTN59" s="960"/>
      <c r="CTO59" s="960"/>
      <c r="CTP59" s="960"/>
      <c r="CTQ59" s="960"/>
      <c r="CTR59" s="960"/>
      <c r="CTS59" s="960"/>
      <c r="CTT59" s="960"/>
      <c r="CTU59" s="960"/>
      <c r="CTV59" s="960"/>
      <c r="CTW59" s="960"/>
      <c r="CTX59" s="960"/>
      <c r="CTY59" s="960"/>
      <c r="CTZ59" s="960"/>
      <c r="CUA59" s="960"/>
      <c r="CUB59" s="960"/>
      <c r="CUC59" s="960"/>
      <c r="CUD59" s="960"/>
      <c r="CUE59" s="960"/>
      <c r="CUF59" s="960"/>
      <c r="CUG59" s="960"/>
      <c r="CUH59" s="960"/>
      <c r="CUI59" s="960"/>
      <c r="CUJ59" s="960"/>
      <c r="CUK59" s="960"/>
      <c r="CUL59" s="960"/>
      <c r="CUM59" s="960"/>
      <c r="CUN59" s="960"/>
      <c r="CUO59" s="960"/>
      <c r="CUP59" s="960"/>
      <c r="CUQ59" s="960"/>
      <c r="CUR59" s="960"/>
      <c r="CUS59" s="960"/>
      <c r="CUT59" s="960"/>
      <c r="CUU59" s="960"/>
      <c r="CUV59" s="960"/>
      <c r="CUW59" s="960"/>
      <c r="CUX59" s="960"/>
      <c r="CUY59" s="960"/>
      <c r="CUZ59" s="960"/>
      <c r="CVA59" s="960"/>
      <c r="CVB59" s="960"/>
      <c r="CVC59" s="960"/>
      <c r="CVD59" s="960"/>
      <c r="CVE59" s="960"/>
      <c r="CVF59" s="960"/>
      <c r="CVG59" s="960"/>
      <c r="CVH59" s="960"/>
      <c r="CVI59" s="960"/>
      <c r="CVJ59" s="960"/>
      <c r="CVK59" s="960"/>
      <c r="CVL59" s="960"/>
      <c r="CVM59" s="960"/>
      <c r="CVN59" s="960"/>
      <c r="CVO59" s="960"/>
      <c r="CVP59" s="960"/>
      <c r="CVQ59" s="960"/>
      <c r="CVR59" s="960"/>
      <c r="CVS59" s="960"/>
      <c r="CVT59" s="960"/>
      <c r="CVU59" s="960"/>
      <c r="CVV59" s="960"/>
      <c r="CVW59" s="960"/>
      <c r="CVX59" s="960"/>
      <c r="CVY59" s="960"/>
      <c r="CVZ59" s="960"/>
      <c r="CWA59" s="960"/>
      <c r="CWB59" s="960"/>
      <c r="CWC59" s="960"/>
      <c r="CWD59" s="960"/>
      <c r="CWE59" s="960"/>
      <c r="CWF59" s="960"/>
      <c r="CWG59" s="960"/>
      <c r="CWH59" s="960"/>
      <c r="CWI59" s="960"/>
      <c r="CWJ59" s="960"/>
      <c r="CWK59" s="960"/>
      <c r="CWL59" s="960"/>
      <c r="CWM59" s="960"/>
      <c r="CWN59" s="960"/>
      <c r="CWO59" s="960"/>
      <c r="CWP59" s="960"/>
      <c r="CWQ59" s="960"/>
      <c r="CWR59" s="960"/>
      <c r="CWS59" s="960"/>
      <c r="CWT59" s="960"/>
      <c r="CWU59" s="960"/>
      <c r="CWV59" s="960"/>
      <c r="CWW59" s="960"/>
      <c r="CWX59" s="960"/>
      <c r="CWY59" s="960"/>
      <c r="CWZ59" s="960"/>
      <c r="CXA59" s="960"/>
      <c r="CXB59" s="960"/>
      <c r="CXC59" s="960"/>
      <c r="CXD59" s="960"/>
      <c r="CXE59" s="960"/>
      <c r="CXF59" s="960"/>
      <c r="CXG59" s="960"/>
      <c r="CXH59" s="960"/>
      <c r="CXI59" s="960"/>
      <c r="CXJ59" s="960"/>
      <c r="CXK59" s="960"/>
      <c r="CXL59" s="960"/>
      <c r="CXM59" s="960"/>
      <c r="CXN59" s="960"/>
      <c r="CXO59" s="960"/>
      <c r="CXP59" s="960"/>
      <c r="CXQ59" s="960"/>
      <c r="CXR59" s="960"/>
      <c r="CXS59" s="960"/>
      <c r="CXT59" s="960"/>
      <c r="CXU59" s="960"/>
      <c r="CXV59" s="960"/>
      <c r="CXW59" s="960"/>
      <c r="CXX59" s="960"/>
      <c r="CXY59" s="960"/>
      <c r="CXZ59" s="960"/>
      <c r="CYA59" s="960"/>
      <c r="CYB59" s="960"/>
      <c r="CYC59" s="960"/>
      <c r="CYD59" s="960"/>
      <c r="CYE59" s="960"/>
      <c r="CYF59" s="960"/>
      <c r="CYG59" s="960"/>
      <c r="CYH59" s="960"/>
      <c r="CYI59" s="960"/>
      <c r="CYJ59" s="960"/>
      <c r="CYK59" s="960"/>
      <c r="CYL59" s="960"/>
      <c r="CYM59" s="960"/>
      <c r="CYN59" s="960"/>
      <c r="CYO59" s="960"/>
      <c r="CYP59" s="960"/>
      <c r="CYQ59" s="960"/>
      <c r="CYR59" s="960"/>
      <c r="CYS59" s="960"/>
      <c r="CYT59" s="960"/>
      <c r="CYU59" s="960"/>
      <c r="CYV59" s="960"/>
      <c r="CYW59" s="960"/>
      <c r="CYX59" s="960"/>
      <c r="CYY59" s="960"/>
      <c r="CYZ59" s="960"/>
      <c r="CZA59" s="960"/>
      <c r="CZB59" s="960"/>
      <c r="CZC59" s="960"/>
      <c r="CZD59" s="960"/>
      <c r="CZE59" s="960"/>
      <c r="CZF59" s="960"/>
      <c r="CZG59" s="960"/>
      <c r="CZH59" s="960"/>
      <c r="CZI59" s="960"/>
      <c r="CZJ59" s="960"/>
      <c r="CZK59" s="960"/>
      <c r="CZL59" s="960"/>
      <c r="CZM59" s="960"/>
      <c r="CZN59" s="960"/>
      <c r="CZO59" s="960"/>
      <c r="CZP59" s="960"/>
      <c r="CZQ59" s="960"/>
      <c r="CZR59" s="960"/>
      <c r="CZS59" s="960"/>
      <c r="CZT59" s="960"/>
      <c r="CZU59" s="960"/>
      <c r="CZV59" s="960"/>
      <c r="CZW59" s="960"/>
      <c r="CZX59" s="960"/>
      <c r="CZY59" s="960"/>
      <c r="CZZ59" s="960"/>
      <c r="DAA59" s="960"/>
      <c r="DAB59" s="960"/>
      <c r="DAC59" s="960"/>
      <c r="DAD59" s="960"/>
      <c r="DAE59" s="960"/>
      <c r="DAF59" s="960"/>
      <c r="DAG59" s="960"/>
      <c r="DAH59" s="960"/>
      <c r="DAI59" s="960"/>
      <c r="DAJ59" s="960"/>
      <c r="DAK59" s="960"/>
      <c r="DAL59" s="960"/>
      <c r="DAM59" s="960"/>
      <c r="DAN59" s="960"/>
      <c r="DAO59" s="960"/>
      <c r="DAP59" s="960"/>
      <c r="DAQ59" s="960"/>
      <c r="DAR59" s="960"/>
      <c r="DAS59" s="960"/>
      <c r="DAT59" s="960"/>
      <c r="DAU59" s="960"/>
      <c r="DAV59" s="960"/>
      <c r="DAW59" s="960"/>
      <c r="DAX59" s="960"/>
      <c r="DAY59" s="960"/>
      <c r="DAZ59" s="960"/>
      <c r="DBA59" s="960"/>
      <c r="DBB59" s="960"/>
      <c r="DBC59" s="960"/>
      <c r="DBD59" s="960"/>
      <c r="DBE59" s="960"/>
      <c r="DBF59" s="960"/>
      <c r="DBG59" s="960"/>
      <c r="DBH59" s="960"/>
      <c r="DBI59" s="960"/>
      <c r="DBJ59" s="960"/>
      <c r="DBK59" s="960"/>
      <c r="DBL59" s="960"/>
      <c r="DBM59" s="960"/>
      <c r="DBN59" s="960"/>
      <c r="DBO59" s="960"/>
      <c r="DBP59" s="960"/>
      <c r="DBQ59" s="960"/>
      <c r="DBR59" s="960"/>
      <c r="DBS59" s="960"/>
      <c r="DBT59" s="960"/>
      <c r="DBU59" s="960"/>
      <c r="DBV59" s="960"/>
      <c r="DBW59" s="960"/>
      <c r="DBX59" s="960"/>
      <c r="DBY59" s="960"/>
      <c r="DBZ59" s="960"/>
      <c r="DCA59" s="960"/>
      <c r="DCB59" s="960"/>
      <c r="DCC59" s="960"/>
      <c r="DCD59" s="960"/>
      <c r="DCE59" s="960"/>
      <c r="DCF59" s="960"/>
      <c r="DCG59" s="960"/>
      <c r="DCH59" s="960"/>
      <c r="DCI59" s="960"/>
      <c r="DCJ59" s="960"/>
      <c r="DCK59" s="960"/>
      <c r="DCL59" s="960"/>
      <c r="DCM59" s="960"/>
      <c r="DCN59" s="960"/>
      <c r="DCO59" s="960"/>
      <c r="DCP59" s="960"/>
      <c r="DCQ59" s="960"/>
      <c r="DCR59" s="960"/>
      <c r="DCS59" s="960"/>
      <c r="DCT59" s="960"/>
      <c r="DCU59" s="960"/>
      <c r="DCV59" s="960"/>
      <c r="DCW59" s="960"/>
      <c r="DCX59" s="960"/>
      <c r="DCY59" s="960"/>
      <c r="DCZ59" s="960"/>
      <c r="DDA59" s="960"/>
      <c r="DDB59" s="960"/>
      <c r="DDC59" s="960"/>
      <c r="DDD59" s="960"/>
      <c r="DDE59" s="960"/>
      <c r="DDF59" s="960"/>
      <c r="DDG59" s="960"/>
      <c r="DDH59" s="960"/>
      <c r="DDI59" s="960"/>
      <c r="DDJ59" s="960"/>
      <c r="DDK59" s="960"/>
      <c r="DDL59" s="960"/>
      <c r="DDM59" s="960"/>
      <c r="DDN59" s="960"/>
      <c r="DDO59" s="960"/>
      <c r="DDP59" s="960"/>
      <c r="DDQ59" s="960"/>
      <c r="DDR59" s="960"/>
      <c r="DDS59" s="960"/>
      <c r="DDT59" s="960"/>
      <c r="DDU59" s="960"/>
      <c r="DDV59" s="960"/>
      <c r="DDW59" s="960"/>
      <c r="DDX59" s="960"/>
      <c r="DDY59" s="960"/>
      <c r="DDZ59" s="960"/>
      <c r="DEA59" s="960"/>
      <c r="DEB59" s="960"/>
      <c r="DEC59" s="960"/>
      <c r="DED59" s="960"/>
      <c r="DEE59" s="960"/>
      <c r="DEF59" s="960"/>
      <c r="DEG59" s="960"/>
      <c r="DEH59" s="960"/>
      <c r="DEI59" s="960"/>
      <c r="DEJ59" s="960"/>
      <c r="DEK59" s="960"/>
      <c r="DEL59" s="960"/>
      <c r="DEM59" s="960"/>
      <c r="DEN59" s="960"/>
      <c r="DEO59" s="960"/>
      <c r="DEP59" s="960"/>
      <c r="DEQ59" s="960"/>
      <c r="DER59" s="960"/>
      <c r="DES59" s="960"/>
      <c r="DET59" s="960"/>
      <c r="DEU59" s="960"/>
      <c r="DEV59" s="960"/>
      <c r="DEW59" s="960"/>
      <c r="DEX59" s="960"/>
      <c r="DEY59" s="960"/>
      <c r="DEZ59" s="960"/>
      <c r="DFA59" s="960"/>
      <c r="DFB59" s="960"/>
      <c r="DFC59" s="960"/>
      <c r="DFD59" s="960"/>
      <c r="DFE59" s="960"/>
      <c r="DFF59" s="960"/>
      <c r="DFG59" s="960"/>
      <c r="DFH59" s="960"/>
      <c r="DFI59" s="960"/>
      <c r="DFJ59" s="960"/>
      <c r="DFK59" s="960"/>
      <c r="DFL59" s="960"/>
      <c r="DFM59" s="960"/>
      <c r="DFN59" s="960"/>
      <c r="DFO59" s="960"/>
      <c r="DFP59" s="960"/>
      <c r="DFQ59" s="960"/>
      <c r="DFR59" s="960"/>
      <c r="DFS59" s="960"/>
      <c r="DFT59" s="960"/>
      <c r="DFU59" s="960"/>
      <c r="DFV59" s="960"/>
      <c r="DFW59" s="960"/>
      <c r="DFX59" s="960"/>
      <c r="DFY59" s="960"/>
      <c r="DFZ59" s="960"/>
      <c r="DGA59" s="960"/>
      <c r="DGB59" s="960"/>
      <c r="DGC59" s="960"/>
      <c r="DGD59" s="960"/>
      <c r="DGE59" s="960"/>
      <c r="DGF59" s="960"/>
      <c r="DGG59" s="960"/>
      <c r="DGH59" s="960"/>
      <c r="DGI59" s="960"/>
      <c r="DGJ59" s="960"/>
      <c r="DGK59" s="960"/>
      <c r="DGL59" s="960"/>
      <c r="DGM59" s="960"/>
      <c r="DGN59" s="960"/>
      <c r="DGO59" s="960"/>
      <c r="DGP59" s="960"/>
      <c r="DGQ59" s="960"/>
      <c r="DGR59" s="960"/>
      <c r="DGS59" s="960"/>
      <c r="DGT59" s="960"/>
      <c r="DGU59" s="960"/>
      <c r="DGV59" s="960"/>
      <c r="DGW59" s="960"/>
      <c r="DGX59" s="960"/>
      <c r="DGY59" s="960"/>
      <c r="DGZ59" s="960"/>
      <c r="DHA59" s="960"/>
      <c r="DHB59" s="960"/>
      <c r="DHC59" s="960"/>
      <c r="DHD59" s="960"/>
      <c r="DHE59" s="960"/>
      <c r="DHF59" s="960"/>
      <c r="DHG59" s="960"/>
      <c r="DHH59" s="960"/>
      <c r="DHI59" s="960"/>
      <c r="DHJ59" s="960"/>
      <c r="DHK59" s="960"/>
      <c r="DHL59" s="960"/>
      <c r="DHM59" s="960"/>
      <c r="DHN59" s="960"/>
      <c r="DHO59" s="960"/>
      <c r="DHP59" s="960"/>
      <c r="DHQ59" s="960"/>
      <c r="DHR59" s="960"/>
      <c r="DHS59" s="960"/>
      <c r="DHT59" s="960"/>
      <c r="DHU59" s="960"/>
      <c r="DHV59" s="960"/>
      <c r="DHW59" s="960"/>
      <c r="DHX59" s="960"/>
      <c r="DHY59" s="960"/>
      <c r="DHZ59" s="960"/>
      <c r="DIA59" s="960"/>
      <c r="DIB59" s="960"/>
      <c r="DIC59" s="960"/>
      <c r="DID59" s="960"/>
      <c r="DIE59" s="960"/>
      <c r="DIF59" s="960"/>
      <c r="DIG59" s="960"/>
      <c r="DIH59" s="960"/>
      <c r="DII59" s="960"/>
      <c r="DIJ59" s="960"/>
      <c r="DIK59" s="960"/>
      <c r="DIL59" s="960"/>
      <c r="DIM59" s="960"/>
      <c r="DIN59" s="960"/>
      <c r="DIO59" s="960"/>
      <c r="DIP59" s="960"/>
      <c r="DIQ59" s="960"/>
      <c r="DIR59" s="960"/>
      <c r="DIS59" s="960"/>
      <c r="DIT59" s="960"/>
      <c r="DIU59" s="960"/>
      <c r="DIV59" s="960"/>
      <c r="DIW59" s="960"/>
      <c r="DIX59" s="960"/>
      <c r="DIY59" s="960"/>
      <c r="DIZ59" s="960"/>
      <c r="DJA59" s="960"/>
      <c r="DJB59" s="960"/>
      <c r="DJC59" s="960"/>
      <c r="DJD59" s="960"/>
      <c r="DJE59" s="960"/>
      <c r="DJF59" s="960"/>
      <c r="DJG59" s="960"/>
      <c r="DJH59" s="960"/>
      <c r="DJI59" s="960"/>
      <c r="DJJ59" s="960"/>
      <c r="DJK59" s="960"/>
      <c r="DJL59" s="960"/>
      <c r="DJM59" s="960"/>
      <c r="DJN59" s="960"/>
      <c r="DJO59" s="960"/>
      <c r="DJP59" s="960"/>
      <c r="DJQ59" s="960"/>
      <c r="DJR59" s="960"/>
      <c r="DJS59" s="960"/>
      <c r="DJT59" s="960"/>
      <c r="DJU59" s="960"/>
      <c r="DJV59" s="960"/>
      <c r="DJW59" s="960"/>
      <c r="DJX59" s="960"/>
      <c r="DJY59" s="960"/>
      <c r="DJZ59" s="960"/>
      <c r="DKA59" s="960"/>
      <c r="DKB59" s="960"/>
      <c r="DKC59" s="960"/>
      <c r="DKD59" s="960"/>
      <c r="DKE59" s="960"/>
      <c r="DKF59" s="960"/>
      <c r="DKG59" s="960"/>
      <c r="DKH59" s="960"/>
      <c r="DKI59" s="960"/>
      <c r="DKJ59" s="960"/>
      <c r="DKK59" s="960"/>
      <c r="DKL59" s="960"/>
      <c r="DKM59" s="960"/>
      <c r="DKN59" s="960"/>
      <c r="DKO59" s="960"/>
      <c r="DKP59" s="960"/>
      <c r="DKQ59" s="960"/>
      <c r="DKR59" s="960"/>
      <c r="DKS59" s="960"/>
      <c r="DKT59" s="960"/>
      <c r="DKU59" s="960"/>
      <c r="DKV59" s="960"/>
      <c r="DKW59" s="960"/>
      <c r="DKX59" s="960"/>
      <c r="DKY59" s="960"/>
      <c r="DKZ59" s="960"/>
      <c r="DLA59" s="960"/>
      <c r="DLB59" s="960"/>
      <c r="DLC59" s="960"/>
      <c r="DLD59" s="960"/>
      <c r="DLE59" s="960"/>
      <c r="DLF59" s="960"/>
      <c r="DLG59" s="960"/>
      <c r="DLH59" s="960"/>
      <c r="DLI59" s="960"/>
      <c r="DLJ59" s="960"/>
      <c r="DLK59" s="960"/>
      <c r="DLL59" s="960"/>
      <c r="DLM59" s="960"/>
      <c r="DLN59" s="960"/>
      <c r="DLO59" s="960"/>
      <c r="DLP59" s="960"/>
      <c r="DLQ59" s="960"/>
      <c r="DLR59" s="960"/>
      <c r="DLS59" s="960"/>
      <c r="DLT59" s="960"/>
      <c r="DLU59" s="960"/>
      <c r="DLV59" s="960"/>
      <c r="DLW59" s="960"/>
      <c r="DLX59" s="960"/>
      <c r="DLY59" s="960"/>
      <c r="DLZ59" s="960"/>
      <c r="DMA59" s="960"/>
      <c r="DMB59" s="960"/>
      <c r="DMC59" s="960"/>
      <c r="DMD59" s="960"/>
      <c r="DME59" s="960"/>
      <c r="DMF59" s="960"/>
      <c r="DMG59" s="960"/>
      <c r="DMH59" s="960"/>
      <c r="DMI59" s="960"/>
      <c r="DMJ59" s="960"/>
      <c r="DMK59" s="960"/>
      <c r="DML59" s="960"/>
      <c r="DMM59" s="960"/>
      <c r="DMN59" s="960"/>
      <c r="DMO59" s="960"/>
      <c r="DMP59" s="960"/>
      <c r="DMQ59" s="960"/>
      <c r="DMR59" s="960"/>
      <c r="DMS59" s="960"/>
      <c r="DMT59" s="960"/>
      <c r="DMU59" s="960"/>
      <c r="DMV59" s="960"/>
      <c r="DMW59" s="960"/>
      <c r="DMX59" s="960"/>
      <c r="DMY59" s="960"/>
      <c r="DMZ59" s="960"/>
      <c r="DNA59" s="960"/>
      <c r="DNB59" s="960"/>
      <c r="DNC59" s="960"/>
      <c r="DND59" s="960"/>
      <c r="DNE59" s="960"/>
      <c r="DNF59" s="960"/>
      <c r="DNG59" s="960"/>
      <c r="DNH59" s="960"/>
      <c r="DNI59" s="960"/>
      <c r="DNJ59" s="960"/>
      <c r="DNK59" s="960"/>
      <c r="DNL59" s="960"/>
      <c r="DNM59" s="960"/>
      <c r="DNN59" s="960"/>
      <c r="DNO59" s="960"/>
      <c r="DNP59" s="960"/>
      <c r="DNQ59" s="960"/>
      <c r="DNR59" s="960"/>
      <c r="DNS59" s="960"/>
      <c r="DNT59" s="960"/>
      <c r="DNU59" s="960"/>
      <c r="DNV59" s="960"/>
      <c r="DNW59" s="960"/>
      <c r="DNX59" s="960"/>
      <c r="DNY59" s="960"/>
      <c r="DNZ59" s="960"/>
      <c r="DOA59" s="960"/>
      <c r="DOB59" s="960"/>
      <c r="DOC59" s="960"/>
      <c r="DOD59" s="960"/>
      <c r="DOE59" s="960"/>
      <c r="DOF59" s="960"/>
      <c r="DOG59" s="960"/>
      <c r="DOH59" s="960"/>
      <c r="DOI59" s="960"/>
      <c r="DOJ59" s="960"/>
      <c r="DOK59" s="960"/>
      <c r="DOL59" s="960"/>
      <c r="DOM59" s="960"/>
      <c r="DON59" s="960"/>
      <c r="DOO59" s="960"/>
      <c r="DOP59" s="960"/>
      <c r="DOQ59" s="960"/>
      <c r="DOR59" s="960"/>
      <c r="DOS59" s="960"/>
      <c r="DOT59" s="960"/>
      <c r="DOU59" s="960"/>
      <c r="DOV59" s="960"/>
      <c r="DOW59" s="960"/>
      <c r="DOX59" s="960"/>
      <c r="DOY59" s="960"/>
      <c r="DOZ59" s="960"/>
      <c r="DPA59" s="960"/>
      <c r="DPB59" s="960"/>
      <c r="DPC59" s="960"/>
      <c r="DPD59" s="960"/>
      <c r="DPE59" s="960"/>
      <c r="DPF59" s="960"/>
      <c r="DPG59" s="960"/>
      <c r="DPH59" s="960"/>
      <c r="DPI59" s="960"/>
      <c r="DPJ59" s="960"/>
      <c r="DPK59" s="960"/>
      <c r="DPL59" s="960"/>
      <c r="DPM59" s="960"/>
      <c r="DPN59" s="960"/>
      <c r="DPO59" s="960"/>
      <c r="DPP59" s="960"/>
      <c r="DPQ59" s="960"/>
      <c r="DPR59" s="960"/>
      <c r="DPS59" s="960"/>
      <c r="DPT59" s="960"/>
      <c r="DPU59" s="960"/>
      <c r="DPV59" s="960"/>
      <c r="DPW59" s="960"/>
      <c r="DPX59" s="960"/>
      <c r="DPY59" s="960"/>
      <c r="DPZ59" s="960"/>
      <c r="DQA59" s="960"/>
      <c r="DQB59" s="960"/>
      <c r="DQC59" s="960"/>
      <c r="DQD59" s="960"/>
      <c r="DQE59" s="960"/>
      <c r="DQF59" s="960"/>
      <c r="DQG59" s="960"/>
      <c r="DQH59" s="960"/>
      <c r="DQI59" s="960"/>
      <c r="DQJ59" s="960"/>
      <c r="DQK59" s="960"/>
      <c r="DQL59" s="960"/>
      <c r="DQM59" s="960"/>
      <c r="DQN59" s="960"/>
      <c r="DQO59" s="960"/>
      <c r="DQP59" s="960"/>
      <c r="DQQ59" s="960"/>
      <c r="DQR59" s="960"/>
      <c r="DQS59" s="960"/>
      <c r="DQT59" s="960"/>
      <c r="DQU59" s="960"/>
      <c r="DQV59" s="960"/>
      <c r="DQW59" s="960"/>
      <c r="DQX59" s="960"/>
      <c r="DQY59" s="960"/>
      <c r="DQZ59" s="960"/>
      <c r="DRA59" s="960"/>
      <c r="DRB59" s="960"/>
      <c r="DRC59" s="960"/>
      <c r="DRD59" s="960"/>
      <c r="DRE59" s="960"/>
      <c r="DRF59" s="960"/>
      <c r="DRG59" s="960"/>
      <c r="DRH59" s="960"/>
      <c r="DRI59" s="960"/>
      <c r="DRJ59" s="960"/>
      <c r="DRK59" s="960"/>
      <c r="DRL59" s="960"/>
      <c r="DRM59" s="960"/>
      <c r="DRN59" s="960"/>
      <c r="DRO59" s="960"/>
      <c r="DRP59" s="960"/>
      <c r="DRQ59" s="960"/>
      <c r="DRR59" s="960"/>
      <c r="DRS59" s="960"/>
      <c r="DRT59" s="960"/>
      <c r="DRU59" s="960"/>
      <c r="DRV59" s="960"/>
      <c r="DRW59" s="960"/>
      <c r="DRX59" s="960"/>
      <c r="DRY59" s="960"/>
      <c r="DRZ59" s="960"/>
      <c r="DSA59" s="960"/>
      <c r="DSB59" s="960"/>
      <c r="DSC59" s="960"/>
      <c r="DSD59" s="960"/>
      <c r="DSE59" s="960"/>
      <c r="DSF59" s="960"/>
      <c r="DSG59" s="960"/>
      <c r="DSH59" s="960"/>
      <c r="DSI59" s="960"/>
      <c r="DSJ59" s="960"/>
      <c r="DSK59" s="960"/>
      <c r="DSL59" s="960"/>
      <c r="DSM59" s="960"/>
      <c r="DSN59" s="960"/>
      <c r="DSO59" s="960"/>
      <c r="DSP59" s="960"/>
      <c r="DSQ59" s="960"/>
      <c r="DSR59" s="960"/>
      <c r="DSS59" s="960"/>
      <c r="DST59" s="960"/>
      <c r="DSU59" s="960"/>
      <c r="DSV59" s="960"/>
      <c r="DSW59" s="960"/>
      <c r="DSX59" s="960"/>
      <c r="DSY59" s="960"/>
      <c r="DSZ59" s="960"/>
      <c r="DTA59" s="960"/>
      <c r="DTB59" s="960"/>
      <c r="DTC59" s="960"/>
      <c r="DTD59" s="960"/>
      <c r="DTE59" s="960"/>
      <c r="DTF59" s="960"/>
      <c r="DTG59" s="960"/>
      <c r="DTH59" s="960"/>
      <c r="DTI59" s="960"/>
      <c r="DTJ59" s="960"/>
      <c r="DTK59" s="960"/>
      <c r="DTL59" s="960"/>
      <c r="DTM59" s="960"/>
      <c r="DTN59" s="960"/>
      <c r="DTO59" s="960"/>
      <c r="DTP59" s="960"/>
      <c r="DTQ59" s="960"/>
      <c r="DTR59" s="960"/>
      <c r="DTS59" s="960"/>
      <c r="DTT59" s="960"/>
      <c r="DTU59" s="960"/>
      <c r="DTV59" s="960"/>
      <c r="DTW59" s="960"/>
      <c r="DTX59" s="960"/>
      <c r="DTY59" s="960"/>
      <c r="DTZ59" s="960"/>
      <c r="DUA59" s="960"/>
      <c r="DUB59" s="960"/>
      <c r="DUC59" s="960"/>
      <c r="DUD59" s="960"/>
      <c r="DUE59" s="960"/>
      <c r="DUF59" s="960"/>
      <c r="DUG59" s="960"/>
      <c r="DUH59" s="960"/>
      <c r="DUI59" s="960"/>
      <c r="DUJ59" s="960"/>
      <c r="DUK59" s="960"/>
      <c r="DUL59" s="960"/>
      <c r="DUM59" s="960"/>
      <c r="DUN59" s="960"/>
      <c r="DUO59" s="960"/>
      <c r="DUP59" s="960"/>
      <c r="DUQ59" s="960"/>
      <c r="DUR59" s="960"/>
      <c r="DUS59" s="960"/>
      <c r="DUT59" s="960"/>
      <c r="DUU59" s="960"/>
      <c r="DUV59" s="960"/>
      <c r="DUW59" s="960"/>
      <c r="DUX59" s="960"/>
      <c r="DUY59" s="960"/>
      <c r="DUZ59" s="960"/>
      <c r="DVA59" s="960"/>
      <c r="DVB59" s="960"/>
      <c r="DVC59" s="960"/>
      <c r="DVD59" s="960"/>
      <c r="DVE59" s="960"/>
      <c r="DVF59" s="960"/>
      <c r="DVG59" s="960"/>
      <c r="DVH59" s="960"/>
      <c r="DVI59" s="960"/>
      <c r="DVJ59" s="960"/>
      <c r="DVK59" s="960"/>
      <c r="DVL59" s="960"/>
      <c r="DVM59" s="960"/>
      <c r="DVN59" s="960"/>
      <c r="DVO59" s="960"/>
      <c r="DVP59" s="960"/>
      <c r="DVQ59" s="960"/>
      <c r="DVR59" s="960"/>
      <c r="DVS59" s="960"/>
      <c r="DVT59" s="960"/>
      <c r="DVU59" s="960"/>
      <c r="DVV59" s="960"/>
      <c r="DVW59" s="960"/>
      <c r="DVX59" s="960"/>
      <c r="DVY59" s="960"/>
      <c r="DVZ59" s="960"/>
      <c r="DWA59" s="960"/>
      <c r="DWB59" s="960"/>
      <c r="DWC59" s="960"/>
      <c r="DWD59" s="960"/>
      <c r="DWE59" s="960"/>
      <c r="DWF59" s="960"/>
      <c r="DWG59" s="960"/>
      <c r="DWH59" s="960"/>
      <c r="DWI59" s="960"/>
      <c r="DWJ59" s="960"/>
      <c r="DWK59" s="960"/>
      <c r="DWL59" s="960"/>
      <c r="DWM59" s="960"/>
      <c r="DWN59" s="960"/>
      <c r="DWO59" s="960"/>
      <c r="DWP59" s="960"/>
      <c r="DWQ59" s="960"/>
      <c r="DWR59" s="960"/>
      <c r="DWS59" s="960"/>
      <c r="DWT59" s="960"/>
      <c r="DWU59" s="960"/>
      <c r="DWV59" s="960"/>
      <c r="DWW59" s="960"/>
      <c r="DWX59" s="960"/>
      <c r="DWY59" s="960"/>
      <c r="DWZ59" s="960"/>
      <c r="DXA59" s="960"/>
      <c r="DXB59" s="960"/>
      <c r="DXC59" s="960"/>
      <c r="DXD59" s="960"/>
      <c r="DXE59" s="960"/>
      <c r="DXF59" s="960"/>
      <c r="DXG59" s="960"/>
      <c r="DXH59" s="960"/>
      <c r="DXI59" s="960"/>
      <c r="DXJ59" s="960"/>
      <c r="DXK59" s="960"/>
      <c r="DXL59" s="960"/>
      <c r="DXM59" s="960"/>
      <c r="DXN59" s="960"/>
      <c r="DXO59" s="960"/>
      <c r="DXP59" s="960"/>
      <c r="DXQ59" s="960"/>
      <c r="DXR59" s="960"/>
      <c r="DXS59" s="960"/>
      <c r="DXT59" s="960"/>
      <c r="DXU59" s="960"/>
      <c r="DXV59" s="960"/>
      <c r="DXW59" s="960"/>
      <c r="DXX59" s="960"/>
      <c r="DXY59" s="960"/>
      <c r="DXZ59" s="960"/>
      <c r="DYA59" s="960"/>
      <c r="DYB59" s="960"/>
      <c r="DYC59" s="960"/>
      <c r="DYD59" s="960"/>
      <c r="DYE59" s="960"/>
      <c r="DYF59" s="960"/>
      <c r="DYG59" s="960"/>
      <c r="DYH59" s="960"/>
      <c r="DYI59" s="960"/>
      <c r="DYJ59" s="960"/>
      <c r="DYK59" s="960"/>
      <c r="DYL59" s="960"/>
      <c r="DYM59" s="960"/>
      <c r="DYN59" s="960"/>
      <c r="DYO59" s="960"/>
      <c r="DYP59" s="960"/>
      <c r="DYQ59" s="960"/>
      <c r="DYR59" s="960"/>
      <c r="DYS59" s="960"/>
      <c r="DYT59" s="960"/>
      <c r="DYU59" s="960"/>
      <c r="DYV59" s="960"/>
      <c r="DYW59" s="960"/>
      <c r="DYX59" s="960"/>
      <c r="DYY59" s="960"/>
      <c r="DYZ59" s="960"/>
      <c r="DZA59" s="960"/>
      <c r="DZB59" s="960"/>
      <c r="DZC59" s="960"/>
      <c r="DZD59" s="960"/>
      <c r="DZE59" s="960"/>
      <c r="DZF59" s="960"/>
      <c r="DZG59" s="960"/>
      <c r="DZH59" s="960"/>
      <c r="DZI59" s="960"/>
      <c r="DZJ59" s="960"/>
      <c r="DZK59" s="960"/>
      <c r="DZL59" s="960"/>
      <c r="DZM59" s="960"/>
      <c r="DZN59" s="960"/>
      <c r="DZO59" s="960"/>
      <c r="DZP59" s="960"/>
      <c r="DZQ59" s="960"/>
      <c r="DZR59" s="960"/>
      <c r="DZS59" s="960"/>
      <c r="DZT59" s="960"/>
      <c r="DZU59" s="960"/>
      <c r="DZV59" s="960"/>
      <c r="DZW59" s="960"/>
      <c r="DZX59" s="960"/>
      <c r="DZY59" s="960"/>
      <c r="DZZ59" s="960"/>
      <c r="EAA59" s="960"/>
      <c r="EAB59" s="960"/>
      <c r="EAC59" s="960"/>
      <c r="EAD59" s="960"/>
      <c r="EAE59" s="960"/>
      <c r="EAF59" s="960"/>
      <c r="EAG59" s="960"/>
      <c r="EAH59" s="960"/>
      <c r="EAI59" s="960"/>
      <c r="EAJ59" s="960"/>
      <c r="EAK59" s="960"/>
      <c r="EAL59" s="960"/>
      <c r="EAM59" s="960"/>
      <c r="EAN59" s="960"/>
      <c r="EAO59" s="960"/>
      <c r="EAP59" s="960"/>
      <c r="EAQ59" s="960"/>
      <c r="EAR59" s="960"/>
      <c r="EAS59" s="960"/>
      <c r="EAT59" s="960"/>
      <c r="EAU59" s="960"/>
      <c r="EAV59" s="960"/>
      <c r="EAW59" s="960"/>
      <c r="EAX59" s="960"/>
      <c r="EAY59" s="960"/>
      <c r="EAZ59" s="960"/>
      <c r="EBA59" s="960"/>
      <c r="EBB59" s="960"/>
      <c r="EBC59" s="960"/>
      <c r="EBD59" s="960"/>
      <c r="EBE59" s="960"/>
      <c r="EBF59" s="960"/>
      <c r="EBG59" s="960"/>
      <c r="EBH59" s="960"/>
      <c r="EBI59" s="960"/>
      <c r="EBJ59" s="960"/>
      <c r="EBK59" s="960"/>
      <c r="EBL59" s="960"/>
      <c r="EBM59" s="960"/>
      <c r="EBN59" s="960"/>
      <c r="EBO59" s="960"/>
      <c r="EBP59" s="960"/>
      <c r="EBQ59" s="960"/>
      <c r="EBR59" s="960"/>
      <c r="EBS59" s="960"/>
      <c r="EBT59" s="960"/>
      <c r="EBU59" s="960"/>
      <c r="EBV59" s="960"/>
      <c r="EBW59" s="960"/>
      <c r="EBX59" s="960"/>
      <c r="EBY59" s="960"/>
      <c r="EBZ59" s="960"/>
      <c r="ECA59" s="960"/>
      <c r="ECB59" s="960"/>
      <c r="ECC59" s="960"/>
      <c r="ECD59" s="960"/>
      <c r="ECE59" s="960"/>
      <c r="ECF59" s="960"/>
      <c r="ECG59" s="960"/>
      <c r="ECH59" s="960"/>
      <c r="ECI59" s="960"/>
      <c r="ECJ59" s="960"/>
      <c r="ECK59" s="960"/>
      <c r="ECL59" s="960"/>
      <c r="ECM59" s="960"/>
      <c r="ECN59" s="960"/>
      <c r="ECO59" s="960"/>
      <c r="ECP59" s="960"/>
      <c r="ECQ59" s="960"/>
      <c r="ECR59" s="960"/>
      <c r="ECS59" s="960"/>
      <c r="ECT59" s="960"/>
      <c r="ECU59" s="960"/>
      <c r="ECV59" s="960"/>
      <c r="ECW59" s="960"/>
      <c r="ECX59" s="960"/>
      <c r="ECY59" s="960"/>
      <c r="ECZ59" s="960"/>
      <c r="EDA59" s="960"/>
      <c r="EDB59" s="960"/>
      <c r="EDC59" s="960"/>
      <c r="EDD59" s="960"/>
      <c r="EDE59" s="960"/>
      <c r="EDF59" s="960"/>
      <c r="EDG59" s="960"/>
      <c r="EDH59" s="960"/>
      <c r="EDI59" s="960"/>
      <c r="EDJ59" s="960"/>
      <c r="EDK59" s="960"/>
      <c r="EDL59" s="960"/>
      <c r="EDM59" s="960"/>
      <c r="EDN59" s="960"/>
      <c r="EDO59" s="960"/>
      <c r="EDP59" s="960"/>
      <c r="EDQ59" s="960"/>
      <c r="EDR59" s="960"/>
      <c r="EDS59" s="960"/>
      <c r="EDT59" s="960"/>
      <c r="EDU59" s="960"/>
      <c r="EDV59" s="960"/>
      <c r="EDW59" s="960"/>
      <c r="EDX59" s="960"/>
      <c r="EDY59" s="960"/>
      <c r="EDZ59" s="960"/>
      <c r="EEA59" s="960"/>
      <c r="EEB59" s="960"/>
      <c r="EEC59" s="960"/>
      <c r="EED59" s="960"/>
      <c r="EEE59" s="960"/>
      <c r="EEF59" s="960"/>
      <c r="EEG59" s="960"/>
      <c r="EEH59" s="960"/>
      <c r="EEI59" s="960"/>
      <c r="EEJ59" s="960"/>
      <c r="EEK59" s="960"/>
      <c r="EEL59" s="960"/>
      <c r="EEM59" s="960"/>
      <c r="EEN59" s="960"/>
      <c r="EEO59" s="960"/>
      <c r="EEP59" s="960"/>
      <c r="EEQ59" s="960"/>
      <c r="EER59" s="960"/>
      <c r="EES59" s="960"/>
      <c r="EET59" s="960"/>
      <c r="EEU59" s="960"/>
      <c r="EEV59" s="960"/>
      <c r="EEW59" s="960"/>
      <c r="EEX59" s="960"/>
      <c r="EEY59" s="960"/>
      <c r="EEZ59" s="960"/>
      <c r="EFA59" s="960"/>
      <c r="EFB59" s="960"/>
      <c r="EFC59" s="960"/>
      <c r="EFD59" s="960"/>
      <c r="EFE59" s="960"/>
      <c r="EFF59" s="960"/>
      <c r="EFG59" s="960"/>
      <c r="EFH59" s="960"/>
      <c r="EFI59" s="960"/>
      <c r="EFJ59" s="960"/>
      <c r="EFK59" s="960"/>
      <c r="EFL59" s="960"/>
      <c r="EFM59" s="960"/>
      <c r="EFN59" s="960"/>
      <c r="EFO59" s="960"/>
      <c r="EFP59" s="960"/>
      <c r="EFQ59" s="960"/>
      <c r="EFR59" s="960"/>
      <c r="EFS59" s="960"/>
      <c r="EFT59" s="960"/>
      <c r="EFU59" s="960"/>
      <c r="EFV59" s="960"/>
      <c r="EFW59" s="960"/>
      <c r="EFX59" s="960"/>
      <c r="EFY59" s="960"/>
      <c r="EFZ59" s="960"/>
      <c r="EGA59" s="960"/>
      <c r="EGB59" s="960"/>
      <c r="EGC59" s="960"/>
      <c r="EGD59" s="960"/>
      <c r="EGE59" s="960"/>
      <c r="EGF59" s="960"/>
      <c r="EGG59" s="960"/>
      <c r="EGH59" s="960"/>
      <c r="EGI59" s="960"/>
      <c r="EGJ59" s="960"/>
      <c r="EGK59" s="960"/>
      <c r="EGL59" s="960"/>
      <c r="EGM59" s="960"/>
      <c r="EGN59" s="960"/>
      <c r="EGO59" s="960"/>
      <c r="EGP59" s="960"/>
      <c r="EGQ59" s="960"/>
      <c r="EGR59" s="960"/>
      <c r="EGS59" s="960"/>
      <c r="EGT59" s="960"/>
      <c r="EGU59" s="960"/>
      <c r="EGV59" s="960"/>
      <c r="EGW59" s="960"/>
      <c r="EGX59" s="960"/>
      <c r="EGY59" s="960"/>
      <c r="EGZ59" s="960"/>
      <c r="EHA59" s="960"/>
      <c r="EHB59" s="960"/>
      <c r="EHC59" s="960"/>
      <c r="EHD59" s="960"/>
      <c r="EHE59" s="960"/>
      <c r="EHF59" s="960"/>
      <c r="EHG59" s="960"/>
      <c r="EHH59" s="960"/>
      <c r="EHI59" s="960"/>
      <c r="EHJ59" s="960"/>
      <c r="EHK59" s="960"/>
      <c r="EHL59" s="960"/>
      <c r="EHM59" s="960"/>
      <c r="EHN59" s="960"/>
      <c r="EHO59" s="960"/>
      <c r="EHP59" s="960"/>
      <c r="EHQ59" s="960"/>
      <c r="EHR59" s="960"/>
      <c r="EHS59" s="960"/>
      <c r="EHT59" s="960"/>
      <c r="EHU59" s="960"/>
      <c r="EHV59" s="960"/>
      <c r="EHW59" s="960"/>
      <c r="EHX59" s="960"/>
      <c r="EHY59" s="960"/>
      <c r="EHZ59" s="960"/>
      <c r="EIA59" s="960"/>
      <c r="EIB59" s="960"/>
      <c r="EIC59" s="960"/>
      <c r="EID59" s="960"/>
      <c r="EIE59" s="960"/>
      <c r="EIF59" s="960"/>
      <c r="EIG59" s="960"/>
      <c r="EIH59" s="960"/>
      <c r="EII59" s="960"/>
      <c r="EIJ59" s="960"/>
      <c r="EIK59" s="960"/>
      <c r="EIL59" s="960"/>
      <c r="EIM59" s="960"/>
      <c r="EIN59" s="960"/>
      <c r="EIO59" s="960"/>
      <c r="EIP59" s="960"/>
      <c r="EIQ59" s="960"/>
      <c r="EIR59" s="960"/>
      <c r="EIS59" s="960"/>
      <c r="EIT59" s="960"/>
      <c r="EIU59" s="960"/>
      <c r="EIV59" s="960"/>
      <c r="EIW59" s="960"/>
      <c r="EIX59" s="960"/>
      <c r="EIY59" s="960"/>
      <c r="EIZ59" s="960"/>
      <c r="EJA59" s="960"/>
      <c r="EJB59" s="960"/>
      <c r="EJC59" s="960"/>
      <c r="EJD59" s="960"/>
      <c r="EJE59" s="960"/>
      <c r="EJF59" s="960"/>
      <c r="EJG59" s="960"/>
      <c r="EJH59" s="960"/>
      <c r="EJI59" s="960"/>
      <c r="EJJ59" s="960"/>
      <c r="EJK59" s="960"/>
      <c r="EJL59" s="960"/>
      <c r="EJM59" s="960"/>
      <c r="EJN59" s="960"/>
      <c r="EJO59" s="960"/>
      <c r="EJP59" s="960"/>
      <c r="EJQ59" s="960"/>
      <c r="EJR59" s="960"/>
      <c r="EJS59" s="960"/>
      <c r="EJT59" s="960"/>
      <c r="EJU59" s="960"/>
      <c r="EJV59" s="960"/>
      <c r="EJW59" s="960"/>
      <c r="EJX59" s="960"/>
      <c r="EJY59" s="960"/>
      <c r="EJZ59" s="960"/>
      <c r="EKA59" s="960"/>
      <c r="EKB59" s="960"/>
      <c r="EKC59" s="960"/>
      <c r="EKD59" s="960"/>
      <c r="EKE59" s="960"/>
      <c r="EKF59" s="960"/>
      <c r="EKG59" s="960"/>
      <c r="EKH59" s="960"/>
      <c r="EKI59" s="960"/>
      <c r="EKJ59" s="960"/>
      <c r="EKK59" s="960"/>
      <c r="EKL59" s="960"/>
      <c r="EKM59" s="960"/>
      <c r="EKN59" s="960"/>
      <c r="EKO59" s="960"/>
      <c r="EKP59" s="960"/>
      <c r="EKQ59" s="960"/>
      <c r="EKR59" s="960"/>
      <c r="EKS59" s="960"/>
      <c r="EKT59" s="960"/>
      <c r="EKU59" s="960"/>
      <c r="EKV59" s="960"/>
      <c r="EKW59" s="960"/>
      <c r="EKX59" s="960"/>
      <c r="EKY59" s="960"/>
      <c r="EKZ59" s="960"/>
      <c r="ELA59" s="960"/>
      <c r="ELB59" s="960"/>
      <c r="ELC59" s="960"/>
      <c r="ELD59" s="960"/>
      <c r="ELE59" s="960"/>
      <c r="ELF59" s="960"/>
      <c r="ELG59" s="960"/>
      <c r="ELH59" s="960"/>
      <c r="ELI59" s="960"/>
      <c r="ELJ59" s="960"/>
      <c r="ELK59" s="960"/>
      <c r="ELL59" s="960"/>
      <c r="ELM59" s="960"/>
      <c r="ELN59" s="960"/>
      <c r="ELO59" s="960"/>
      <c r="ELP59" s="960"/>
      <c r="ELQ59" s="960"/>
      <c r="ELR59" s="960"/>
      <c r="ELS59" s="960"/>
      <c r="ELT59" s="960"/>
      <c r="ELU59" s="960"/>
      <c r="ELV59" s="960"/>
      <c r="ELW59" s="960"/>
      <c r="ELX59" s="960"/>
      <c r="ELY59" s="960"/>
      <c r="ELZ59" s="960"/>
      <c r="EMA59" s="960"/>
      <c r="EMB59" s="960"/>
      <c r="EMC59" s="960"/>
      <c r="EMD59" s="960"/>
      <c r="EME59" s="960"/>
      <c r="EMF59" s="960"/>
      <c r="EMG59" s="960"/>
      <c r="EMH59" s="960"/>
      <c r="EMI59" s="960"/>
      <c r="EMJ59" s="960"/>
      <c r="EMK59" s="960"/>
      <c r="EML59" s="960"/>
      <c r="EMM59" s="960"/>
      <c r="EMN59" s="960"/>
      <c r="EMO59" s="960"/>
      <c r="EMP59" s="960"/>
      <c r="EMQ59" s="960"/>
      <c r="EMR59" s="960"/>
      <c r="EMS59" s="960"/>
      <c r="EMT59" s="960"/>
      <c r="EMU59" s="960"/>
      <c r="EMV59" s="960"/>
      <c r="EMW59" s="960"/>
      <c r="EMX59" s="960"/>
      <c r="EMY59" s="960"/>
      <c r="EMZ59" s="960"/>
      <c r="ENA59" s="960"/>
      <c r="ENB59" s="960"/>
      <c r="ENC59" s="960"/>
      <c r="END59" s="960"/>
      <c r="ENE59" s="960"/>
      <c r="ENF59" s="960"/>
      <c r="ENG59" s="960"/>
      <c r="ENH59" s="960"/>
      <c r="ENI59" s="960"/>
      <c r="ENJ59" s="960"/>
      <c r="ENK59" s="960"/>
      <c r="ENL59" s="960"/>
      <c r="ENM59" s="960"/>
      <c r="ENN59" s="960"/>
      <c r="ENO59" s="960"/>
      <c r="ENP59" s="960"/>
      <c r="ENQ59" s="960"/>
      <c r="ENR59" s="960"/>
      <c r="ENS59" s="960"/>
      <c r="ENT59" s="960"/>
      <c r="ENU59" s="960"/>
      <c r="ENV59" s="960"/>
      <c r="ENW59" s="960"/>
      <c r="ENX59" s="960"/>
      <c r="ENY59" s="960"/>
      <c r="ENZ59" s="960"/>
      <c r="EOA59" s="960"/>
      <c r="EOB59" s="960"/>
      <c r="EOC59" s="960"/>
      <c r="EOD59" s="960"/>
      <c r="EOE59" s="960"/>
      <c r="EOF59" s="960"/>
      <c r="EOG59" s="960"/>
      <c r="EOH59" s="960"/>
      <c r="EOI59" s="960"/>
      <c r="EOJ59" s="960"/>
      <c r="EOK59" s="960"/>
      <c r="EOL59" s="960"/>
      <c r="EOM59" s="960"/>
      <c r="EON59" s="960"/>
      <c r="EOO59" s="960"/>
      <c r="EOP59" s="960"/>
      <c r="EOQ59" s="960"/>
      <c r="EOR59" s="960"/>
      <c r="EOS59" s="960"/>
      <c r="EOT59" s="960"/>
      <c r="EOU59" s="960"/>
      <c r="EOV59" s="960"/>
      <c r="EOW59" s="960"/>
      <c r="EOX59" s="960"/>
      <c r="EOY59" s="960"/>
      <c r="EOZ59" s="960"/>
      <c r="EPA59" s="960"/>
      <c r="EPB59" s="960"/>
      <c r="EPC59" s="960"/>
      <c r="EPD59" s="960"/>
      <c r="EPE59" s="960"/>
      <c r="EPF59" s="960"/>
      <c r="EPG59" s="960"/>
      <c r="EPH59" s="960"/>
      <c r="EPI59" s="960"/>
      <c r="EPJ59" s="960"/>
      <c r="EPK59" s="960"/>
      <c r="EPL59" s="960"/>
      <c r="EPM59" s="960"/>
      <c r="EPN59" s="960"/>
      <c r="EPO59" s="960"/>
      <c r="EPP59" s="960"/>
      <c r="EPQ59" s="960"/>
      <c r="EPR59" s="960"/>
      <c r="EPS59" s="960"/>
      <c r="EPT59" s="960"/>
      <c r="EPU59" s="960"/>
      <c r="EPV59" s="960"/>
      <c r="EPW59" s="960"/>
      <c r="EPX59" s="960"/>
      <c r="EPY59" s="960"/>
      <c r="EPZ59" s="960"/>
      <c r="EQA59" s="960"/>
      <c r="EQB59" s="960"/>
      <c r="EQC59" s="960"/>
      <c r="EQD59" s="960"/>
      <c r="EQE59" s="960"/>
      <c r="EQF59" s="960"/>
      <c r="EQG59" s="960"/>
      <c r="EQH59" s="960"/>
      <c r="EQI59" s="960"/>
      <c r="EQJ59" s="960"/>
      <c r="EQK59" s="960"/>
      <c r="EQL59" s="960"/>
      <c r="EQM59" s="960"/>
      <c r="EQN59" s="960"/>
      <c r="EQO59" s="960"/>
      <c r="EQP59" s="960"/>
      <c r="EQQ59" s="960"/>
      <c r="EQR59" s="960"/>
      <c r="EQS59" s="960"/>
      <c r="EQT59" s="960"/>
      <c r="EQU59" s="960"/>
      <c r="EQV59" s="960"/>
      <c r="EQW59" s="960"/>
      <c r="EQX59" s="960"/>
      <c r="EQY59" s="960"/>
      <c r="EQZ59" s="960"/>
      <c r="ERA59" s="960"/>
      <c r="ERB59" s="960"/>
      <c r="ERC59" s="960"/>
      <c r="ERD59" s="960"/>
      <c r="ERE59" s="960"/>
      <c r="ERF59" s="960"/>
      <c r="ERG59" s="960"/>
      <c r="ERH59" s="960"/>
      <c r="ERI59" s="960"/>
      <c r="ERJ59" s="960"/>
      <c r="ERK59" s="960"/>
      <c r="ERL59" s="960"/>
      <c r="ERM59" s="960"/>
      <c r="ERN59" s="960"/>
      <c r="ERO59" s="960"/>
      <c r="ERP59" s="960"/>
      <c r="ERQ59" s="960"/>
      <c r="ERR59" s="960"/>
      <c r="ERS59" s="960"/>
      <c r="ERT59" s="960"/>
      <c r="ERU59" s="960"/>
      <c r="ERV59" s="960"/>
      <c r="ERW59" s="960"/>
      <c r="ERX59" s="960"/>
      <c r="ERY59" s="960"/>
      <c r="ERZ59" s="960"/>
      <c r="ESA59" s="960"/>
      <c r="ESB59" s="960"/>
      <c r="ESC59" s="960"/>
      <c r="ESD59" s="960"/>
      <c r="ESE59" s="960"/>
      <c r="ESF59" s="960"/>
      <c r="ESG59" s="960"/>
      <c r="ESH59" s="960"/>
      <c r="ESI59" s="960"/>
      <c r="ESJ59" s="960"/>
      <c r="ESK59" s="960"/>
      <c r="ESL59" s="960"/>
      <c r="ESM59" s="960"/>
      <c r="ESN59" s="960"/>
      <c r="ESO59" s="960"/>
      <c r="ESP59" s="960"/>
      <c r="ESQ59" s="960"/>
      <c r="ESR59" s="960"/>
      <c r="ESS59" s="960"/>
      <c r="EST59" s="960"/>
      <c r="ESU59" s="960"/>
      <c r="ESV59" s="960"/>
      <c r="ESW59" s="960"/>
      <c r="ESX59" s="960"/>
      <c r="ESY59" s="960"/>
      <c r="ESZ59" s="960"/>
      <c r="ETA59" s="960"/>
      <c r="ETB59" s="960"/>
      <c r="ETC59" s="960"/>
      <c r="ETD59" s="960"/>
      <c r="ETE59" s="960"/>
      <c r="ETF59" s="960"/>
      <c r="ETG59" s="960"/>
      <c r="ETH59" s="960"/>
      <c r="ETI59" s="960"/>
      <c r="ETJ59" s="960"/>
      <c r="ETK59" s="960"/>
      <c r="ETL59" s="960"/>
      <c r="ETM59" s="960"/>
      <c r="ETN59" s="960"/>
      <c r="ETO59" s="960"/>
      <c r="ETP59" s="960"/>
      <c r="ETQ59" s="960"/>
      <c r="ETR59" s="960"/>
      <c r="ETS59" s="960"/>
      <c r="ETT59" s="960"/>
      <c r="ETU59" s="960"/>
      <c r="ETV59" s="960"/>
      <c r="ETW59" s="960"/>
      <c r="ETX59" s="960"/>
      <c r="ETY59" s="960"/>
      <c r="ETZ59" s="960"/>
      <c r="EUA59" s="960"/>
      <c r="EUB59" s="960"/>
      <c r="EUC59" s="960"/>
      <c r="EUD59" s="960"/>
      <c r="EUE59" s="960"/>
      <c r="EUF59" s="960"/>
      <c r="EUG59" s="960"/>
      <c r="EUH59" s="960"/>
      <c r="EUI59" s="960"/>
      <c r="EUJ59" s="960"/>
      <c r="EUK59" s="960"/>
      <c r="EUL59" s="960"/>
      <c r="EUM59" s="960"/>
      <c r="EUN59" s="960"/>
      <c r="EUO59" s="960"/>
      <c r="EUP59" s="960"/>
      <c r="EUQ59" s="960"/>
      <c r="EUR59" s="960"/>
      <c r="EUS59" s="960"/>
      <c r="EUT59" s="960"/>
      <c r="EUU59" s="960"/>
      <c r="EUV59" s="960"/>
      <c r="EUW59" s="960"/>
      <c r="EUX59" s="960"/>
      <c r="EUY59" s="960"/>
      <c r="EUZ59" s="960"/>
      <c r="EVA59" s="960"/>
      <c r="EVB59" s="960"/>
      <c r="EVC59" s="960"/>
      <c r="EVD59" s="960"/>
      <c r="EVE59" s="960"/>
      <c r="EVF59" s="960"/>
      <c r="EVG59" s="960"/>
      <c r="EVH59" s="960"/>
      <c r="EVI59" s="960"/>
      <c r="EVJ59" s="960"/>
      <c r="EVK59" s="960"/>
      <c r="EVL59" s="960"/>
      <c r="EVM59" s="960"/>
      <c r="EVN59" s="960"/>
      <c r="EVO59" s="960"/>
      <c r="EVP59" s="960"/>
      <c r="EVQ59" s="960"/>
      <c r="EVR59" s="960"/>
      <c r="EVS59" s="960"/>
      <c r="EVT59" s="960"/>
      <c r="EVU59" s="960"/>
      <c r="EVV59" s="960"/>
      <c r="EVW59" s="960"/>
      <c r="EVX59" s="960"/>
      <c r="EVY59" s="960"/>
      <c r="EVZ59" s="960"/>
      <c r="EWA59" s="960"/>
      <c r="EWB59" s="960"/>
      <c r="EWC59" s="960"/>
      <c r="EWD59" s="960"/>
      <c r="EWE59" s="960"/>
      <c r="EWF59" s="960"/>
      <c r="EWG59" s="960"/>
      <c r="EWH59" s="960"/>
      <c r="EWI59" s="960"/>
      <c r="EWJ59" s="960"/>
      <c r="EWK59" s="960"/>
      <c r="EWL59" s="960"/>
      <c r="EWM59" s="960"/>
      <c r="EWN59" s="960"/>
      <c r="EWO59" s="960"/>
      <c r="EWP59" s="960"/>
      <c r="EWQ59" s="960"/>
      <c r="EWR59" s="960"/>
      <c r="EWS59" s="960"/>
      <c r="EWT59" s="960"/>
      <c r="EWU59" s="960"/>
      <c r="EWV59" s="960"/>
      <c r="EWW59" s="960"/>
      <c r="EWX59" s="960"/>
      <c r="EWY59" s="960"/>
      <c r="EWZ59" s="960"/>
      <c r="EXA59" s="960"/>
      <c r="EXB59" s="960"/>
      <c r="EXC59" s="960"/>
      <c r="EXD59" s="960"/>
      <c r="EXE59" s="960"/>
      <c r="EXF59" s="960"/>
      <c r="EXG59" s="960"/>
      <c r="EXH59" s="960"/>
      <c r="EXI59" s="960"/>
      <c r="EXJ59" s="960"/>
      <c r="EXK59" s="960"/>
      <c r="EXL59" s="960"/>
      <c r="EXM59" s="960"/>
      <c r="EXN59" s="960"/>
      <c r="EXO59" s="960"/>
      <c r="EXP59" s="960"/>
      <c r="EXQ59" s="960"/>
      <c r="EXR59" s="960"/>
      <c r="EXS59" s="960"/>
      <c r="EXT59" s="960"/>
      <c r="EXU59" s="960"/>
      <c r="EXV59" s="960"/>
      <c r="EXW59" s="960"/>
      <c r="EXX59" s="960"/>
      <c r="EXY59" s="960"/>
      <c r="EXZ59" s="960"/>
      <c r="EYA59" s="960"/>
      <c r="EYB59" s="960"/>
      <c r="EYC59" s="960"/>
      <c r="EYD59" s="960"/>
      <c r="EYE59" s="960"/>
      <c r="EYF59" s="960"/>
      <c r="EYG59" s="960"/>
      <c r="EYH59" s="960"/>
      <c r="EYI59" s="960"/>
      <c r="EYJ59" s="960"/>
      <c r="EYK59" s="960"/>
      <c r="EYL59" s="960"/>
      <c r="EYM59" s="960"/>
      <c r="EYN59" s="960"/>
      <c r="EYO59" s="960"/>
      <c r="EYP59" s="960"/>
      <c r="EYQ59" s="960"/>
      <c r="EYR59" s="960"/>
      <c r="EYS59" s="960"/>
      <c r="EYT59" s="960"/>
      <c r="EYU59" s="960"/>
      <c r="EYV59" s="960"/>
      <c r="EYW59" s="960"/>
      <c r="EYX59" s="960"/>
      <c r="EYY59" s="960"/>
      <c r="EYZ59" s="960"/>
      <c r="EZA59" s="960"/>
      <c r="EZB59" s="960"/>
      <c r="EZC59" s="960"/>
      <c r="EZD59" s="960"/>
      <c r="EZE59" s="960"/>
      <c r="EZF59" s="960"/>
      <c r="EZG59" s="960"/>
      <c r="EZH59" s="960"/>
      <c r="EZI59" s="960"/>
      <c r="EZJ59" s="960"/>
      <c r="EZK59" s="960"/>
      <c r="EZL59" s="960"/>
      <c r="EZM59" s="960"/>
      <c r="EZN59" s="960"/>
      <c r="EZO59" s="960"/>
      <c r="EZP59" s="960"/>
      <c r="EZQ59" s="960"/>
      <c r="EZR59" s="960"/>
      <c r="EZS59" s="960"/>
      <c r="EZT59" s="960"/>
      <c r="EZU59" s="960"/>
      <c r="EZV59" s="960"/>
      <c r="EZW59" s="960"/>
      <c r="EZX59" s="960"/>
      <c r="EZY59" s="960"/>
      <c r="EZZ59" s="960"/>
      <c r="FAA59" s="960"/>
      <c r="FAB59" s="960"/>
      <c r="FAC59" s="960"/>
      <c r="FAD59" s="960"/>
      <c r="FAE59" s="960"/>
      <c r="FAF59" s="960"/>
      <c r="FAG59" s="960"/>
      <c r="FAH59" s="960"/>
      <c r="FAI59" s="960"/>
      <c r="FAJ59" s="960"/>
      <c r="FAK59" s="960"/>
      <c r="FAL59" s="960"/>
      <c r="FAM59" s="960"/>
      <c r="FAN59" s="960"/>
      <c r="FAO59" s="960"/>
      <c r="FAP59" s="960"/>
      <c r="FAQ59" s="960"/>
      <c r="FAR59" s="960"/>
      <c r="FAS59" s="960"/>
      <c r="FAT59" s="960"/>
      <c r="FAU59" s="960"/>
      <c r="FAV59" s="960"/>
      <c r="FAW59" s="960"/>
      <c r="FAX59" s="960"/>
      <c r="FAY59" s="960"/>
      <c r="FAZ59" s="960"/>
      <c r="FBA59" s="960"/>
      <c r="FBB59" s="960"/>
      <c r="FBC59" s="960"/>
      <c r="FBD59" s="960"/>
      <c r="FBE59" s="960"/>
      <c r="FBF59" s="960"/>
      <c r="FBG59" s="960"/>
      <c r="FBH59" s="960"/>
      <c r="FBI59" s="960"/>
      <c r="FBJ59" s="960"/>
      <c r="FBK59" s="960"/>
      <c r="FBL59" s="960"/>
      <c r="FBM59" s="960"/>
      <c r="FBN59" s="960"/>
      <c r="FBO59" s="960"/>
      <c r="FBP59" s="960"/>
      <c r="FBQ59" s="960"/>
      <c r="FBR59" s="960"/>
      <c r="FBS59" s="960"/>
      <c r="FBT59" s="960"/>
      <c r="FBU59" s="960"/>
      <c r="FBV59" s="960"/>
      <c r="FBW59" s="960"/>
      <c r="FBX59" s="960"/>
      <c r="FBY59" s="960"/>
      <c r="FBZ59" s="960"/>
      <c r="FCA59" s="960"/>
      <c r="FCB59" s="960"/>
      <c r="FCC59" s="960"/>
      <c r="FCD59" s="960"/>
      <c r="FCE59" s="960"/>
      <c r="FCF59" s="960"/>
      <c r="FCG59" s="960"/>
      <c r="FCH59" s="960"/>
      <c r="FCI59" s="960"/>
      <c r="FCJ59" s="960"/>
      <c r="FCK59" s="960"/>
      <c r="FCL59" s="960"/>
      <c r="FCM59" s="960"/>
      <c r="FCN59" s="960"/>
      <c r="FCO59" s="960"/>
      <c r="FCP59" s="960"/>
      <c r="FCQ59" s="960"/>
      <c r="FCR59" s="960"/>
      <c r="FCS59" s="960"/>
      <c r="FCT59" s="960"/>
      <c r="FCU59" s="960"/>
      <c r="FCV59" s="960"/>
      <c r="FCW59" s="960"/>
      <c r="FCX59" s="960"/>
      <c r="FCY59" s="960"/>
      <c r="FCZ59" s="960"/>
      <c r="FDA59" s="960"/>
      <c r="FDB59" s="960"/>
      <c r="FDC59" s="960"/>
      <c r="FDD59" s="960"/>
      <c r="FDE59" s="960"/>
      <c r="FDF59" s="960"/>
      <c r="FDG59" s="960"/>
      <c r="FDH59" s="960"/>
      <c r="FDI59" s="960"/>
      <c r="FDJ59" s="960"/>
      <c r="FDK59" s="960"/>
      <c r="FDL59" s="960"/>
      <c r="FDM59" s="960"/>
      <c r="FDN59" s="960"/>
      <c r="FDO59" s="960"/>
      <c r="FDP59" s="960"/>
      <c r="FDQ59" s="960"/>
      <c r="FDR59" s="960"/>
      <c r="FDS59" s="960"/>
      <c r="FDT59" s="960"/>
      <c r="FDU59" s="960"/>
      <c r="FDV59" s="960"/>
      <c r="FDW59" s="960"/>
      <c r="FDX59" s="960"/>
      <c r="FDY59" s="960"/>
      <c r="FDZ59" s="960"/>
      <c r="FEA59" s="960"/>
      <c r="FEB59" s="960"/>
      <c r="FEC59" s="960"/>
      <c r="FED59" s="960"/>
      <c r="FEE59" s="960"/>
      <c r="FEF59" s="960"/>
      <c r="FEG59" s="960"/>
      <c r="FEH59" s="960"/>
      <c r="FEI59" s="960"/>
      <c r="FEJ59" s="960"/>
      <c r="FEK59" s="960"/>
      <c r="FEL59" s="960"/>
      <c r="FEM59" s="960"/>
      <c r="FEN59" s="960"/>
      <c r="FEO59" s="960"/>
      <c r="FEP59" s="960"/>
      <c r="FEQ59" s="960"/>
      <c r="FER59" s="960"/>
      <c r="FES59" s="960"/>
      <c r="FET59" s="960"/>
      <c r="FEU59" s="960"/>
      <c r="FEV59" s="960"/>
      <c r="FEW59" s="960"/>
      <c r="FEX59" s="960"/>
      <c r="FEY59" s="960"/>
      <c r="FEZ59" s="960"/>
      <c r="FFA59" s="960"/>
      <c r="FFB59" s="960"/>
      <c r="FFC59" s="960"/>
      <c r="FFD59" s="960"/>
      <c r="FFE59" s="960"/>
      <c r="FFF59" s="960"/>
      <c r="FFG59" s="960"/>
      <c r="FFH59" s="960"/>
      <c r="FFI59" s="960"/>
      <c r="FFJ59" s="960"/>
      <c r="FFK59" s="960"/>
      <c r="FFL59" s="960"/>
      <c r="FFM59" s="960"/>
      <c r="FFN59" s="960"/>
      <c r="FFO59" s="960"/>
      <c r="FFP59" s="960"/>
      <c r="FFQ59" s="960"/>
      <c r="FFR59" s="960"/>
      <c r="FFS59" s="960"/>
      <c r="FFT59" s="960"/>
      <c r="FFU59" s="960"/>
      <c r="FFV59" s="960"/>
      <c r="FFW59" s="960"/>
      <c r="FFX59" s="960"/>
      <c r="FFY59" s="960"/>
      <c r="FFZ59" s="960"/>
      <c r="FGA59" s="960"/>
      <c r="FGB59" s="960"/>
      <c r="FGC59" s="960"/>
      <c r="FGD59" s="960"/>
      <c r="FGE59" s="960"/>
      <c r="FGF59" s="960"/>
      <c r="FGG59" s="960"/>
      <c r="FGH59" s="960"/>
      <c r="FGI59" s="960"/>
      <c r="FGJ59" s="960"/>
      <c r="FGK59" s="960"/>
      <c r="FGL59" s="960"/>
      <c r="FGM59" s="960"/>
      <c r="FGN59" s="960"/>
      <c r="FGO59" s="960"/>
      <c r="FGP59" s="960"/>
      <c r="FGQ59" s="960"/>
      <c r="FGR59" s="960"/>
      <c r="FGS59" s="960"/>
      <c r="FGT59" s="960"/>
      <c r="FGU59" s="960"/>
      <c r="FGV59" s="960"/>
      <c r="FGW59" s="960"/>
      <c r="FGX59" s="960"/>
      <c r="FGY59" s="960"/>
      <c r="FGZ59" s="960"/>
      <c r="FHA59" s="960"/>
      <c r="FHB59" s="960"/>
      <c r="FHC59" s="960"/>
      <c r="FHD59" s="960"/>
      <c r="FHE59" s="960"/>
      <c r="FHF59" s="960"/>
      <c r="FHG59" s="960"/>
      <c r="FHH59" s="960"/>
      <c r="FHI59" s="960"/>
      <c r="FHJ59" s="960"/>
      <c r="FHK59" s="960"/>
      <c r="FHL59" s="960"/>
      <c r="FHM59" s="960"/>
      <c r="FHN59" s="960"/>
      <c r="FHO59" s="960"/>
      <c r="FHP59" s="960"/>
      <c r="FHQ59" s="960"/>
      <c r="FHR59" s="960"/>
      <c r="FHS59" s="960"/>
      <c r="FHT59" s="960"/>
      <c r="FHU59" s="960"/>
      <c r="FHV59" s="960"/>
      <c r="FHW59" s="960"/>
      <c r="FHX59" s="960"/>
      <c r="FHY59" s="960"/>
      <c r="FHZ59" s="960"/>
      <c r="FIA59" s="960"/>
      <c r="FIB59" s="960"/>
      <c r="FIC59" s="960"/>
      <c r="FID59" s="960"/>
      <c r="FIE59" s="960"/>
      <c r="FIF59" s="960"/>
      <c r="FIG59" s="960"/>
      <c r="FIH59" s="960"/>
      <c r="FII59" s="960"/>
      <c r="FIJ59" s="960"/>
      <c r="FIK59" s="960"/>
      <c r="FIL59" s="960"/>
      <c r="FIM59" s="960"/>
      <c r="FIN59" s="960"/>
      <c r="FIO59" s="960"/>
      <c r="FIP59" s="960"/>
      <c r="FIQ59" s="960"/>
      <c r="FIR59" s="960"/>
      <c r="FIS59" s="960"/>
      <c r="FIT59" s="960"/>
      <c r="FIU59" s="960"/>
      <c r="FIV59" s="960"/>
      <c r="FIW59" s="960"/>
      <c r="FIX59" s="960"/>
      <c r="FIY59" s="960"/>
      <c r="FIZ59" s="960"/>
      <c r="FJA59" s="960"/>
      <c r="FJB59" s="960"/>
      <c r="FJC59" s="960"/>
      <c r="FJD59" s="960"/>
      <c r="FJE59" s="960"/>
      <c r="FJF59" s="960"/>
      <c r="FJG59" s="960"/>
      <c r="FJH59" s="960"/>
      <c r="FJI59" s="960"/>
      <c r="FJJ59" s="960"/>
      <c r="FJK59" s="960"/>
      <c r="FJL59" s="960"/>
      <c r="FJM59" s="960"/>
      <c r="FJN59" s="960"/>
      <c r="FJO59" s="960"/>
      <c r="FJP59" s="960"/>
      <c r="FJQ59" s="960"/>
      <c r="FJR59" s="960"/>
      <c r="FJS59" s="960"/>
      <c r="FJT59" s="960"/>
      <c r="FJU59" s="960"/>
      <c r="FJV59" s="960"/>
      <c r="FJW59" s="960"/>
      <c r="FJX59" s="960"/>
      <c r="FJY59" s="960"/>
      <c r="FJZ59" s="960"/>
      <c r="FKA59" s="960"/>
      <c r="FKB59" s="960"/>
      <c r="FKC59" s="960"/>
      <c r="FKD59" s="960"/>
      <c r="FKE59" s="960"/>
      <c r="FKF59" s="960"/>
      <c r="FKG59" s="960"/>
      <c r="FKH59" s="960"/>
      <c r="FKI59" s="960"/>
      <c r="FKJ59" s="960"/>
      <c r="FKK59" s="960"/>
      <c r="FKL59" s="960"/>
      <c r="FKM59" s="960"/>
      <c r="FKN59" s="960"/>
      <c r="FKO59" s="960"/>
      <c r="FKP59" s="960"/>
      <c r="FKQ59" s="960"/>
      <c r="FKR59" s="960"/>
      <c r="FKS59" s="960"/>
      <c r="FKT59" s="960"/>
      <c r="FKU59" s="960"/>
      <c r="FKV59" s="960"/>
      <c r="FKW59" s="960"/>
      <c r="FKX59" s="960"/>
      <c r="FKY59" s="960"/>
      <c r="FKZ59" s="960"/>
      <c r="FLA59" s="960"/>
      <c r="FLB59" s="960"/>
      <c r="FLC59" s="960"/>
      <c r="FLD59" s="960"/>
      <c r="FLE59" s="960"/>
      <c r="FLF59" s="960"/>
      <c r="FLG59" s="960"/>
      <c r="FLH59" s="960"/>
      <c r="FLI59" s="960"/>
      <c r="FLJ59" s="960"/>
      <c r="FLK59" s="960"/>
      <c r="FLL59" s="960"/>
      <c r="FLM59" s="960"/>
      <c r="FLN59" s="960"/>
      <c r="FLO59" s="960"/>
      <c r="FLP59" s="960"/>
      <c r="FLQ59" s="960"/>
      <c r="FLR59" s="960"/>
      <c r="FLS59" s="960"/>
      <c r="FLT59" s="960"/>
      <c r="FLU59" s="960"/>
      <c r="FLV59" s="960"/>
      <c r="FLW59" s="960"/>
      <c r="FLX59" s="960"/>
      <c r="FLY59" s="960"/>
      <c r="FLZ59" s="960"/>
      <c r="FMA59" s="960"/>
      <c r="FMB59" s="960"/>
      <c r="FMC59" s="960"/>
      <c r="FMD59" s="960"/>
      <c r="FME59" s="960"/>
      <c r="FMF59" s="960"/>
      <c r="FMG59" s="960"/>
      <c r="FMH59" s="960"/>
      <c r="FMI59" s="960"/>
      <c r="FMJ59" s="960"/>
      <c r="FMK59" s="960"/>
      <c r="FML59" s="960"/>
      <c r="FMM59" s="960"/>
      <c r="FMN59" s="960"/>
      <c r="FMO59" s="960"/>
      <c r="FMP59" s="960"/>
      <c r="FMQ59" s="960"/>
      <c r="FMR59" s="960"/>
      <c r="FMS59" s="960"/>
      <c r="FMT59" s="960"/>
      <c r="FMU59" s="960"/>
      <c r="FMV59" s="960"/>
      <c r="FMW59" s="960"/>
      <c r="FMX59" s="960"/>
      <c r="FMY59" s="960"/>
      <c r="FMZ59" s="960"/>
      <c r="FNA59" s="960"/>
      <c r="FNB59" s="960"/>
      <c r="FNC59" s="960"/>
      <c r="FND59" s="960"/>
      <c r="FNE59" s="960"/>
      <c r="FNF59" s="960"/>
      <c r="FNG59" s="960"/>
      <c r="FNH59" s="960"/>
      <c r="FNI59" s="960"/>
      <c r="FNJ59" s="960"/>
      <c r="FNK59" s="960"/>
      <c r="FNL59" s="960"/>
      <c r="FNM59" s="960"/>
      <c r="FNN59" s="960"/>
      <c r="FNO59" s="960"/>
      <c r="FNP59" s="960"/>
      <c r="FNQ59" s="960"/>
      <c r="FNR59" s="960"/>
      <c r="FNS59" s="960"/>
      <c r="FNT59" s="960"/>
      <c r="FNU59" s="960"/>
      <c r="FNV59" s="960"/>
      <c r="FNW59" s="960"/>
      <c r="FNX59" s="960"/>
      <c r="FNY59" s="960"/>
      <c r="FNZ59" s="960"/>
      <c r="FOA59" s="960"/>
      <c r="FOB59" s="960"/>
      <c r="FOC59" s="960"/>
      <c r="FOD59" s="960"/>
      <c r="FOE59" s="960"/>
      <c r="FOF59" s="960"/>
      <c r="FOG59" s="960"/>
      <c r="FOH59" s="960"/>
      <c r="FOI59" s="960"/>
      <c r="FOJ59" s="960"/>
      <c r="FOK59" s="960"/>
      <c r="FOL59" s="960"/>
      <c r="FOM59" s="960"/>
      <c r="FON59" s="960"/>
      <c r="FOO59" s="960"/>
      <c r="FOP59" s="960"/>
      <c r="FOQ59" s="960"/>
      <c r="FOR59" s="960"/>
      <c r="FOS59" s="960"/>
      <c r="FOT59" s="960"/>
      <c r="FOU59" s="960"/>
      <c r="FOV59" s="960"/>
      <c r="FOW59" s="960"/>
      <c r="FOX59" s="960"/>
      <c r="FOY59" s="960"/>
      <c r="FOZ59" s="960"/>
      <c r="FPA59" s="960"/>
      <c r="FPB59" s="960"/>
      <c r="FPC59" s="960"/>
      <c r="FPD59" s="960"/>
      <c r="FPE59" s="960"/>
      <c r="FPF59" s="960"/>
      <c r="FPG59" s="960"/>
      <c r="FPH59" s="960"/>
      <c r="FPI59" s="960"/>
      <c r="FPJ59" s="960"/>
      <c r="FPK59" s="960"/>
      <c r="FPL59" s="960"/>
      <c r="FPM59" s="960"/>
      <c r="FPN59" s="960"/>
      <c r="FPO59" s="960"/>
      <c r="FPP59" s="960"/>
      <c r="FPQ59" s="960"/>
      <c r="FPR59" s="960"/>
      <c r="FPS59" s="960"/>
      <c r="FPT59" s="960"/>
      <c r="FPU59" s="960"/>
      <c r="FPV59" s="960"/>
      <c r="FPW59" s="960"/>
      <c r="FPX59" s="960"/>
      <c r="FPY59" s="960"/>
      <c r="FPZ59" s="960"/>
      <c r="FQA59" s="960"/>
      <c r="FQB59" s="960"/>
      <c r="FQC59" s="960"/>
      <c r="FQD59" s="960"/>
      <c r="FQE59" s="960"/>
      <c r="FQF59" s="960"/>
      <c r="FQG59" s="960"/>
      <c r="FQH59" s="960"/>
      <c r="FQI59" s="960"/>
      <c r="FQJ59" s="960"/>
      <c r="FQK59" s="960"/>
      <c r="FQL59" s="960"/>
      <c r="FQM59" s="960"/>
      <c r="FQN59" s="960"/>
      <c r="FQO59" s="960"/>
      <c r="FQP59" s="960"/>
      <c r="FQQ59" s="960"/>
      <c r="FQR59" s="960"/>
      <c r="FQS59" s="960"/>
      <c r="FQT59" s="960"/>
      <c r="FQU59" s="960"/>
      <c r="FQV59" s="960"/>
      <c r="FQW59" s="960"/>
      <c r="FQX59" s="960"/>
      <c r="FQY59" s="960"/>
      <c r="FQZ59" s="960"/>
      <c r="FRA59" s="960"/>
      <c r="FRB59" s="960"/>
      <c r="FRC59" s="960"/>
      <c r="FRD59" s="960"/>
      <c r="FRE59" s="960"/>
      <c r="FRF59" s="960"/>
      <c r="FRG59" s="960"/>
      <c r="FRH59" s="960"/>
      <c r="FRI59" s="960"/>
      <c r="FRJ59" s="960"/>
      <c r="FRK59" s="960"/>
      <c r="FRL59" s="960"/>
      <c r="FRM59" s="960"/>
      <c r="FRN59" s="960"/>
      <c r="FRO59" s="960"/>
      <c r="FRP59" s="960"/>
      <c r="FRQ59" s="960"/>
      <c r="FRR59" s="960"/>
      <c r="FRS59" s="960"/>
      <c r="FRT59" s="960"/>
      <c r="FRU59" s="960"/>
      <c r="FRV59" s="960"/>
      <c r="FRW59" s="960"/>
      <c r="FRX59" s="960"/>
      <c r="FRY59" s="960"/>
      <c r="FRZ59" s="960"/>
      <c r="FSA59" s="960"/>
      <c r="FSB59" s="960"/>
      <c r="FSC59" s="960"/>
      <c r="FSD59" s="960"/>
      <c r="FSE59" s="960"/>
      <c r="FSF59" s="960"/>
      <c r="FSG59" s="960"/>
      <c r="FSH59" s="960"/>
      <c r="FSI59" s="960"/>
      <c r="FSJ59" s="960"/>
      <c r="FSK59" s="960"/>
      <c r="FSL59" s="960"/>
      <c r="FSM59" s="960"/>
      <c r="FSN59" s="960"/>
      <c r="FSO59" s="960"/>
      <c r="FSP59" s="960"/>
      <c r="FSQ59" s="960"/>
      <c r="FSR59" s="960"/>
      <c r="FSS59" s="960"/>
      <c r="FST59" s="960"/>
      <c r="FSU59" s="960"/>
      <c r="FSV59" s="960"/>
      <c r="FSW59" s="960"/>
      <c r="FSX59" s="960"/>
      <c r="FSY59" s="960"/>
      <c r="FSZ59" s="960"/>
      <c r="FTA59" s="960"/>
      <c r="FTB59" s="960"/>
      <c r="FTC59" s="960"/>
      <c r="FTD59" s="960"/>
      <c r="FTE59" s="960"/>
      <c r="FTF59" s="960"/>
      <c r="FTG59" s="960"/>
      <c r="FTH59" s="960"/>
      <c r="FTI59" s="960"/>
      <c r="FTJ59" s="960"/>
      <c r="FTK59" s="960"/>
      <c r="FTL59" s="960"/>
      <c r="FTM59" s="960"/>
      <c r="FTN59" s="960"/>
      <c r="FTO59" s="960"/>
      <c r="FTP59" s="960"/>
      <c r="FTQ59" s="960"/>
      <c r="FTR59" s="960"/>
      <c r="FTS59" s="960"/>
      <c r="FTT59" s="960"/>
      <c r="FTU59" s="960"/>
      <c r="FTV59" s="960"/>
      <c r="FTW59" s="960"/>
      <c r="FTX59" s="960"/>
      <c r="FTY59" s="960"/>
      <c r="FTZ59" s="960"/>
      <c r="FUA59" s="960"/>
      <c r="FUB59" s="960"/>
      <c r="FUC59" s="960"/>
      <c r="FUD59" s="960"/>
      <c r="FUE59" s="960"/>
      <c r="FUF59" s="960"/>
      <c r="FUG59" s="960"/>
      <c r="FUH59" s="960"/>
      <c r="FUI59" s="960"/>
      <c r="FUJ59" s="960"/>
      <c r="FUK59" s="960"/>
      <c r="FUL59" s="960"/>
      <c r="FUM59" s="960"/>
      <c r="FUN59" s="960"/>
      <c r="FUO59" s="960"/>
      <c r="FUP59" s="960"/>
      <c r="FUQ59" s="960"/>
      <c r="FUR59" s="960"/>
      <c r="FUS59" s="960"/>
      <c r="FUT59" s="960"/>
      <c r="FUU59" s="960"/>
      <c r="FUV59" s="960"/>
      <c r="FUW59" s="960"/>
      <c r="FUX59" s="960"/>
      <c r="FUY59" s="960"/>
      <c r="FUZ59" s="960"/>
      <c r="FVA59" s="960"/>
      <c r="FVB59" s="960"/>
      <c r="FVC59" s="960"/>
      <c r="FVD59" s="960"/>
      <c r="FVE59" s="960"/>
      <c r="FVF59" s="960"/>
      <c r="FVG59" s="960"/>
      <c r="FVH59" s="960"/>
      <c r="FVI59" s="960"/>
      <c r="FVJ59" s="960"/>
      <c r="FVK59" s="960"/>
      <c r="FVL59" s="960"/>
      <c r="FVM59" s="960"/>
      <c r="FVN59" s="960"/>
      <c r="FVO59" s="960"/>
      <c r="FVP59" s="960"/>
      <c r="FVQ59" s="960"/>
      <c r="FVR59" s="960"/>
      <c r="FVS59" s="960"/>
      <c r="FVT59" s="960"/>
      <c r="FVU59" s="960"/>
      <c r="FVV59" s="960"/>
      <c r="FVW59" s="960"/>
      <c r="FVX59" s="960"/>
      <c r="FVY59" s="960"/>
      <c r="FVZ59" s="960"/>
      <c r="FWA59" s="960"/>
      <c r="FWB59" s="960"/>
      <c r="FWC59" s="960"/>
      <c r="FWD59" s="960"/>
      <c r="FWE59" s="960"/>
      <c r="FWF59" s="960"/>
      <c r="FWG59" s="960"/>
      <c r="FWH59" s="960"/>
      <c r="FWI59" s="960"/>
      <c r="FWJ59" s="960"/>
      <c r="FWK59" s="960"/>
      <c r="FWL59" s="960"/>
      <c r="FWM59" s="960"/>
      <c r="FWN59" s="960"/>
      <c r="FWO59" s="960"/>
      <c r="FWP59" s="960"/>
      <c r="FWQ59" s="960"/>
      <c r="FWR59" s="960"/>
      <c r="FWS59" s="960"/>
      <c r="FWT59" s="960"/>
      <c r="FWU59" s="960"/>
      <c r="FWV59" s="960"/>
      <c r="FWW59" s="960"/>
      <c r="FWX59" s="960"/>
      <c r="FWY59" s="960"/>
      <c r="FWZ59" s="960"/>
      <c r="FXA59" s="960"/>
      <c r="FXB59" s="960"/>
      <c r="FXC59" s="960"/>
      <c r="FXD59" s="960"/>
      <c r="FXE59" s="960"/>
      <c r="FXF59" s="960"/>
      <c r="FXG59" s="960"/>
      <c r="FXH59" s="960"/>
      <c r="FXI59" s="960"/>
      <c r="FXJ59" s="960"/>
      <c r="FXK59" s="960"/>
      <c r="FXL59" s="960"/>
      <c r="FXM59" s="960"/>
      <c r="FXN59" s="960"/>
      <c r="FXO59" s="960"/>
      <c r="FXP59" s="960"/>
      <c r="FXQ59" s="960"/>
      <c r="FXR59" s="960"/>
      <c r="FXS59" s="960"/>
      <c r="FXT59" s="960"/>
      <c r="FXU59" s="960"/>
      <c r="FXV59" s="960"/>
      <c r="FXW59" s="960"/>
      <c r="FXX59" s="960"/>
      <c r="FXY59" s="960"/>
      <c r="FXZ59" s="960"/>
      <c r="FYA59" s="960"/>
      <c r="FYB59" s="960"/>
      <c r="FYC59" s="960"/>
      <c r="FYD59" s="960"/>
      <c r="FYE59" s="960"/>
      <c r="FYF59" s="960"/>
      <c r="FYG59" s="960"/>
      <c r="FYH59" s="960"/>
      <c r="FYI59" s="960"/>
      <c r="FYJ59" s="960"/>
      <c r="FYK59" s="960"/>
      <c r="FYL59" s="960"/>
      <c r="FYM59" s="960"/>
      <c r="FYN59" s="960"/>
      <c r="FYO59" s="960"/>
      <c r="FYP59" s="960"/>
      <c r="FYQ59" s="960"/>
      <c r="FYR59" s="960"/>
      <c r="FYS59" s="960"/>
      <c r="FYT59" s="960"/>
      <c r="FYU59" s="960"/>
      <c r="FYV59" s="960"/>
      <c r="FYW59" s="960"/>
      <c r="FYX59" s="960"/>
      <c r="FYY59" s="960"/>
      <c r="FYZ59" s="960"/>
      <c r="FZA59" s="960"/>
      <c r="FZB59" s="960"/>
      <c r="FZC59" s="960"/>
      <c r="FZD59" s="960"/>
      <c r="FZE59" s="960"/>
      <c r="FZF59" s="960"/>
      <c r="FZG59" s="960"/>
      <c r="FZH59" s="960"/>
      <c r="FZI59" s="960"/>
      <c r="FZJ59" s="960"/>
      <c r="FZK59" s="960"/>
      <c r="FZL59" s="960"/>
      <c r="FZM59" s="960"/>
      <c r="FZN59" s="960"/>
      <c r="FZO59" s="960"/>
      <c r="FZP59" s="960"/>
      <c r="FZQ59" s="960"/>
      <c r="FZR59" s="960"/>
      <c r="FZS59" s="960"/>
      <c r="FZT59" s="960"/>
      <c r="FZU59" s="960"/>
      <c r="FZV59" s="960"/>
      <c r="FZW59" s="960"/>
      <c r="FZX59" s="960"/>
      <c r="FZY59" s="960"/>
      <c r="FZZ59" s="960"/>
      <c r="GAA59" s="960"/>
      <c r="GAB59" s="960"/>
      <c r="GAC59" s="960"/>
      <c r="GAD59" s="960"/>
      <c r="GAE59" s="960"/>
      <c r="GAF59" s="960"/>
      <c r="GAG59" s="960"/>
      <c r="GAH59" s="960"/>
      <c r="GAI59" s="960"/>
      <c r="GAJ59" s="960"/>
      <c r="GAK59" s="960"/>
      <c r="GAL59" s="960"/>
      <c r="GAM59" s="960"/>
      <c r="GAN59" s="960"/>
      <c r="GAO59" s="960"/>
      <c r="GAP59" s="960"/>
      <c r="GAQ59" s="960"/>
      <c r="GAR59" s="960"/>
      <c r="GAS59" s="960"/>
      <c r="GAT59" s="960"/>
      <c r="GAU59" s="960"/>
      <c r="GAV59" s="960"/>
      <c r="GAW59" s="960"/>
      <c r="GAX59" s="960"/>
      <c r="GAY59" s="960"/>
      <c r="GAZ59" s="960"/>
      <c r="GBA59" s="960"/>
      <c r="GBB59" s="960"/>
      <c r="GBC59" s="960"/>
      <c r="GBD59" s="960"/>
      <c r="GBE59" s="960"/>
      <c r="GBF59" s="960"/>
      <c r="GBG59" s="960"/>
      <c r="GBH59" s="960"/>
      <c r="GBI59" s="960"/>
      <c r="GBJ59" s="960"/>
      <c r="GBK59" s="960"/>
      <c r="GBL59" s="960"/>
      <c r="GBM59" s="960"/>
      <c r="GBN59" s="960"/>
      <c r="GBO59" s="960"/>
      <c r="GBP59" s="960"/>
      <c r="GBQ59" s="960"/>
      <c r="GBR59" s="960"/>
      <c r="GBS59" s="960"/>
      <c r="GBT59" s="960"/>
      <c r="GBU59" s="960"/>
      <c r="GBV59" s="960"/>
      <c r="GBW59" s="960"/>
      <c r="GBX59" s="960"/>
      <c r="GBY59" s="960"/>
      <c r="GBZ59" s="960"/>
      <c r="GCA59" s="960"/>
      <c r="GCB59" s="960"/>
      <c r="GCC59" s="960"/>
      <c r="GCD59" s="960"/>
      <c r="GCE59" s="960"/>
      <c r="GCF59" s="960"/>
      <c r="GCG59" s="960"/>
      <c r="GCH59" s="960"/>
      <c r="GCI59" s="960"/>
      <c r="GCJ59" s="960"/>
      <c r="GCK59" s="960"/>
      <c r="GCL59" s="960"/>
      <c r="GCM59" s="960"/>
      <c r="GCN59" s="960"/>
      <c r="GCO59" s="960"/>
      <c r="GCP59" s="960"/>
      <c r="GCQ59" s="960"/>
      <c r="GCR59" s="960"/>
      <c r="GCS59" s="960"/>
      <c r="GCT59" s="960"/>
      <c r="GCU59" s="960"/>
      <c r="GCV59" s="960"/>
      <c r="GCW59" s="960"/>
      <c r="GCX59" s="960"/>
      <c r="GCY59" s="960"/>
      <c r="GCZ59" s="960"/>
      <c r="GDA59" s="960"/>
      <c r="GDB59" s="960"/>
      <c r="GDC59" s="960"/>
      <c r="GDD59" s="960"/>
      <c r="GDE59" s="960"/>
      <c r="GDF59" s="960"/>
      <c r="GDG59" s="960"/>
      <c r="GDH59" s="960"/>
      <c r="GDI59" s="960"/>
      <c r="GDJ59" s="960"/>
      <c r="GDK59" s="960"/>
      <c r="GDL59" s="960"/>
      <c r="GDM59" s="960"/>
      <c r="GDN59" s="960"/>
      <c r="GDO59" s="960"/>
      <c r="GDP59" s="960"/>
      <c r="GDQ59" s="960"/>
      <c r="GDR59" s="960"/>
      <c r="GDS59" s="960"/>
      <c r="GDT59" s="960"/>
      <c r="GDU59" s="960"/>
      <c r="GDV59" s="960"/>
      <c r="GDW59" s="960"/>
      <c r="GDX59" s="960"/>
      <c r="GDY59" s="960"/>
      <c r="GDZ59" s="960"/>
      <c r="GEA59" s="960"/>
      <c r="GEB59" s="960"/>
      <c r="GEC59" s="960"/>
      <c r="GED59" s="960"/>
      <c r="GEE59" s="960"/>
      <c r="GEF59" s="960"/>
      <c r="GEG59" s="960"/>
      <c r="GEH59" s="960"/>
      <c r="GEI59" s="960"/>
      <c r="GEJ59" s="960"/>
      <c r="GEK59" s="960"/>
      <c r="GEL59" s="960"/>
      <c r="GEM59" s="960"/>
      <c r="GEN59" s="960"/>
      <c r="GEO59" s="960"/>
      <c r="GEP59" s="960"/>
      <c r="GEQ59" s="960"/>
      <c r="GER59" s="960"/>
      <c r="GES59" s="960"/>
      <c r="GET59" s="960"/>
      <c r="GEU59" s="960"/>
      <c r="GEV59" s="960"/>
      <c r="GEW59" s="960"/>
      <c r="GEX59" s="960"/>
      <c r="GEY59" s="960"/>
      <c r="GEZ59" s="960"/>
      <c r="GFA59" s="960"/>
      <c r="GFB59" s="960"/>
      <c r="GFC59" s="960"/>
      <c r="GFD59" s="960"/>
      <c r="GFE59" s="960"/>
      <c r="GFF59" s="960"/>
      <c r="GFG59" s="960"/>
      <c r="GFH59" s="960"/>
      <c r="GFI59" s="960"/>
      <c r="GFJ59" s="960"/>
      <c r="GFK59" s="960"/>
      <c r="GFL59" s="960"/>
      <c r="GFM59" s="960"/>
      <c r="GFN59" s="960"/>
      <c r="GFO59" s="960"/>
      <c r="GFP59" s="960"/>
      <c r="GFQ59" s="960"/>
      <c r="GFR59" s="960"/>
      <c r="GFS59" s="960"/>
      <c r="GFT59" s="960"/>
      <c r="GFU59" s="960"/>
      <c r="GFV59" s="960"/>
      <c r="GFW59" s="960"/>
      <c r="GFX59" s="960"/>
      <c r="GFY59" s="960"/>
      <c r="GFZ59" s="960"/>
      <c r="GGA59" s="960"/>
      <c r="GGB59" s="960"/>
      <c r="GGC59" s="960"/>
      <c r="GGD59" s="960"/>
      <c r="GGE59" s="960"/>
      <c r="GGF59" s="960"/>
      <c r="GGG59" s="960"/>
      <c r="GGH59" s="960"/>
      <c r="GGI59" s="960"/>
      <c r="GGJ59" s="960"/>
      <c r="GGK59" s="960"/>
      <c r="GGL59" s="960"/>
      <c r="GGM59" s="960"/>
      <c r="GGN59" s="960"/>
      <c r="GGO59" s="960"/>
      <c r="GGP59" s="960"/>
      <c r="GGQ59" s="960"/>
      <c r="GGR59" s="960"/>
      <c r="GGS59" s="960"/>
      <c r="GGT59" s="960"/>
      <c r="GGU59" s="960"/>
      <c r="GGV59" s="960"/>
      <c r="GGW59" s="960"/>
      <c r="GGX59" s="960"/>
      <c r="GGY59" s="960"/>
      <c r="GGZ59" s="960"/>
      <c r="GHA59" s="960"/>
      <c r="GHB59" s="960"/>
      <c r="GHC59" s="960"/>
      <c r="GHD59" s="960"/>
      <c r="GHE59" s="960"/>
      <c r="GHF59" s="960"/>
      <c r="GHG59" s="960"/>
      <c r="GHH59" s="960"/>
      <c r="GHI59" s="960"/>
      <c r="GHJ59" s="960"/>
      <c r="GHK59" s="960"/>
      <c r="GHL59" s="960"/>
      <c r="GHM59" s="960"/>
      <c r="GHN59" s="960"/>
      <c r="GHO59" s="960"/>
      <c r="GHP59" s="960"/>
      <c r="GHQ59" s="960"/>
      <c r="GHR59" s="960"/>
      <c r="GHS59" s="960"/>
      <c r="GHT59" s="960"/>
      <c r="GHU59" s="960"/>
      <c r="GHV59" s="960"/>
      <c r="GHW59" s="960"/>
      <c r="GHX59" s="960"/>
      <c r="GHY59" s="960"/>
      <c r="GHZ59" s="960"/>
      <c r="GIA59" s="960"/>
      <c r="GIB59" s="960"/>
      <c r="GIC59" s="960"/>
      <c r="GID59" s="960"/>
      <c r="GIE59" s="960"/>
      <c r="GIF59" s="960"/>
      <c r="GIG59" s="960"/>
      <c r="GIH59" s="960"/>
      <c r="GII59" s="960"/>
      <c r="GIJ59" s="960"/>
      <c r="GIK59" s="960"/>
      <c r="GIL59" s="960"/>
      <c r="GIM59" s="960"/>
      <c r="GIN59" s="960"/>
      <c r="GIO59" s="960"/>
      <c r="GIP59" s="960"/>
      <c r="GIQ59" s="960"/>
      <c r="GIR59" s="960"/>
      <c r="GIS59" s="960"/>
      <c r="GIT59" s="960"/>
      <c r="GIU59" s="960"/>
      <c r="GIV59" s="960"/>
      <c r="GIW59" s="960"/>
      <c r="GIX59" s="960"/>
      <c r="GIY59" s="960"/>
      <c r="GIZ59" s="960"/>
      <c r="GJA59" s="960"/>
      <c r="GJB59" s="960"/>
      <c r="GJC59" s="960"/>
      <c r="GJD59" s="960"/>
      <c r="GJE59" s="960"/>
      <c r="GJF59" s="960"/>
      <c r="GJG59" s="960"/>
      <c r="GJH59" s="960"/>
      <c r="GJI59" s="960"/>
      <c r="GJJ59" s="960"/>
      <c r="GJK59" s="960"/>
      <c r="GJL59" s="960"/>
      <c r="GJM59" s="960"/>
      <c r="GJN59" s="960"/>
      <c r="GJO59" s="960"/>
      <c r="GJP59" s="960"/>
      <c r="GJQ59" s="960"/>
      <c r="GJR59" s="960"/>
      <c r="GJS59" s="960"/>
      <c r="GJT59" s="960"/>
      <c r="GJU59" s="960"/>
      <c r="GJV59" s="960"/>
      <c r="GJW59" s="960"/>
      <c r="GJX59" s="960"/>
      <c r="GJY59" s="960"/>
      <c r="GJZ59" s="960"/>
      <c r="GKA59" s="960"/>
      <c r="GKB59" s="960"/>
      <c r="GKC59" s="960"/>
      <c r="GKD59" s="960"/>
      <c r="GKE59" s="960"/>
      <c r="GKF59" s="960"/>
      <c r="GKG59" s="960"/>
      <c r="GKH59" s="960"/>
      <c r="GKI59" s="960"/>
      <c r="GKJ59" s="960"/>
      <c r="GKK59" s="960"/>
      <c r="GKL59" s="960"/>
      <c r="GKM59" s="960"/>
      <c r="GKN59" s="960"/>
      <c r="GKO59" s="960"/>
      <c r="GKP59" s="960"/>
      <c r="GKQ59" s="960"/>
      <c r="GKR59" s="960"/>
      <c r="GKS59" s="960"/>
      <c r="GKT59" s="960"/>
      <c r="GKU59" s="960"/>
      <c r="GKV59" s="960"/>
      <c r="GKW59" s="960"/>
      <c r="GKX59" s="960"/>
      <c r="GKY59" s="960"/>
      <c r="GKZ59" s="960"/>
      <c r="GLA59" s="960"/>
      <c r="GLB59" s="960"/>
      <c r="GLC59" s="960"/>
      <c r="GLD59" s="960"/>
      <c r="GLE59" s="960"/>
      <c r="GLF59" s="960"/>
      <c r="GLG59" s="960"/>
      <c r="GLH59" s="960"/>
      <c r="GLI59" s="960"/>
      <c r="GLJ59" s="960"/>
      <c r="GLK59" s="960"/>
      <c r="GLL59" s="960"/>
      <c r="GLM59" s="960"/>
      <c r="GLN59" s="960"/>
      <c r="GLO59" s="960"/>
      <c r="GLP59" s="960"/>
      <c r="GLQ59" s="960"/>
      <c r="GLR59" s="960"/>
      <c r="GLS59" s="960"/>
      <c r="GLT59" s="960"/>
      <c r="GLU59" s="960"/>
      <c r="GLV59" s="960"/>
      <c r="GLW59" s="960"/>
      <c r="GLX59" s="960"/>
      <c r="GLY59" s="960"/>
      <c r="GLZ59" s="960"/>
      <c r="GMA59" s="960"/>
      <c r="GMB59" s="960"/>
      <c r="GMC59" s="960"/>
      <c r="GMD59" s="960"/>
      <c r="GME59" s="960"/>
      <c r="GMF59" s="960"/>
      <c r="GMG59" s="960"/>
      <c r="GMH59" s="960"/>
      <c r="GMI59" s="960"/>
      <c r="GMJ59" s="960"/>
      <c r="GMK59" s="960"/>
      <c r="GML59" s="960"/>
      <c r="GMM59" s="960"/>
      <c r="GMN59" s="960"/>
      <c r="GMO59" s="960"/>
      <c r="GMP59" s="960"/>
      <c r="GMQ59" s="960"/>
      <c r="GMR59" s="960"/>
      <c r="GMS59" s="960"/>
      <c r="GMT59" s="960"/>
      <c r="GMU59" s="960"/>
      <c r="GMV59" s="960"/>
      <c r="GMW59" s="960"/>
      <c r="GMX59" s="960"/>
      <c r="GMY59" s="960"/>
      <c r="GMZ59" s="960"/>
      <c r="GNA59" s="960"/>
      <c r="GNB59" s="960"/>
      <c r="GNC59" s="960"/>
      <c r="GND59" s="960"/>
      <c r="GNE59" s="960"/>
      <c r="GNF59" s="960"/>
      <c r="GNG59" s="960"/>
      <c r="GNH59" s="960"/>
      <c r="GNI59" s="960"/>
      <c r="GNJ59" s="960"/>
      <c r="GNK59" s="960"/>
      <c r="GNL59" s="960"/>
      <c r="GNM59" s="960"/>
      <c r="GNN59" s="960"/>
      <c r="GNO59" s="960"/>
      <c r="GNP59" s="960"/>
      <c r="GNQ59" s="960"/>
      <c r="GNR59" s="960"/>
      <c r="GNS59" s="960"/>
      <c r="GNT59" s="960"/>
      <c r="GNU59" s="960"/>
      <c r="GNV59" s="960"/>
      <c r="GNW59" s="960"/>
      <c r="GNX59" s="960"/>
      <c r="GNY59" s="960"/>
      <c r="GNZ59" s="960"/>
      <c r="GOA59" s="960"/>
      <c r="GOB59" s="960"/>
      <c r="GOC59" s="960"/>
      <c r="GOD59" s="960"/>
      <c r="GOE59" s="960"/>
      <c r="GOF59" s="960"/>
      <c r="GOG59" s="960"/>
      <c r="GOH59" s="960"/>
      <c r="GOI59" s="960"/>
      <c r="GOJ59" s="960"/>
      <c r="GOK59" s="960"/>
      <c r="GOL59" s="960"/>
      <c r="GOM59" s="960"/>
      <c r="GON59" s="960"/>
      <c r="GOO59" s="960"/>
      <c r="GOP59" s="960"/>
      <c r="GOQ59" s="960"/>
      <c r="GOR59" s="960"/>
      <c r="GOS59" s="960"/>
      <c r="GOT59" s="960"/>
      <c r="GOU59" s="960"/>
      <c r="GOV59" s="960"/>
      <c r="GOW59" s="960"/>
      <c r="GOX59" s="960"/>
      <c r="GOY59" s="960"/>
      <c r="GOZ59" s="960"/>
      <c r="GPA59" s="960"/>
      <c r="GPB59" s="960"/>
      <c r="GPC59" s="960"/>
      <c r="GPD59" s="960"/>
      <c r="GPE59" s="960"/>
      <c r="GPF59" s="960"/>
      <c r="GPG59" s="960"/>
      <c r="GPH59" s="960"/>
      <c r="GPI59" s="960"/>
      <c r="GPJ59" s="960"/>
      <c r="GPK59" s="960"/>
      <c r="GPL59" s="960"/>
      <c r="GPM59" s="960"/>
      <c r="GPN59" s="960"/>
      <c r="GPO59" s="960"/>
      <c r="GPP59" s="960"/>
      <c r="GPQ59" s="960"/>
      <c r="GPR59" s="960"/>
      <c r="GPS59" s="960"/>
      <c r="GPT59" s="960"/>
      <c r="GPU59" s="960"/>
      <c r="GPV59" s="960"/>
      <c r="GPW59" s="960"/>
      <c r="GPX59" s="960"/>
      <c r="GPY59" s="960"/>
      <c r="GPZ59" s="960"/>
      <c r="GQA59" s="960"/>
      <c r="GQB59" s="960"/>
      <c r="GQC59" s="960"/>
      <c r="GQD59" s="960"/>
      <c r="GQE59" s="960"/>
      <c r="GQF59" s="960"/>
      <c r="GQG59" s="960"/>
      <c r="GQH59" s="960"/>
      <c r="GQI59" s="960"/>
      <c r="GQJ59" s="960"/>
      <c r="GQK59" s="960"/>
      <c r="GQL59" s="960"/>
      <c r="GQM59" s="960"/>
      <c r="GQN59" s="960"/>
      <c r="GQO59" s="960"/>
      <c r="GQP59" s="960"/>
      <c r="GQQ59" s="960"/>
      <c r="GQR59" s="960"/>
      <c r="GQS59" s="960"/>
      <c r="GQT59" s="960"/>
      <c r="GQU59" s="960"/>
      <c r="GQV59" s="960"/>
      <c r="GQW59" s="960"/>
      <c r="GQX59" s="960"/>
      <c r="GQY59" s="960"/>
      <c r="GQZ59" s="960"/>
      <c r="GRA59" s="960"/>
      <c r="GRB59" s="960"/>
      <c r="GRC59" s="960"/>
      <c r="GRD59" s="960"/>
      <c r="GRE59" s="960"/>
      <c r="GRF59" s="960"/>
      <c r="GRG59" s="960"/>
      <c r="GRH59" s="960"/>
      <c r="GRI59" s="960"/>
      <c r="GRJ59" s="960"/>
      <c r="GRK59" s="960"/>
      <c r="GRL59" s="960"/>
      <c r="GRM59" s="960"/>
      <c r="GRN59" s="960"/>
      <c r="GRO59" s="960"/>
      <c r="GRP59" s="960"/>
      <c r="GRQ59" s="960"/>
      <c r="GRR59" s="960"/>
      <c r="GRS59" s="960"/>
      <c r="GRT59" s="960"/>
      <c r="GRU59" s="960"/>
      <c r="GRV59" s="960"/>
      <c r="GRW59" s="960"/>
      <c r="GRX59" s="960"/>
      <c r="GRY59" s="960"/>
      <c r="GRZ59" s="960"/>
      <c r="GSA59" s="960"/>
      <c r="GSB59" s="960"/>
      <c r="GSC59" s="960"/>
      <c r="GSD59" s="960"/>
      <c r="GSE59" s="960"/>
      <c r="GSF59" s="960"/>
      <c r="GSG59" s="960"/>
      <c r="GSH59" s="960"/>
      <c r="GSI59" s="960"/>
      <c r="GSJ59" s="960"/>
      <c r="GSK59" s="960"/>
      <c r="GSL59" s="960"/>
      <c r="GSM59" s="960"/>
      <c r="GSN59" s="960"/>
      <c r="GSO59" s="960"/>
      <c r="GSP59" s="960"/>
      <c r="GSQ59" s="960"/>
      <c r="GSR59" s="960"/>
      <c r="GSS59" s="960"/>
      <c r="GST59" s="960"/>
      <c r="GSU59" s="960"/>
      <c r="GSV59" s="960"/>
      <c r="GSW59" s="960"/>
      <c r="GSX59" s="960"/>
      <c r="GSY59" s="960"/>
      <c r="GSZ59" s="960"/>
      <c r="GTA59" s="960"/>
      <c r="GTB59" s="960"/>
      <c r="GTC59" s="960"/>
      <c r="GTD59" s="960"/>
      <c r="GTE59" s="960"/>
      <c r="GTF59" s="960"/>
      <c r="GTG59" s="960"/>
      <c r="GTH59" s="960"/>
      <c r="GTI59" s="960"/>
      <c r="GTJ59" s="960"/>
      <c r="GTK59" s="960"/>
      <c r="GTL59" s="960"/>
      <c r="GTM59" s="960"/>
      <c r="GTN59" s="960"/>
      <c r="GTO59" s="960"/>
      <c r="GTP59" s="960"/>
      <c r="GTQ59" s="960"/>
      <c r="GTR59" s="960"/>
      <c r="GTS59" s="960"/>
      <c r="GTT59" s="960"/>
      <c r="GTU59" s="960"/>
      <c r="GTV59" s="960"/>
      <c r="GTW59" s="960"/>
      <c r="GTX59" s="960"/>
      <c r="GTY59" s="960"/>
      <c r="GTZ59" s="960"/>
      <c r="GUA59" s="960"/>
      <c r="GUB59" s="960"/>
      <c r="GUC59" s="960"/>
      <c r="GUD59" s="960"/>
      <c r="GUE59" s="960"/>
      <c r="GUF59" s="960"/>
      <c r="GUG59" s="960"/>
      <c r="GUH59" s="960"/>
      <c r="GUI59" s="960"/>
      <c r="GUJ59" s="960"/>
      <c r="GUK59" s="960"/>
      <c r="GUL59" s="960"/>
      <c r="GUM59" s="960"/>
      <c r="GUN59" s="960"/>
      <c r="GUO59" s="960"/>
      <c r="GUP59" s="960"/>
      <c r="GUQ59" s="960"/>
      <c r="GUR59" s="960"/>
      <c r="GUS59" s="960"/>
      <c r="GUT59" s="960"/>
      <c r="GUU59" s="960"/>
      <c r="GUV59" s="960"/>
      <c r="GUW59" s="960"/>
      <c r="GUX59" s="960"/>
      <c r="GUY59" s="960"/>
      <c r="GUZ59" s="960"/>
      <c r="GVA59" s="960"/>
      <c r="GVB59" s="960"/>
      <c r="GVC59" s="960"/>
      <c r="GVD59" s="960"/>
      <c r="GVE59" s="960"/>
      <c r="GVF59" s="960"/>
      <c r="GVG59" s="960"/>
      <c r="GVH59" s="960"/>
      <c r="GVI59" s="960"/>
      <c r="GVJ59" s="960"/>
      <c r="GVK59" s="960"/>
      <c r="GVL59" s="960"/>
      <c r="GVM59" s="960"/>
      <c r="GVN59" s="960"/>
      <c r="GVO59" s="960"/>
      <c r="GVP59" s="960"/>
      <c r="GVQ59" s="960"/>
      <c r="GVR59" s="960"/>
      <c r="GVS59" s="960"/>
      <c r="GVT59" s="960"/>
      <c r="GVU59" s="960"/>
      <c r="GVV59" s="960"/>
      <c r="GVW59" s="960"/>
      <c r="GVX59" s="960"/>
      <c r="GVY59" s="960"/>
      <c r="GVZ59" s="960"/>
      <c r="GWA59" s="960"/>
      <c r="GWB59" s="960"/>
      <c r="GWC59" s="960"/>
      <c r="GWD59" s="960"/>
      <c r="GWE59" s="960"/>
      <c r="GWF59" s="960"/>
      <c r="GWG59" s="960"/>
      <c r="GWH59" s="960"/>
      <c r="GWI59" s="960"/>
      <c r="GWJ59" s="960"/>
      <c r="GWK59" s="960"/>
      <c r="GWL59" s="960"/>
      <c r="GWM59" s="960"/>
      <c r="GWN59" s="960"/>
      <c r="GWO59" s="960"/>
      <c r="GWP59" s="960"/>
      <c r="GWQ59" s="960"/>
      <c r="GWR59" s="960"/>
      <c r="GWS59" s="960"/>
      <c r="GWT59" s="960"/>
      <c r="GWU59" s="960"/>
      <c r="GWV59" s="960"/>
      <c r="GWW59" s="960"/>
      <c r="GWX59" s="960"/>
      <c r="GWY59" s="960"/>
      <c r="GWZ59" s="960"/>
      <c r="GXA59" s="960"/>
      <c r="GXB59" s="960"/>
      <c r="GXC59" s="960"/>
      <c r="GXD59" s="960"/>
      <c r="GXE59" s="960"/>
      <c r="GXF59" s="960"/>
      <c r="GXG59" s="960"/>
      <c r="GXH59" s="960"/>
      <c r="GXI59" s="960"/>
      <c r="GXJ59" s="960"/>
      <c r="GXK59" s="960"/>
      <c r="GXL59" s="960"/>
      <c r="GXM59" s="960"/>
      <c r="GXN59" s="960"/>
      <c r="GXO59" s="960"/>
      <c r="GXP59" s="960"/>
      <c r="GXQ59" s="960"/>
      <c r="GXR59" s="960"/>
      <c r="GXS59" s="960"/>
      <c r="GXT59" s="960"/>
      <c r="GXU59" s="960"/>
      <c r="GXV59" s="960"/>
      <c r="GXW59" s="960"/>
      <c r="GXX59" s="960"/>
      <c r="GXY59" s="960"/>
      <c r="GXZ59" s="960"/>
      <c r="GYA59" s="960"/>
      <c r="GYB59" s="960"/>
      <c r="GYC59" s="960"/>
      <c r="GYD59" s="960"/>
      <c r="GYE59" s="960"/>
      <c r="GYF59" s="960"/>
      <c r="GYG59" s="960"/>
      <c r="GYH59" s="960"/>
      <c r="GYI59" s="960"/>
      <c r="GYJ59" s="960"/>
      <c r="GYK59" s="960"/>
      <c r="GYL59" s="960"/>
      <c r="GYM59" s="960"/>
      <c r="GYN59" s="960"/>
      <c r="GYO59" s="960"/>
      <c r="GYP59" s="960"/>
      <c r="GYQ59" s="960"/>
      <c r="GYR59" s="960"/>
      <c r="GYS59" s="960"/>
      <c r="GYT59" s="960"/>
      <c r="GYU59" s="960"/>
      <c r="GYV59" s="960"/>
      <c r="GYW59" s="960"/>
      <c r="GYX59" s="960"/>
      <c r="GYY59" s="960"/>
      <c r="GYZ59" s="960"/>
      <c r="GZA59" s="960"/>
      <c r="GZB59" s="960"/>
      <c r="GZC59" s="960"/>
      <c r="GZD59" s="960"/>
      <c r="GZE59" s="960"/>
      <c r="GZF59" s="960"/>
      <c r="GZG59" s="960"/>
      <c r="GZH59" s="960"/>
      <c r="GZI59" s="960"/>
      <c r="GZJ59" s="960"/>
      <c r="GZK59" s="960"/>
      <c r="GZL59" s="960"/>
      <c r="GZM59" s="960"/>
      <c r="GZN59" s="960"/>
      <c r="GZO59" s="960"/>
      <c r="GZP59" s="960"/>
      <c r="GZQ59" s="960"/>
      <c r="GZR59" s="960"/>
      <c r="GZS59" s="960"/>
      <c r="GZT59" s="960"/>
      <c r="GZU59" s="960"/>
      <c r="GZV59" s="960"/>
      <c r="GZW59" s="960"/>
      <c r="GZX59" s="960"/>
      <c r="GZY59" s="960"/>
      <c r="GZZ59" s="960"/>
      <c r="HAA59" s="960"/>
      <c r="HAB59" s="960"/>
      <c r="HAC59" s="960"/>
      <c r="HAD59" s="960"/>
      <c r="HAE59" s="960"/>
      <c r="HAF59" s="960"/>
      <c r="HAG59" s="960"/>
      <c r="HAH59" s="960"/>
      <c r="HAI59" s="960"/>
      <c r="HAJ59" s="960"/>
      <c r="HAK59" s="960"/>
      <c r="HAL59" s="960"/>
      <c r="HAM59" s="960"/>
      <c r="HAN59" s="960"/>
      <c r="HAO59" s="960"/>
      <c r="HAP59" s="960"/>
      <c r="HAQ59" s="960"/>
      <c r="HAR59" s="960"/>
      <c r="HAS59" s="960"/>
      <c r="HAT59" s="960"/>
      <c r="HAU59" s="960"/>
      <c r="HAV59" s="960"/>
      <c r="HAW59" s="960"/>
      <c r="HAX59" s="960"/>
      <c r="HAY59" s="960"/>
      <c r="HAZ59" s="960"/>
      <c r="HBA59" s="960"/>
      <c r="HBB59" s="960"/>
      <c r="HBC59" s="960"/>
      <c r="HBD59" s="960"/>
      <c r="HBE59" s="960"/>
      <c r="HBF59" s="960"/>
      <c r="HBG59" s="960"/>
      <c r="HBH59" s="960"/>
      <c r="HBI59" s="960"/>
      <c r="HBJ59" s="960"/>
      <c r="HBK59" s="960"/>
      <c r="HBL59" s="960"/>
      <c r="HBM59" s="960"/>
      <c r="HBN59" s="960"/>
      <c r="HBO59" s="960"/>
      <c r="HBP59" s="960"/>
      <c r="HBQ59" s="960"/>
      <c r="HBR59" s="960"/>
      <c r="HBS59" s="960"/>
      <c r="HBT59" s="960"/>
      <c r="HBU59" s="960"/>
      <c r="HBV59" s="960"/>
      <c r="HBW59" s="960"/>
      <c r="HBX59" s="960"/>
      <c r="HBY59" s="960"/>
      <c r="HBZ59" s="960"/>
      <c r="HCA59" s="960"/>
      <c r="HCB59" s="960"/>
      <c r="HCC59" s="960"/>
      <c r="HCD59" s="960"/>
      <c r="HCE59" s="960"/>
      <c r="HCF59" s="960"/>
      <c r="HCG59" s="960"/>
      <c r="HCH59" s="960"/>
      <c r="HCI59" s="960"/>
      <c r="HCJ59" s="960"/>
      <c r="HCK59" s="960"/>
      <c r="HCL59" s="960"/>
      <c r="HCM59" s="960"/>
      <c r="HCN59" s="960"/>
      <c r="HCO59" s="960"/>
      <c r="HCP59" s="960"/>
      <c r="HCQ59" s="960"/>
      <c r="HCR59" s="960"/>
      <c r="HCS59" s="960"/>
      <c r="HCT59" s="960"/>
      <c r="HCU59" s="960"/>
      <c r="HCV59" s="960"/>
      <c r="HCW59" s="960"/>
      <c r="HCX59" s="960"/>
      <c r="HCY59" s="960"/>
      <c r="HCZ59" s="960"/>
      <c r="HDA59" s="960"/>
      <c r="HDB59" s="960"/>
      <c r="HDC59" s="960"/>
      <c r="HDD59" s="960"/>
      <c r="HDE59" s="960"/>
      <c r="HDF59" s="960"/>
      <c r="HDG59" s="960"/>
      <c r="HDH59" s="960"/>
      <c r="HDI59" s="960"/>
      <c r="HDJ59" s="960"/>
      <c r="HDK59" s="960"/>
      <c r="HDL59" s="960"/>
      <c r="HDM59" s="960"/>
      <c r="HDN59" s="960"/>
      <c r="HDO59" s="960"/>
      <c r="HDP59" s="960"/>
      <c r="HDQ59" s="960"/>
      <c r="HDR59" s="960"/>
      <c r="HDS59" s="960"/>
      <c r="HDT59" s="960"/>
      <c r="HDU59" s="960"/>
      <c r="HDV59" s="960"/>
      <c r="HDW59" s="960"/>
      <c r="HDX59" s="960"/>
      <c r="HDY59" s="960"/>
      <c r="HDZ59" s="960"/>
      <c r="HEA59" s="960"/>
      <c r="HEB59" s="960"/>
      <c r="HEC59" s="960"/>
      <c r="HED59" s="960"/>
      <c r="HEE59" s="960"/>
      <c r="HEF59" s="960"/>
      <c r="HEG59" s="960"/>
      <c r="HEH59" s="960"/>
      <c r="HEI59" s="960"/>
      <c r="HEJ59" s="960"/>
      <c r="HEK59" s="960"/>
      <c r="HEL59" s="960"/>
      <c r="HEM59" s="960"/>
      <c r="HEN59" s="960"/>
      <c r="HEO59" s="960"/>
      <c r="HEP59" s="960"/>
      <c r="HEQ59" s="960"/>
      <c r="HER59" s="960"/>
      <c r="HES59" s="960"/>
      <c r="HET59" s="960"/>
      <c r="HEU59" s="960"/>
      <c r="HEV59" s="960"/>
      <c r="HEW59" s="960"/>
      <c r="HEX59" s="960"/>
      <c r="HEY59" s="960"/>
      <c r="HEZ59" s="960"/>
      <c r="HFA59" s="960"/>
      <c r="HFB59" s="960"/>
      <c r="HFC59" s="960"/>
      <c r="HFD59" s="960"/>
      <c r="HFE59" s="960"/>
      <c r="HFF59" s="960"/>
      <c r="HFG59" s="960"/>
      <c r="HFH59" s="960"/>
      <c r="HFI59" s="960"/>
      <c r="HFJ59" s="960"/>
      <c r="HFK59" s="960"/>
      <c r="HFL59" s="960"/>
      <c r="HFM59" s="960"/>
      <c r="HFN59" s="960"/>
      <c r="HFO59" s="960"/>
      <c r="HFP59" s="960"/>
      <c r="HFQ59" s="960"/>
      <c r="HFR59" s="960"/>
      <c r="HFS59" s="960"/>
      <c r="HFT59" s="960"/>
      <c r="HFU59" s="960"/>
      <c r="HFV59" s="960"/>
      <c r="HFW59" s="960"/>
      <c r="HFX59" s="960"/>
      <c r="HFY59" s="960"/>
      <c r="HFZ59" s="960"/>
      <c r="HGA59" s="960"/>
      <c r="HGB59" s="960"/>
      <c r="HGC59" s="960"/>
      <c r="HGD59" s="960"/>
      <c r="HGE59" s="960"/>
      <c r="HGF59" s="960"/>
      <c r="HGG59" s="960"/>
      <c r="HGH59" s="960"/>
      <c r="HGI59" s="960"/>
      <c r="HGJ59" s="960"/>
      <c r="HGK59" s="960"/>
      <c r="HGL59" s="960"/>
      <c r="HGM59" s="960"/>
      <c r="HGN59" s="960"/>
      <c r="HGO59" s="960"/>
      <c r="HGP59" s="960"/>
      <c r="HGQ59" s="960"/>
      <c r="HGR59" s="960"/>
      <c r="HGS59" s="960"/>
      <c r="HGT59" s="960"/>
      <c r="HGU59" s="960"/>
      <c r="HGV59" s="960"/>
      <c r="HGW59" s="960"/>
      <c r="HGX59" s="960"/>
      <c r="HGY59" s="960"/>
      <c r="HGZ59" s="960"/>
      <c r="HHA59" s="960"/>
      <c r="HHB59" s="960"/>
      <c r="HHC59" s="960"/>
      <c r="HHD59" s="960"/>
      <c r="HHE59" s="960"/>
      <c r="HHF59" s="960"/>
      <c r="HHG59" s="960"/>
      <c r="HHH59" s="960"/>
      <c r="HHI59" s="960"/>
      <c r="HHJ59" s="960"/>
      <c r="HHK59" s="960"/>
      <c r="HHL59" s="960"/>
      <c r="HHM59" s="960"/>
      <c r="HHN59" s="960"/>
      <c r="HHO59" s="960"/>
      <c r="HHP59" s="960"/>
      <c r="HHQ59" s="960"/>
      <c r="HHR59" s="960"/>
      <c r="HHS59" s="960"/>
      <c r="HHT59" s="960"/>
      <c r="HHU59" s="960"/>
      <c r="HHV59" s="960"/>
      <c r="HHW59" s="960"/>
      <c r="HHX59" s="960"/>
      <c r="HHY59" s="960"/>
      <c r="HHZ59" s="960"/>
      <c r="HIA59" s="960"/>
      <c r="HIB59" s="960"/>
      <c r="HIC59" s="960"/>
      <c r="HID59" s="960"/>
      <c r="HIE59" s="960"/>
      <c r="HIF59" s="960"/>
      <c r="HIG59" s="960"/>
      <c r="HIH59" s="960"/>
      <c r="HII59" s="960"/>
      <c r="HIJ59" s="960"/>
      <c r="HIK59" s="960"/>
      <c r="HIL59" s="960"/>
      <c r="HIM59" s="960"/>
      <c r="HIN59" s="960"/>
      <c r="HIO59" s="960"/>
      <c r="HIP59" s="960"/>
      <c r="HIQ59" s="960"/>
      <c r="HIR59" s="960"/>
      <c r="HIS59" s="960"/>
      <c r="HIT59" s="960"/>
      <c r="HIU59" s="960"/>
      <c r="HIV59" s="960"/>
      <c r="HIW59" s="960"/>
      <c r="HIX59" s="960"/>
      <c r="HIY59" s="960"/>
      <c r="HIZ59" s="960"/>
      <c r="HJA59" s="960"/>
      <c r="HJB59" s="960"/>
      <c r="HJC59" s="960"/>
      <c r="HJD59" s="960"/>
      <c r="HJE59" s="960"/>
      <c r="HJF59" s="960"/>
      <c r="HJG59" s="960"/>
      <c r="HJH59" s="960"/>
      <c r="HJI59" s="960"/>
      <c r="HJJ59" s="960"/>
      <c r="HJK59" s="960"/>
      <c r="HJL59" s="960"/>
      <c r="HJM59" s="960"/>
      <c r="HJN59" s="960"/>
      <c r="HJO59" s="960"/>
      <c r="HJP59" s="960"/>
      <c r="HJQ59" s="960"/>
      <c r="HJR59" s="960"/>
      <c r="HJS59" s="960"/>
      <c r="HJT59" s="960"/>
      <c r="HJU59" s="960"/>
      <c r="HJV59" s="960"/>
      <c r="HJW59" s="960"/>
      <c r="HJX59" s="960"/>
      <c r="HJY59" s="960"/>
      <c r="HJZ59" s="960"/>
      <c r="HKA59" s="960"/>
      <c r="HKB59" s="960"/>
      <c r="HKC59" s="960"/>
      <c r="HKD59" s="960"/>
      <c r="HKE59" s="960"/>
      <c r="HKF59" s="960"/>
      <c r="HKG59" s="960"/>
      <c r="HKH59" s="960"/>
      <c r="HKI59" s="960"/>
      <c r="HKJ59" s="960"/>
      <c r="HKK59" s="960"/>
      <c r="HKL59" s="960"/>
      <c r="HKM59" s="960"/>
      <c r="HKN59" s="960"/>
      <c r="HKO59" s="960"/>
      <c r="HKP59" s="960"/>
      <c r="HKQ59" s="960"/>
      <c r="HKR59" s="960"/>
      <c r="HKS59" s="960"/>
      <c r="HKT59" s="960"/>
      <c r="HKU59" s="960"/>
      <c r="HKV59" s="960"/>
      <c r="HKW59" s="960"/>
      <c r="HKX59" s="960"/>
      <c r="HKY59" s="960"/>
      <c r="HKZ59" s="960"/>
      <c r="HLA59" s="960"/>
      <c r="HLB59" s="960"/>
      <c r="HLC59" s="960"/>
      <c r="HLD59" s="960"/>
      <c r="HLE59" s="960"/>
      <c r="HLF59" s="960"/>
      <c r="HLG59" s="960"/>
      <c r="HLH59" s="960"/>
      <c r="HLI59" s="960"/>
      <c r="HLJ59" s="960"/>
      <c r="HLK59" s="960"/>
      <c r="HLL59" s="960"/>
      <c r="HLM59" s="960"/>
      <c r="HLN59" s="960"/>
      <c r="HLO59" s="960"/>
      <c r="HLP59" s="960"/>
      <c r="HLQ59" s="960"/>
      <c r="HLR59" s="960"/>
      <c r="HLS59" s="960"/>
      <c r="HLT59" s="960"/>
      <c r="HLU59" s="960"/>
      <c r="HLV59" s="960"/>
      <c r="HLW59" s="960"/>
      <c r="HLX59" s="960"/>
      <c r="HLY59" s="960"/>
      <c r="HLZ59" s="960"/>
      <c r="HMA59" s="960"/>
      <c r="HMB59" s="960"/>
      <c r="HMC59" s="960"/>
      <c r="HMD59" s="960"/>
      <c r="HME59" s="960"/>
      <c r="HMF59" s="960"/>
      <c r="HMG59" s="960"/>
      <c r="HMH59" s="960"/>
      <c r="HMI59" s="960"/>
      <c r="HMJ59" s="960"/>
      <c r="HMK59" s="960"/>
      <c r="HML59" s="960"/>
      <c r="HMM59" s="960"/>
      <c r="HMN59" s="960"/>
      <c r="HMO59" s="960"/>
      <c r="HMP59" s="960"/>
      <c r="HMQ59" s="960"/>
      <c r="HMR59" s="960"/>
      <c r="HMS59" s="960"/>
      <c r="HMT59" s="960"/>
      <c r="HMU59" s="960"/>
      <c r="HMV59" s="960"/>
      <c r="HMW59" s="960"/>
      <c r="HMX59" s="960"/>
      <c r="HMY59" s="960"/>
      <c r="HMZ59" s="960"/>
      <c r="HNA59" s="960"/>
      <c r="HNB59" s="960"/>
      <c r="HNC59" s="960"/>
      <c r="HND59" s="960"/>
      <c r="HNE59" s="960"/>
      <c r="HNF59" s="960"/>
      <c r="HNG59" s="960"/>
      <c r="HNH59" s="960"/>
      <c r="HNI59" s="960"/>
      <c r="HNJ59" s="960"/>
      <c r="HNK59" s="960"/>
      <c r="HNL59" s="960"/>
      <c r="HNM59" s="960"/>
      <c r="HNN59" s="960"/>
      <c r="HNO59" s="960"/>
      <c r="HNP59" s="960"/>
      <c r="HNQ59" s="960"/>
      <c r="HNR59" s="960"/>
      <c r="HNS59" s="960"/>
      <c r="HNT59" s="960"/>
      <c r="HNU59" s="960"/>
      <c r="HNV59" s="960"/>
      <c r="HNW59" s="960"/>
      <c r="HNX59" s="960"/>
      <c r="HNY59" s="960"/>
      <c r="HNZ59" s="960"/>
      <c r="HOA59" s="960"/>
      <c r="HOB59" s="960"/>
      <c r="HOC59" s="960"/>
      <c r="HOD59" s="960"/>
      <c r="HOE59" s="960"/>
      <c r="HOF59" s="960"/>
      <c r="HOG59" s="960"/>
      <c r="HOH59" s="960"/>
      <c r="HOI59" s="960"/>
      <c r="HOJ59" s="960"/>
      <c r="HOK59" s="960"/>
      <c r="HOL59" s="960"/>
      <c r="HOM59" s="960"/>
      <c r="HON59" s="960"/>
      <c r="HOO59" s="960"/>
      <c r="HOP59" s="960"/>
      <c r="HOQ59" s="960"/>
      <c r="HOR59" s="960"/>
      <c r="HOS59" s="960"/>
      <c r="HOT59" s="960"/>
      <c r="HOU59" s="960"/>
      <c r="HOV59" s="960"/>
      <c r="HOW59" s="960"/>
      <c r="HOX59" s="960"/>
      <c r="HOY59" s="960"/>
      <c r="HOZ59" s="960"/>
      <c r="HPA59" s="960"/>
      <c r="HPB59" s="960"/>
      <c r="HPC59" s="960"/>
      <c r="HPD59" s="960"/>
      <c r="HPE59" s="960"/>
      <c r="HPF59" s="960"/>
      <c r="HPG59" s="960"/>
      <c r="HPH59" s="960"/>
      <c r="HPI59" s="960"/>
      <c r="HPJ59" s="960"/>
      <c r="HPK59" s="960"/>
      <c r="HPL59" s="960"/>
      <c r="HPM59" s="960"/>
      <c r="HPN59" s="960"/>
      <c r="HPO59" s="960"/>
      <c r="HPP59" s="960"/>
      <c r="HPQ59" s="960"/>
      <c r="HPR59" s="960"/>
      <c r="HPS59" s="960"/>
      <c r="HPT59" s="960"/>
      <c r="HPU59" s="960"/>
      <c r="HPV59" s="960"/>
      <c r="HPW59" s="960"/>
      <c r="HPX59" s="960"/>
      <c r="HPY59" s="960"/>
      <c r="HPZ59" s="960"/>
      <c r="HQA59" s="960"/>
      <c r="HQB59" s="960"/>
      <c r="HQC59" s="960"/>
      <c r="HQD59" s="960"/>
      <c r="HQE59" s="960"/>
      <c r="HQF59" s="960"/>
      <c r="HQG59" s="960"/>
      <c r="HQH59" s="960"/>
      <c r="HQI59" s="960"/>
      <c r="HQJ59" s="960"/>
      <c r="HQK59" s="960"/>
      <c r="HQL59" s="960"/>
      <c r="HQM59" s="960"/>
      <c r="HQN59" s="960"/>
      <c r="HQO59" s="960"/>
      <c r="HQP59" s="960"/>
      <c r="HQQ59" s="960"/>
      <c r="HQR59" s="960"/>
      <c r="HQS59" s="960"/>
      <c r="HQT59" s="960"/>
      <c r="HQU59" s="960"/>
      <c r="HQV59" s="960"/>
      <c r="HQW59" s="960"/>
      <c r="HQX59" s="960"/>
      <c r="HQY59" s="960"/>
      <c r="HQZ59" s="960"/>
      <c r="HRA59" s="960"/>
      <c r="HRB59" s="960"/>
      <c r="HRC59" s="960"/>
      <c r="HRD59" s="960"/>
      <c r="HRE59" s="960"/>
      <c r="HRF59" s="960"/>
      <c r="HRG59" s="960"/>
      <c r="HRH59" s="960"/>
      <c r="HRI59" s="960"/>
      <c r="HRJ59" s="960"/>
      <c r="HRK59" s="960"/>
      <c r="HRL59" s="960"/>
      <c r="HRM59" s="960"/>
      <c r="HRN59" s="960"/>
      <c r="HRO59" s="960"/>
      <c r="HRP59" s="960"/>
      <c r="HRQ59" s="960"/>
      <c r="HRR59" s="960"/>
      <c r="HRS59" s="960"/>
      <c r="HRT59" s="960"/>
      <c r="HRU59" s="960"/>
      <c r="HRV59" s="960"/>
      <c r="HRW59" s="960"/>
      <c r="HRX59" s="960"/>
      <c r="HRY59" s="960"/>
      <c r="HRZ59" s="960"/>
      <c r="HSA59" s="960"/>
      <c r="HSB59" s="960"/>
      <c r="HSC59" s="960"/>
      <c r="HSD59" s="960"/>
      <c r="HSE59" s="960"/>
      <c r="HSF59" s="960"/>
      <c r="HSG59" s="960"/>
      <c r="HSH59" s="960"/>
      <c r="HSI59" s="960"/>
      <c r="HSJ59" s="960"/>
      <c r="HSK59" s="960"/>
      <c r="HSL59" s="960"/>
      <c r="HSM59" s="960"/>
      <c r="HSN59" s="960"/>
      <c r="HSO59" s="960"/>
      <c r="HSP59" s="960"/>
      <c r="HSQ59" s="960"/>
      <c r="HSR59" s="960"/>
      <c r="HSS59" s="960"/>
      <c r="HST59" s="960"/>
      <c r="HSU59" s="960"/>
      <c r="HSV59" s="960"/>
      <c r="HSW59" s="960"/>
      <c r="HSX59" s="960"/>
      <c r="HSY59" s="960"/>
      <c r="HSZ59" s="960"/>
      <c r="HTA59" s="960"/>
      <c r="HTB59" s="960"/>
      <c r="HTC59" s="960"/>
      <c r="HTD59" s="960"/>
      <c r="HTE59" s="960"/>
      <c r="HTF59" s="960"/>
      <c r="HTG59" s="960"/>
      <c r="HTH59" s="960"/>
      <c r="HTI59" s="960"/>
      <c r="HTJ59" s="960"/>
      <c r="HTK59" s="960"/>
      <c r="HTL59" s="960"/>
      <c r="HTM59" s="960"/>
      <c r="HTN59" s="960"/>
      <c r="HTO59" s="960"/>
      <c r="HTP59" s="960"/>
      <c r="HTQ59" s="960"/>
      <c r="HTR59" s="960"/>
      <c r="HTS59" s="960"/>
      <c r="HTT59" s="960"/>
      <c r="HTU59" s="960"/>
      <c r="HTV59" s="960"/>
      <c r="HTW59" s="960"/>
      <c r="HTX59" s="960"/>
      <c r="HTY59" s="960"/>
      <c r="HTZ59" s="960"/>
      <c r="HUA59" s="960"/>
      <c r="HUB59" s="960"/>
      <c r="HUC59" s="960"/>
      <c r="HUD59" s="960"/>
      <c r="HUE59" s="960"/>
      <c r="HUF59" s="960"/>
      <c r="HUG59" s="960"/>
      <c r="HUH59" s="960"/>
      <c r="HUI59" s="960"/>
      <c r="HUJ59" s="960"/>
      <c r="HUK59" s="960"/>
      <c r="HUL59" s="960"/>
      <c r="HUM59" s="960"/>
      <c r="HUN59" s="960"/>
      <c r="HUO59" s="960"/>
      <c r="HUP59" s="960"/>
      <c r="HUQ59" s="960"/>
      <c r="HUR59" s="960"/>
      <c r="HUS59" s="960"/>
      <c r="HUT59" s="960"/>
      <c r="HUU59" s="960"/>
      <c r="HUV59" s="960"/>
      <c r="HUW59" s="960"/>
      <c r="HUX59" s="960"/>
      <c r="HUY59" s="960"/>
      <c r="HUZ59" s="960"/>
      <c r="HVA59" s="960"/>
      <c r="HVB59" s="960"/>
      <c r="HVC59" s="960"/>
      <c r="HVD59" s="960"/>
      <c r="HVE59" s="960"/>
      <c r="HVF59" s="960"/>
      <c r="HVG59" s="960"/>
      <c r="HVH59" s="960"/>
      <c r="HVI59" s="960"/>
      <c r="HVJ59" s="960"/>
      <c r="HVK59" s="960"/>
      <c r="HVL59" s="960"/>
      <c r="HVM59" s="960"/>
      <c r="HVN59" s="960"/>
      <c r="HVO59" s="960"/>
      <c r="HVP59" s="960"/>
      <c r="HVQ59" s="960"/>
      <c r="HVR59" s="960"/>
      <c r="HVS59" s="960"/>
      <c r="HVT59" s="960"/>
      <c r="HVU59" s="960"/>
      <c r="HVV59" s="960"/>
      <c r="HVW59" s="960"/>
      <c r="HVX59" s="960"/>
      <c r="HVY59" s="960"/>
      <c r="HVZ59" s="960"/>
      <c r="HWA59" s="960"/>
      <c r="HWB59" s="960"/>
      <c r="HWC59" s="960"/>
      <c r="HWD59" s="960"/>
      <c r="HWE59" s="960"/>
      <c r="HWF59" s="960"/>
      <c r="HWG59" s="960"/>
      <c r="HWH59" s="960"/>
      <c r="HWI59" s="960"/>
      <c r="HWJ59" s="960"/>
      <c r="HWK59" s="960"/>
      <c r="HWL59" s="960"/>
      <c r="HWM59" s="960"/>
      <c r="HWN59" s="960"/>
      <c r="HWO59" s="960"/>
      <c r="HWP59" s="960"/>
      <c r="HWQ59" s="960"/>
      <c r="HWR59" s="960"/>
      <c r="HWS59" s="960"/>
      <c r="HWT59" s="960"/>
      <c r="HWU59" s="960"/>
      <c r="HWV59" s="960"/>
      <c r="HWW59" s="960"/>
      <c r="HWX59" s="960"/>
      <c r="HWY59" s="960"/>
      <c r="HWZ59" s="960"/>
      <c r="HXA59" s="960"/>
      <c r="HXB59" s="960"/>
      <c r="HXC59" s="960"/>
      <c r="HXD59" s="960"/>
      <c r="HXE59" s="960"/>
      <c r="HXF59" s="960"/>
      <c r="HXG59" s="960"/>
      <c r="HXH59" s="960"/>
      <c r="HXI59" s="960"/>
      <c r="HXJ59" s="960"/>
      <c r="HXK59" s="960"/>
      <c r="HXL59" s="960"/>
      <c r="HXM59" s="960"/>
      <c r="HXN59" s="960"/>
      <c r="HXO59" s="960"/>
      <c r="HXP59" s="960"/>
      <c r="HXQ59" s="960"/>
      <c r="HXR59" s="960"/>
      <c r="HXS59" s="960"/>
      <c r="HXT59" s="960"/>
      <c r="HXU59" s="960"/>
      <c r="HXV59" s="960"/>
      <c r="HXW59" s="960"/>
      <c r="HXX59" s="960"/>
      <c r="HXY59" s="960"/>
      <c r="HXZ59" s="960"/>
      <c r="HYA59" s="960"/>
      <c r="HYB59" s="960"/>
      <c r="HYC59" s="960"/>
      <c r="HYD59" s="960"/>
      <c r="HYE59" s="960"/>
      <c r="HYF59" s="960"/>
      <c r="HYG59" s="960"/>
      <c r="HYH59" s="960"/>
      <c r="HYI59" s="960"/>
      <c r="HYJ59" s="960"/>
      <c r="HYK59" s="960"/>
      <c r="HYL59" s="960"/>
      <c r="HYM59" s="960"/>
      <c r="HYN59" s="960"/>
      <c r="HYO59" s="960"/>
      <c r="HYP59" s="960"/>
      <c r="HYQ59" s="960"/>
      <c r="HYR59" s="960"/>
      <c r="HYS59" s="960"/>
      <c r="HYT59" s="960"/>
      <c r="HYU59" s="960"/>
      <c r="HYV59" s="960"/>
      <c r="HYW59" s="960"/>
      <c r="HYX59" s="960"/>
      <c r="HYY59" s="960"/>
      <c r="HYZ59" s="960"/>
      <c r="HZA59" s="960"/>
      <c r="HZB59" s="960"/>
      <c r="HZC59" s="960"/>
      <c r="HZD59" s="960"/>
      <c r="HZE59" s="960"/>
      <c r="HZF59" s="960"/>
      <c r="HZG59" s="960"/>
      <c r="HZH59" s="960"/>
      <c r="HZI59" s="960"/>
      <c r="HZJ59" s="960"/>
      <c r="HZK59" s="960"/>
      <c r="HZL59" s="960"/>
      <c r="HZM59" s="960"/>
      <c r="HZN59" s="960"/>
      <c r="HZO59" s="960"/>
      <c r="HZP59" s="960"/>
      <c r="HZQ59" s="960"/>
      <c r="HZR59" s="960"/>
      <c r="HZS59" s="960"/>
      <c r="HZT59" s="960"/>
      <c r="HZU59" s="960"/>
      <c r="HZV59" s="960"/>
      <c r="HZW59" s="960"/>
      <c r="HZX59" s="960"/>
      <c r="HZY59" s="960"/>
      <c r="HZZ59" s="960"/>
      <c r="IAA59" s="960"/>
      <c r="IAB59" s="960"/>
      <c r="IAC59" s="960"/>
      <c r="IAD59" s="960"/>
      <c r="IAE59" s="960"/>
      <c r="IAF59" s="960"/>
      <c r="IAG59" s="960"/>
      <c r="IAH59" s="960"/>
      <c r="IAI59" s="960"/>
      <c r="IAJ59" s="960"/>
      <c r="IAK59" s="960"/>
      <c r="IAL59" s="960"/>
      <c r="IAM59" s="960"/>
      <c r="IAN59" s="960"/>
      <c r="IAO59" s="960"/>
      <c r="IAP59" s="960"/>
      <c r="IAQ59" s="960"/>
      <c r="IAR59" s="960"/>
      <c r="IAS59" s="960"/>
      <c r="IAT59" s="960"/>
      <c r="IAU59" s="960"/>
      <c r="IAV59" s="960"/>
      <c r="IAW59" s="960"/>
      <c r="IAX59" s="960"/>
      <c r="IAY59" s="960"/>
      <c r="IAZ59" s="960"/>
      <c r="IBA59" s="960"/>
      <c r="IBB59" s="960"/>
      <c r="IBC59" s="960"/>
      <c r="IBD59" s="960"/>
      <c r="IBE59" s="960"/>
      <c r="IBF59" s="960"/>
      <c r="IBG59" s="960"/>
      <c r="IBH59" s="960"/>
      <c r="IBI59" s="960"/>
      <c r="IBJ59" s="960"/>
      <c r="IBK59" s="960"/>
      <c r="IBL59" s="960"/>
      <c r="IBM59" s="960"/>
      <c r="IBN59" s="960"/>
      <c r="IBO59" s="960"/>
      <c r="IBP59" s="960"/>
      <c r="IBQ59" s="960"/>
      <c r="IBR59" s="960"/>
      <c r="IBS59" s="960"/>
      <c r="IBT59" s="960"/>
      <c r="IBU59" s="960"/>
      <c r="IBV59" s="960"/>
      <c r="IBW59" s="960"/>
      <c r="IBX59" s="960"/>
      <c r="IBY59" s="960"/>
      <c r="IBZ59" s="960"/>
      <c r="ICA59" s="960"/>
      <c r="ICB59" s="960"/>
      <c r="ICC59" s="960"/>
      <c r="ICD59" s="960"/>
      <c r="ICE59" s="960"/>
      <c r="ICF59" s="960"/>
      <c r="ICG59" s="960"/>
      <c r="ICH59" s="960"/>
      <c r="ICI59" s="960"/>
      <c r="ICJ59" s="960"/>
      <c r="ICK59" s="960"/>
      <c r="ICL59" s="960"/>
      <c r="ICM59" s="960"/>
      <c r="ICN59" s="960"/>
      <c r="ICO59" s="960"/>
      <c r="ICP59" s="960"/>
      <c r="ICQ59" s="960"/>
      <c r="ICR59" s="960"/>
      <c r="ICS59" s="960"/>
      <c r="ICT59" s="960"/>
      <c r="ICU59" s="960"/>
      <c r="ICV59" s="960"/>
      <c r="ICW59" s="960"/>
      <c r="ICX59" s="960"/>
      <c r="ICY59" s="960"/>
      <c r="ICZ59" s="960"/>
      <c r="IDA59" s="960"/>
      <c r="IDB59" s="960"/>
      <c r="IDC59" s="960"/>
      <c r="IDD59" s="960"/>
      <c r="IDE59" s="960"/>
      <c r="IDF59" s="960"/>
      <c r="IDG59" s="960"/>
      <c r="IDH59" s="960"/>
      <c r="IDI59" s="960"/>
      <c r="IDJ59" s="960"/>
      <c r="IDK59" s="960"/>
      <c r="IDL59" s="960"/>
      <c r="IDM59" s="960"/>
      <c r="IDN59" s="960"/>
      <c r="IDO59" s="960"/>
      <c r="IDP59" s="960"/>
      <c r="IDQ59" s="960"/>
      <c r="IDR59" s="960"/>
      <c r="IDS59" s="960"/>
      <c r="IDT59" s="960"/>
      <c r="IDU59" s="960"/>
      <c r="IDV59" s="960"/>
      <c r="IDW59" s="960"/>
      <c r="IDX59" s="960"/>
      <c r="IDY59" s="960"/>
      <c r="IDZ59" s="960"/>
      <c r="IEA59" s="960"/>
      <c r="IEB59" s="960"/>
      <c r="IEC59" s="960"/>
      <c r="IED59" s="960"/>
      <c r="IEE59" s="960"/>
      <c r="IEF59" s="960"/>
      <c r="IEG59" s="960"/>
      <c r="IEH59" s="960"/>
      <c r="IEI59" s="960"/>
      <c r="IEJ59" s="960"/>
      <c r="IEK59" s="960"/>
      <c r="IEL59" s="960"/>
      <c r="IEM59" s="960"/>
      <c r="IEN59" s="960"/>
      <c r="IEO59" s="960"/>
      <c r="IEP59" s="960"/>
      <c r="IEQ59" s="960"/>
      <c r="IER59" s="960"/>
      <c r="IES59" s="960"/>
      <c r="IET59" s="960"/>
      <c r="IEU59" s="960"/>
      <c r="IEV59" s="960"/>
      <c r="IEW59" s="960"/>
      <c r="IEX59" s="960"/>
      <c r="IEY59" s="960"/>
      <c r="IEZ59" s="960"/>
      <c r="IFA59" s="960"/>
      <c r="IFB59" s="960"/>
      <c r="IFC59" s="960"/>
      <c r="IFD59" s="960"/>
      <c r="IFE59" s="960"/>
      <c r="IFF59" s="960"/>
      <c r="IFG59" s="960"/>
      <c r="IFH59" s="960"/>
      <c r="IFI59" s="960"/>
      <c r="IFJ59" s="960"/>
      <c r="IFK59" s="960"/>
      <c r="IFL59" s="960"/>
      <c r="IFM59" s="960"/>
      <c r="IFN59" s="960"/>
      <c r="IFO59" s="960"/>
      <c r="IFP59" s="960"/>
      <c r="IFQ59" s="960"/>
      <c r="IFR59" s="960"/>
      <c r="IFS59" s="960"/>
      <c r="IFT59" s="960"/>
      <c r="IFU59" s="960"/>
      <c r="IFV59" s="960"/>
      <c r="IFW59" s="960"/>
      <c r="IFX59" s="960"/>
      <c r="IFY59" s="960"/>
      <c r="IFZ59" s="960"/>
      <c r="IGA59" s="960"/>
      <c r="IGB59" s="960"/>
      <c r="IGC59" s="960"/>
      <c r="IGD59" s="960"/>
      <c r="IGE59" s="960"/>
      <c r="IGF59" s="960"/>
      <c r="IGG59" s="960"/>
      <c r="IGH59" s="960"/>
      <c r="IGI59" s="960"/>
      <c r="IGJ59" s="960"/>
      <c r="IGK59" s="960"/>
      <c r="IGL59" s="960"/>
      <c r="IGM59" s="960"/>
      <c r="IGN59" s="960"/>
      <c r="IGO59" s="960"/>
      <c r="IGP59" s="960"/>
      <c r="IGQ59" s="960"/>
      <c r="IGR59" s="960"/>
      <c r="IGS59" s="960"/>
      <c r="IGT59" s="960"/>
      <c r="IGU59" s="960"/>
      <c r="IGV59" s="960"/>
      <c r="IGW59" s="960"/>
      <c r="IGX59" s="960"/>
      <c r="IGY59" s="960"/>
      <c r="IGZ59" s="960"/>
      <c r="IHA59" s="960"/>
      <c r="IHB59" s="960"/>
      <c r="IHC59" s="960"/>
      <c r="IHD59" s="960"/>
      <c r="IHE59" s="960"/>
      <c r="IHF59" s="960"/>
      <c r="IHG59" s="960"/>
      <c r="IHH59" s="960"/>
      <c r="IHI59" s="960"/>
      <c r="IHJ59" s="960"/>
      <c r="IHK59" s="960"/>
      <c r="IHL59" s="960"/>
      <c r="IHM59" s="960"/>
      <c r="IHN59" s="960"/>
      <c r="IHO59" s="960"/>
      <c r="IHP59" s="960"/>
      <c r="IHQ59" s="960"/>
      <c r="IHR59" s="960"/>
      <c r="IHS59" s="960"/>
      <c r="IHT59" s="960"/>
      <c r="IHU59" s="960"/>
      <c r="IHV59" s="960"/>
      <c r="IHW59" s="960"/>
      <c r="IHX59" s="960"/>
      <c r="IHY59" s="960"/>
      <c r="IHZ59" s="960"/>
      <c r="IIA59" s="960"/>
      <c r="IIB59" s="960"/>
      <c r="IIC59" s="960"/>
      <c r="IID59" s="960"/>
      <c r="IIE59" s="960"/>
      <c r="IIF59" s="960"/>
      <c r="IIG59" s="960"/>
      <c r="IIH59" s="960"/>
      <c r="III59" s="960"/>
      <c r="IIJ59" s="960"/>
      <c r="IIK59" s="960"/>
      <c r="IIL59" s="960"/>
      <c r="IIM59" s="960"/>
      <c r="IIN59" s="960"/>
      <c r="IIO59" s="960"/>
      <c r="IIP59" s="960"/>
      <c r="IIQ59" s="960"/>
      <c r="IIR59" s="960"/>
      <c r="IIS59" s="960"/>
      <c r="IIT59" s="960"/>
      <c r="IIU59" s="960"/>
      <c r="IIV59" s="960"/>
      <c r="IIW59" s="960"/>
      <c r="IIX59" s="960"/>
      <c r="IIY59" s="960"/>
      <c r="IIZ59" s="960"/>
      <c r="IJA59" s="960"/>
      <c r="IJB59" s="960"/>
      <c r="IJC59" s="960"/>
      <c r="IJD59" s="960"/>
      <c r="IJE59" s="960"/>
      <c r="IJF59" s="960"/>
      <c r="IJG59" s="960"/>
      <c r="IJH59" s="960"/>
      <c r="IJI59" s="960"/>
      <c r="IJJ59" s="960"/>
      <c r="IJK59" s="960"/>
      <c r="IJL59" s="960"/>
      <c r="IJM59" s="960"/>
      <c r="IJN59" s="960"/>
      <c r="IJO59" s="960"/>
      <c r="IJP59" s="960"/>
      <c r="IJQ59" s="960"/>
      <c r="IJR59" s="960"/>
      <c r="IJS59" s="960"/>
      <c r="IJT59" s="960"/>
      <c r="IJU59" s="960"/>
      <c r="IJV59" s="960"/>
      <c r="IJW59" s="960"/>
      <c r="IJX59" s="960"/>
      <c r="IJY59" s="960"/>
      <c r="IJZ59" s="960"/>
      <c r="IKA59" s="960"/>
      <c r="IKB59" s="960"/>
      <c r="IKC59" s="960"/>
      <c r="IKD59" s="960"/>
      <c r="IKE59" s="960"/>
      <c r="IKF59" s="960"/>
      <c r="IKG59" s="960"/>
      <c r="IKH59" s="960"/>
      <c r="IKI59" s="960"/>
      <c r="IKJ59" s="960"/>
      <c r="IKK59" s="960"/>
      <c r="IKL59" s="960"/>
      <c r="IKM59" s="960"/>
      <c r="IKN59" s="960"/>
      <c r="IKO59" s="960"/>
      <c r="IKP59" s="960"/>
      <c r="IKQ59" s="960"/>
      <c r="IKR59" s="960"/>
      <c r="IKS59" s="960"/>
      <c r="IKT59" s="960"/>
      <c r="IKU59" s="960"/>
      <c r="IKV59" s="960"/>
      <c r="IKW59" s="960"/>
      <c r="IKX59" s="960"/>
      <c r="IKY59" s="960"/>
      <c r="IKZ59" s="960"/>
      <c r="ILA59" s="960"/>
      <c r="ILB59" s="960"/>
      <c r="ILC59" s="960"/>
      <c r="ILD59" s="960"/>
      <c r="ILE59" s="960"/>
      <c r="ILF59" s="960"/>
      <c r="ILG59" s="960"/>
      <c r="ILH59" s="960"/>
      <c r="ILI59" s="960"/>
      <c r="ILJ59" s="960"/>
      <c r="ILK59" s="960"/>
      <c r="ILL59" s="960"/>
      <c r="ILM59" s="960"/>
      <c r="ILN59" s="960"/>
      <c r="ILO59" s="960"/>
      <c r="ILP59" s="960"/>
      <c r="ILQ59" s="960"/>
      <c r="ILR59" s="960"/>
      <c r="ILS59" s="960"/>
      <c r="ILT59" s="960"/>
      <c r="ILU59" s="960"/>
      <c r="ILV59" s="960"/>
      <c r="ILW59" s="960"/>
      <c r="ILX59" s="960"/>
      <c r="ILY59" s="960"/>
      <c r="ILZ59" s="960"/>
      <c r="IMA59" s="960"/>
      <c r="IMB59" s="960"/>
      <c r="IMC59" s="960"/>
      <c r="IMD59" s="960"/>
      <c r="IME59" s="960"/>
      <c r="IMF59" s="960"/>
      <c r="IMG59" s="960"/>
      <c r="IMH59" s="960"/>
      <c r="IMI59" s="960"/>
      <c r="IMJ59" s="960"/>
      <c r="IMK59" s="960"/>
      <c r="IML59" s="960"/>
      <c r="IMM59" s="960"/>
      <c r="IMN59" s="960"/>
      <c r="IMO59" s="960"/>
      <c r="IMP59" s="960"/>
      <c r="IMQ59" s="960"/>
      <c r="IMR59" s="960"/>
      <c r="IMS59" s="960"/>
      <c r="IMT59" s="960"/>
      <c r="IMU59" s="960"/>
      <c r="IMV59" s="960"/>
      <c r="IMW59" s="960"/>
      <c r="IMX59" s="960"/>
      <c r="IMY59" s="960"/>
      <c r="IMZ59" s="960"/>
      <c r="INA59" s="960"/>
      <c r="INB59" s="960"/>
      <c r="INC59" s="960"/>
      <c r="IND59" s="960"/>
      <c r="INE59" s="960"/>
      <c r="INF59" s="960"/>
      <c r="ING59" s="960"/>
      <c r="INH59" s="960"/>
      <c r="INI59" s="960"/>
      <c r="INJ59" s="960"/>
      <c r="INK59" s="960"/>
      <c r="INL59" s="960"/>
      <c r="INM59" s="960"/>
      <c r="INN59" s="960"/>
      <c r="INO59" s="960"/>
      <c r="INP59" s="960"/>
      <c r="INQ59" s="960"/>
      <c r="INR59" s="960"/>
      <c r="INS59" s="960"/>
      <c r="INT59" s="960"/>
      <c r="INU59" s="960"/>
      <c r="INV59" s="960"/>
      <c r="INW59" s="960"/>
      <c r="INX59" s="960"/>
      <c r="INY59" s="960"/>
      <c r="INZ59" s="960"/>
      <c r="IOA59" s="960"/>
      <c r="IOB59" s="960"/>
      <c r="IOC59" s="960"/>
      <c r="IOD59" s="960"/>
      <c r="IOE59" s="960"/>
      <c r="IOF59" s="960"/>
      <c r="IOG59" s="960"/>
      <c r="IOH59" s="960"/>
      <c r="IOI59" s="960"/>
      <c r="IOJ59" s="960"/>
      <c r="IOK59" s="960"/>
      <c r="IOL59" s="960"/>
      <c r="IOM59" s="960"/>
      <c r="ION59" s="960"/>
      <c r="IOO59" s="960"/>
      <c r="IOP59" s="960"/>
      <c r="IOQ59" s="960"/>
      <c r="IOR59" s="960"/>
      <c r="IOS59" s="960"/>
      <c r="IOT59" s="960"/>
      <c r="IOU59" s="960"/>
      <c r="IOV59" s="960"/>
      <c r="IOW59" s="960"/>
      <c r="IOX59" s="960"/>
      <c r="IOY59" s="960"/>
      <c r="IOZ59" s="960"/>
      <c r="IPA59" s="960"/>
      <c r="IPB59" s="960"/>
      <c r="IPC59" s="960"/>
      <c r="IPD59" s="960"/>
      <c r="IPE59" s="960"/>
      <c r="IPF59" s="960"/>
      <c r="IPG59" s="960"/>
      <c r="IPH59" s="960"/>
      <c r="IPI59" s="960"/>
      <c r="IPJ59" s="960"/>
      <c r="IPK59" s="960"/>
      <c r="IPL59" s="960"/>
      <c r="IPM59" s="960"/>
      <c r="IPN59" s="960"/>
      <c r="IPO59" s="960"/>
      <c r="IPP59" s="960"/>
      <c r="IPQ59" s="960"/>
      <c r="IPR59" s="960"/>
      <c r="IPS59" s="960"/>
      <c r="IPT59" s="960"/>
      <c r="IPU59" s="960"/>
      <c r="IPV59" s="960"/>
      <c r="IPW59" s="960"/>
      <c r="IPX59" s="960"/>
      <c r="IPY59" s="960"/>
      <c r="IPZ59" s="960"/>
      <c r="IQA59" s="960"/>
      <c r="IQB59" s="960"/>
      <c r="IQC59" s="960"/>
      <c r="IQD59" s="960"/>
      <c r="IQE59" s="960"/>
      <c r="IQF59" s="960"/>
      <c r="IQG59" s="960"/>
      <c r="IQH59" s="960"/>
      <c r="IQI59" s="960"/>
      <c r="IQJ59" s="960"/>
      <c r="IQK59" s="960"/>
      <c r="IQL59" s="960"/>
      <c r="IQM59" s="960"/>
      <c r="IQN59" s="960"/>
      <c r="IQO59" s="960"/>
      <c r="IQP59" s="960"/>
      <c r="IQQ59" s="960"/>
      <c r="IQR59" s="960"/>
      <c r="IQS59" s="960"/>
      <c r="IQT59" s="960"/>
      <c r="IQU59" s="960"/>
      <c r="IQV59" s="960"/>
      <c r="IQW59" s="960"/>
      <c r="IQX59" s="960"/>
      <c r="IQY59" s="960"/>
      <c r="IQZ59" s="960"/>
      <c r="IRA59" s="960"/>
      <c r="IRB59" s="960"/>
      <c r="IRC59" s="960"/>
      <c r="IRD59" s="960"/>
      <c r="IRE59" s="960"/>
      <c r="IRF59" s="960"/>
      <c r="IRG59" s="960"/>
      <c r="IRH59" s="960"/>
      <c r="IRI59" s="960"/>
      <c r="IRJ59" s="960"/>
      <c r="IRK59" s="960"/>
      <c r="IRL59" s="960"/>
      <c r="IRM59" s="960"/>
      <c r="IRN59" s="960"/>
      <c r="IRO59" s="960"/>
      <c r="IRP59" s="960"/>
      <c r="IRQ59" s="960"/>
      <c r="IRR59" s="960"/>
      <c r="IRS59" s="960"/>
      <c r="IRT59" s="960"/>
      <c r="IRU59" s="960"/>
      <c r="IRV59" s="960"/>
      <c r="IRW59" s="960"/>
      <c r="IRX59" s="960"/>
      <c r="IRY59" s="960"/>
      <c r="IRZ59" s="960"/>
      <c r="ISA59" s="960"/>
      <c r="ISB59" s="960"/>
      <c r="ISC59" s="960"/>
      <c r="ISD59" s="960"/>
      <c r="ISE59" s="960"/>
      <c r="ISF59" s="960"/>
      <c r="ISG59" s="960"/>
      <c r="ISH59" s="960"/>
      <c r="ISI59" s="960"/>
      <c r="ISJ59" s="960"/>
      <c r="ISK59" s="960"/>
      <c r="ISL59" s="960"/>
      <c r="ISM59" s="960"/>
      <c r="ISN59" s="960"/>
      <c r="ISO59" s="960"/>
      <c r="ISP59" s="960"/>
      <c r="ISQ59" s="960"/>
      <c r="ISR59" s="960"/>
      <c r="ISS59" s="960"/>
      <c r="IST59" s="960"/>
      <c r="ISU59" s="960"/>
      <c r="ISV59" s="960"/>
      <c r="ISW59" s="960"/>
      <c r="ISX59" s="960"/>
      <c r="ISY59" s="960"/>
      <c r="ISZ59" s="960"/>
      <c r="ITA59" s="960"/>
      <c r="ITB59" s="960"/>
      <c r="ITC59" s="960"/>
      <c r="ITD59" s="960"/>
      <c r="ITE59" s="960"/>
      <c r="ITF59" s="960"/>
      <c r="ITG59" s="960"/>
      <c r="ITH59" s="960"/>
      <c r="ITI59" s="960"/>
      <c r="ITJ59" s="960"/>
      <c r="ITK59" s="960"/>
      <c r="ITL59" s="960"/>
      <c r="ITM59" s="960"/>
      <c r="ITN59" s="960"/>
      <c r="ITO59" s="960"/>
      <c r="ITP59" s="960"/>
      <c r="ITQ59" s="960"/>
      <c r="ITR59" s="960"/>
      <c r="ITS59" s="960"/>
      <c r="ITT59" s="960"/>
      <c r="ITU59" s="960"/>
      <c r="ITV59" s="960"/>
      <c r="ITW59" s="960"/>
      <c r="ITX59" s="960"/>
      <c r="ITY59" s="960"/>
      <c r="ITZ59" s="960"/>
      <c r="IUA59" s="960"/>
      <c r="IUB59" s="960"/>
      <c r="IUC59" s="960"/>
      <c r="IUD59" s="960"/>
      <c r="IUE59" s="960"/>
      <c r="IUF59" s="960"/>
      <c r="IUG59" s="960"/>
      <c r="IUH59" s="960"/>
      <c r="IUI59" s="960"/>
      <c r="IUJ59" s="960"/>
      <c r="IUK59" s="960"/>
      <c r="IUL59" s="960"/>
      <c r="IUM59" s="960"/>
      <c r="IUN59" s="960"/>
      <c r="IUO59" s="960"/>
      <c r="IUP59" s="960"/>
      <c r="IUQ59" s="960"/>
      <c r="IUR59" s="960"/>
      <c r="IUS59" s="960"/>
      <c r="IUT59" s="960"/>
      <c r="IUU59" s="960"/>
      <c r="IUV59" s="960"/>
      <c r="IUW59" s="960"/>
      <c r="IUX59" s="960"/>
      <c r="IUY59" s="960"/>
      <c r="IUZ59" s="960"/>
      <c r="IVA59" s="960"/>
      <c r="IVB59" s="960"/>
      <c r="IVC59" s="960"/>
      <c r="IVD59" s="960"/>
      <c r="IVE59" s="960"/>
      <c r="IVF59" s="960"/>
      <c r="IVG59" s="960"/>
      <c r="IVH59" s="960"/>
      <c r="IVI59" s="960"/>
      <c r="IVJ59" s="960"/>
      <c r="IVK59" s="960"/>
      <c r="IVL59" s="960"/>
      <c r="IVM59" s="960"/>
      <c r="IVN59" s="960"/>
      <c r="IVO59" s="960"/>
      <c r="IVP59" s="960"/>
      <c r="IVQ59" s="960"/>
      <c r="IVR59" s="960"/>
      <c r="IVS59" s="960"/>
      <c r="IVT59" s="960"/>
      <c r="IVU59" s="960"/>
      <c r="IVV59" s="960"/>
      <c r="IVW59" s="960"/>
      <c r="IVX59" s="960"/>
      <c r="IVY59" s="960"/>
      <c r="IVZ59" s="960"/>
      <c r="IWA59" s="960"/>
      <c r="IWB59" s="960"/>
      <c r="IWC59" s="960"/>
      <c r="IWD59" s="960"/>
      <c r="IWE59" s="960"/>
      <c r="IWF59" s="960"/>
      <c r="IWG59" s="960"/>
      <c r="IWH59" s="960"/>
      <c r="IWI59" s="960"/>
      <c r="IWJ59" s="960"/>
      <c r="IWK59" s="960"/>
      <c r="IWL59" s="960"/>
      <c r="IWM59" s="960"/>
      <c r="IWN59" s="960"/>
      <c r="IWO59" s="960"/>
      <c r="IWP59" s="960"/>
      <c r="IWQ59" s="960"/>
      <c r="IWR59" s="960"/>
      <c r="IWS59" s="960"/>
      <c r="IWT59" s="960"/>
      <c r="IWU59" s="960"/>
      <c r="IWV59" s="960"/>
      <c r="IWW59" s="960"/>
      <c r="IWX59" s="960"/>
      <c r="IWY59" s="960"/>
      <c r="IWZ59" s="960"/>
      <c r="IXA59" s="960"/>
      <c r="IXB59" s="960"/>
      <c r="IXC59" s="960"/>
      <c r="IXD59" s="960"/>
      <c r="IXE59" s="960"/>
      <c r="IXF59" s="960"/>
      <c r="IXG59" s="960"/>
      <c r="IXH59" s="960"/>
      <c r="IXI59" s="960"/>
      <c r="IXJ59" s="960"/>
      <c r="IXK59" s="960"/>
      <c r="IXL59" s="960"/>
      <c r="IXM59" s="960"/>
      <c r="IXN59" s="960"/>
      <c r="IXO59" s="960"/>
      <c r="IXP59" s="960"/>
      <c r="IXQ59" s="960"/>
      <c r="IXR59" s="960"/>
      <c r="IXS59" s="960"/>
      <c r="IXT59" s="960"/>
      <c r="IXU59" s="960"/>
      <c r="IXV59" s="960"/>
      <c r="IXW59" s="960"/>
      <c r="IXX59" s="960"/>
      <c r="IXY59" s="960"/>
      <c r="IXZ59" s="960"/>
      <c r="IYA59" s="960"/>
      <c r="IYB59" s="960"/>
      <c r="IYC59" s="960"/>
      <c r="IYD59" s="960"/>
      <c r="IYE59" s="960"/>
      <c r="IYF59" s="960"/>
      <c r="IYG59" s="960"/>
      <c r="IYH59" s="960"/>
      <c r="IYI59" s="960"/>
      <c r="IYJ59" s="960"/>
      <c r="IYK59" s="960"/>
      <c r="IYL59" s="960"/>
      <c r="IYM59" s="960"/>
      <c r="IYN59" s="960"/>
      <c r="IYO59" s="960"/>
      <c r="IYP59" s="960"/>
      <c r="IYQ59" s="960"/>
      <c r="IYR59" s="960"/>
      <c r="IYS59" s="960"/>
      <c r="IYT59" s="960"/>
      <c r="IYU59" s="960"/>
      <c r="IYV59" s="960"/>
      <c r="IYW59" s="960"/>
      <c r="IYX59" s="960"/>
      <c r="IYY59" s="960"/>
      <c r="IYZ59" s="960"/>
      <c r="IZA59" s="960"/>
      <c r="IZB59" s="960"/>
      <c r="IZC59" s="960"/>
      <c r="IZD59" s="960"/>
      <c r="IZE59" s="960"/>
      <c r="IZF59" s="960"/>
      <c r="IZG59" s="960"/>
      <c r="IZH59" s="960"/>
      <c r="IZI59" s="960"/>
      <c r="IZJ59" s="960"/>
      <c r="IZK59" s="960"/>
      <c r="IZL59" s="960"/>
      <c r="IZM59" s="960"/>
      <c r="IZN59" s="960"/>
      <c r="IZO59" s="960"/>
      <c r="IZP59" s="960"/>
      <c r="IZQ59" s="960"/>
      <c r="IZR59" s="960"/>
      <c r="IZS59" s="960"/>
      <c r="IZT59" s="960"/>
      <c r="IZU59" s="960"/>
      <c r="IZV59" s="960"/>
      <c r="IZW59" s="960"/>
      <c r="IZX59" s="960"/>
      <c r="IZY59" s="960"/>
      <c r="IZZ59" s="960"/>
      <c r="JAA59" s="960"/>
      <c r="JAB59" s="960"/>
      <c r="JAC59" s="960"/>
      <c r="JAD59" s="960"/>
      <c r="JAE59" s="960"/>
      <c r="JAF59" s="960"/>
      <c r="JAG59" s="960"/>
      <c r="JAH59" s="960"/>
      <c r="JAI59" s="960"/>
      <c r="JAJ59" s="960"/>
      <c r="JAK59" s="960"/>
      <c r="JAL59" s="960"/>
      <c r="JAM59" s="960"/>
      <c r="JAN59" s="960"/>
      <c r="JAO59" s="960"/>
      <c r="JAP59" s="960"/>
      <c r="JAQ59" s="960"/>
      <c r="JAR59" s="960"/>
      <c r="JAS59" s="960"/>
      <c r="JAT59" s="960"/>
      <c r="JAU59" s="960"/>
      <c r="JAV59" s="960"/>
      <c r="JAW59" s="960"/>
      <c r="JAX59" s="960"/>
      <c r="JAY59" s="960"/>
      <c r="JAZ59" s="960"/>
      <c r="JBA59" s="960"/>
      <c r="JBB59" s="960"/>
      <c r="JBC59" s="960"/>
      <c r="JBD59" s="960"/>
      <c r="JBE59" s="960"/>
      <c r="JBF59" s="960"/>
      <c r="JBG59" s="960"/>
      <c r="JBH59" s="960"/>
      <c r="JBI59" s="960"/>
      <c r="JBJ59" s="960"/>
      <c r="JBK59" s="960"/>
      <c r="JBL59" s="960"/>
      <c r="JBM59" s="960"/>
      <c r="JBN59" s="960"/>
      <c r="JBO59" s="960"/>
      <c r="JBP59" s="960"/>
      <c r="JBQ59" s="960"/>
      <c r="JBR59" s="960"/>
      <c r="JBS59" s="960"/>
      <c r="JBT59" s="960"/>
      <c r="JBU59" s="960"/>
      <c r="JBV59" s="960"/>
      <c r="JBW59" s="960"/>
      <c r="JBX59" s="960"/>
      <c r="JBY59" s="960"/>
      <c r="JBZ59" s="960"/>
      <c r="JCA59" s="960"/>
      <c r="JCB59" s="960"/>
      <c r="JCC59" s="960"/>
      <c r="JCD59" s="960"/>
      <c r="JCE59" s="960"/>
      <c r="JCF59" s="960"/>
      <c r="JCG59" s="960"/>
      <c r="JCH59" s="960"/>
      <c r="JCI59" s="960"/>
      <c r="JCJ59" s="960"/>
      <c r="JCK59" s="960"/>
      <c r="JCL59" s="960"/>
      <c r="JCM59" s="960"/>
      <c r="JCN59" s="960"/>
      <c r="JCO59" s="960"/>
      <c r="JCP59" s="960"/>
      <c r="JCQ59" s="960"/>
      <c r="JCR59" s="960"/>
      <c r="JCS59" s="960"/>
      <c r="JCT59" s="960"/>
      <c r="JCU59" s="960"/>
      <c r="JCV59" s="960"/>
      <c r="JCW59" s="960"/>
      <c r="JCX59" s="960"/>
      <c r="JCY59" s="960"/>
      <c r="JCZ59" s="960"/>
      <c r="JDA59" s="960"/>
      <c r="JDB59" s="960"/>
      <c r="JDC59" s="960"/>
      <c r="JDD59" s="960"/>
      <c r="JDE59" s="960"/>
      <c r="JDF59" s="960"/>
      <c r="JDG59" s="960"/>
      <c r="JDH59" s="960"/>
      <c r="JDI59" s="960"/>
      <c r="JDJ59" s="960"/>
      <c r="JDK59" s="960"/>
      <c r="JDL59" s="960"/>
      <c r="JDM59" s="960"/>
      <c r="JDN59" s="960"/>
      <c r="JDO59" s="960"/>
      <c r="JDP59" s="960"/>
      <c r="JDQ59" s="960"/>
      <c r="JDR59" s="960"/>
      <c r="JDS59" s="960"/>
      <c r="JDT59" s="960"/>
      <c r="JDU59" s="960"/>
      <c r="JDV59" s="960"/>
      <c r="JDW59" s="960"/>
      <c r="JDX59" s="960"/>
      <c r="JDY59" s="960"/>
      <c r="JDZ59" s="960"/>
      <c r="JEA59" s="960"/>
      <c r="JEB59" s="960"/>
      <c r="JEC59" s="960"/>
      <c r="JED59" s="960"/>
      <c r="JEE59" s="960"/>
      <c r="JEF59" s="960"/>
      <c r="JEG59" s="960"/>
      <c r="JEH59" s="960"/>
      <c r="JEI59" s="960"/>
      <c r="JEJ59" s="960"/>
      <c r="JEK59" s="960"/>
      <c r="JEL59" s="960"/>
      <c r="JEM59" s="960"/>
      <c r="JEN59" s="960"/>
      <c r="JEO59" s="960"/>
      <c r="JEP59" s="960"/>
      <c r="JEQ59" s="960"/>
      <c r="JER59" s="960"/>
      <c r="JES59" s="960"/>
      <c r="JET59" s="960"/>
      <c r="JEU59" s="960"/>
      <c r="JEV59" s="960"/>
      <c r="JEW59" s="960"/>
      <c r="JEX59" s="960"/>
      <c r="JEY59" s="960"/>
      <c r="JEZ59" s="960"/>
      <c r="JFA59" s="960"/>
      <c r="JFB59" s="960"/>
      <c r="JFC59" s="960"/>
      <c r="JFD59" s="960"/>
      <c r="JFE59" s="960"/>
      <c r="JFF59" s="960"/>
      <c r="JFG59" s="960"/>
      <c r="JFH59" s="960"/>
      <c r="JFI59" s="960"/>
      <c r="JFJ59" s="960"/>
      <c r="JFK59" s="960"/>
      <c r="JFL59" s="960"/>
      <c r="JFM59" s="960"/>
      <c r="JFN59" s="960"/>
      <c r="JFO59" s="960"/>
      <c r="JFP59" s="960"/>
      <c r="JFQ59" s="960"/>
      <c r="JFR59" s="960"/>
      <c r="JFS59" s="960"/>
      <c r="JFT59" s="960"/>
      <c r="JFU59" s="960"/>
      <c r="JFV59" s="960"/>
      <c r="JFW59" s="960"/>
      <c r="JFX59" s="960"/>
      <c r="JFY59" s="960"/>
      <c r="JFZ59" s="960"/>
      <c r="JGA59" s="960"/>
      <c r="JGB59" s="960"/>
      <c r="JGC59" s="960"/>
      <c r="JGD59" s="960"/>
      <c r="JGE59" s="960"/>
      <c r="JGF59" s="960"/>
      <c r="JGG59" s="960"/>
      <c r="JGH59" s="960"/>
      <c r="JGI59" s="960"/>
      <c r="JGJ59" s="960"/>
      <c r="JGK59" s="960"/>
      <c r="JGL59" s="960"/>
      <c r="JGM59" s="960"/>
      <c r="JGN59" s="960"/>
      <c r="JGO59" s="960"/>
      <c r="JGP59" s="960"/>
      <c r="JGQ59" s="960"/>
      <c r="JGR59" s="960"/>
      <c r="JGS59" s="960"/>
      <c r="JGT59" s="960"/>
      <c r="JGU59" s="960"/>
      <c r="JGV59" s="960"/>
      <c r="JGW59" s="960"/>
      <c r="JGX59" s="960"/>
      <c r="JGY59" s="960"/>
      <c r="JGZ59" s="960"/>
      <c r="JHA59" s="960"/>
      <c r="JHB59" s="960"/>
      <c r="JHC59" s="960"/>
      <c r="JHD59" s="960"/>
      <c r="JHE59" s="960"/>
      <c r="JHF59" s="960"/>
      <c r="JHG59" s="960"/>
      <c r="JHH59" s="960"/>
      <c r="JHI59" s="960"/>
      <c r="JHJ59" s="960"/>
      <c r="JHK59" s="960"/>
      <c r="JHL59" s="960"/>
      <c r="JHM59" s="960"/>
      <c r="JHN59" s="960"/>
      <c r="JHO59" s="960"/>
      <c r="JHP59" s="960"/>
      <c r="JHQ59" s="960"/>
      <c r="JHR59" s="960"/>
      <c r="JHS59" s="960"/>
      <c r="JHT59" s="960"/>
      <c r="JHU59" s="960"/>
      <c r="JHV59" s="960"/>
      <c r="JHW59" s="960"/>
      <c r="JHX59" s="960"/>
      <c r="JHY59" s="960"/>
      <c r="JHZ59" s="960"/>
      <c r="JIA59" s="960"/>
      <c r="JIB59" s="960"/>
      <c r="JIC59" s="960"/>
      <c r="JID59" s="960"/>
      <c r="JIE59" s="960"/>
      <c r="JIF59" s="960"/>
      <c r="JIG59" s="960"/>
      <c r="JIH59" s="960"/>
      <c r="JII59" s="960"/>
      <c r="JIJ59" s="960"/>
      <c r="JIK59" s="960"/>
      <c r="JIL59" s="960"/>
      <c r="JIM59" s="960"/>
      <c r="JIN59" s="960"/>
      <c r="JIO59" s="960"/>
      <c r="JIP59" s="960"/>
      <c r="JIQ59" s="960"/>
      <c r="JIR59" s="960"/>
      <c r="JIS59" s="960"/>
      <c r="JIT59" s="960"/>
      <c r="JIU59" s="960"/>
      <c r="JIV59" s="960"/>
      <c r="JIW59" s="960"/>
      <c r="JIX59" s="960"/>
      <c r="JIY59" s="960"/>
      <c r="JIZ59" s="960"/>
      <c r="JJA59" s="960"/>
      <c r="JJB59" s="960"/>
      <c r="JJC59" s="960"/>
      <c r="JJD59" s="960"/>
      <c r="JJE59" s="960"/>
      <c r="JJF59" s="960"/>
      <c r="JJG59" s="960"/>
      <c r="JJH59" s="960"/>
      <c r="JJI59" s="960"/>
      <c r="JJJ59" s="960"/>
      <c r="JJK59" s="960"/>
      <c r="JJL59" s="960"/>
      <c r="JJM59" s="960"/>
      <c r="JJN59" s="960"/>
      <c r="JJO59" s="960"/>
      <c r="JJP59" s="960"/>
      <c r="JJQ59" s="960"/>
      <c r="JJR59" s="960"/>
      <c r="JJS59" s="960"/>
      <c r="JJT59" s="960"/>
      <c r="JJU59" s="960"/>
      <c r="JJV59" s="960"/>
      <c r="JJW59" s="960"/>
      <c r="JJX59" s="960"/>
      <c r="JJY59" s="960"/>
      <c r="JJZ59" s="960"/>
      <c r="JKA59" s="960"/>
      <c r="JKB59" s="960"/>
      <c r="JKC59" s="960"/>
      <c r="JKD59" s="960"/>
      <c r="JKE59" s="960"/>
      <c r="JKF59" s="960"/>
      <c r="JKG59" s="960"/>
      <c r="JKH59" s="960"/>
      <c r="JKI59" s="960"/>
      <c r="JKJ59" s="960"/>
      <c r="JKK59" s="960"/>
      <c r="JKL59" s="960"/>
      <c r="JKM59" s="960"/>
      <c r="JKN59" s="960"/>
      <c r="JKO59" s="960"/>
      <c r="JKP59" s="960"/>
      <c r="JKQ59" s="960"/>
      <c r="JKR59" s="960"/>
      <c r="JKS59" s="960"/>
      <c r="JKT59" s="960"/>
      <c r="JKU59" s="960"/>
      <c r="JKV59" s="960"/>
      <c r="JKW59" s="960"/>
      <c r="JKX59" s="960"/>
      <c r="JKY59" s="960"/>
      <c r="JKZ59" s="960"/>
      <c r="JLA59" s="960"/>
      <c r="JLB59" s="960"/>
      <c r="JLC59" s="960"/>
      <c r="JLD59" s="960"/>
      <c r="JLE59" s="960"/>
      <c r="JLF59" s="960"/>
      <c r="JLG59" s="960"/>
      <c r="JLH59" s="960"/>
      <c r="JLI59" s="960"/>
      <c r="JLJ59" s="960"/>
      <c r="JLK59" s="960"/>
      <c r="JLL59" s="960"/>
      <c r="JLM59" s="960"/>
      <c r="JLN59" s="960"/>
      <c r="JLO59" s="960"/>
      <c r="JLP59" s="960"/>
      <c r="JLQ59" s="960"/>
      <c r="JLR59" s="960"/>
      <c r="JLS59" s="960"/>
      <c r="JLT59" s="960"/>
      <c r="JLU59" s="960"/>
      <c r="JLV59" s="960"/>
      <c r="JLW59" s="960"/>
      <c r="JLX59" s="960"/>
      <c r="JLY59" s="960"/>
      <c r="JLZ59" s="960"/>
      <c r="JMA59" s="960"/>
      <c r="JMB59" s="960"/>
      <c r="JMC59" s="960"/>
      <c r="JMD59" s="960"/>
      <c r="JME59" s="960"/>
      <c r="JMF59" s="960"/>
      <c r="JMG59" s="960"/>
      <c r="JMH59" s="960"/>
      <c r="JMI59" s="960"/>
      <c r="JMJ59" s="960"/>
      <c r="JMK59" s="960"/>
      <c r="JML59" s="960"/>
      <c r="JMM59" s="960"/>
      <c r="JMN59" s="960"/>
      <c r="JMO59" s="960"/>
      <c r="JMP59" s="960"/>
      <c r="JMQ59" s="960"/>
      <c r="JMR59" s="960"/>
      <c r="JMS59" s="960"/>
      <c r="JMT59" s="960"/>
      <c r="JMU59" s="960"/>
      <c r="JMV59" s="960"/>
      <c r="JMW59" s="960"/>
      <c r="JMX59" s="960"/>
      <c r="JMY59" s="960"/>
      <c r="JMZ59" s="960"/>
      <c r="JNA59" s="960"/>
      <c r="JNB59" s="960"/>
      <c r="JNC59" s="960"/>
      <c r="JND59" s="960"/>
      <c r="JNE59" s="960"/>
      <c r="JNF59" s="960"/>
      <c r="JNG59" s="960"/>
      <c r="JNH59" s="960"/>
      <c r="JNI59" s="960"/>
      <c r="JNJ59" s="960"/>
      <c r="JNK59" s="960"/>
      <c r="JNL59" s="960"/>
      <c r="JNM59" s="960"/>
      <c r="JNN59" s="960"/>
      <c r="JNO59" s="960"/>
      <c r="JNP59" s="960"/>
      <c r="JNQ59" s="960"/>
      <c r="JNR59" s="960"/>
      <c r="JNS59" s="960"/>
      <c r="JNT59" s="960"/>
      <c r="JNU59" s="960"/>
      <c r="JNV59" s="960"/>
      <c r="JNW59" s="960"/>
      <c r="JNX59" s="960"/>
      <c r="JNY59" s="960"/>
      <c r="JNZ59" s="960"/>
      <c r="JOA59" s="960"/>
      <c r="JOB59" s="960"/>
      <c r="JOC59" s="960"/>
      <c r="JOD59" s="960"/>
      <c r="JOE59" s="960"/>
      <c r="JOF59" s="960"/>
      <c r="JOG59" s="960"/>
      <c r="JOH59" s="960"/>
      <c r="JOI59" s="960"/>
      <c r="JOJ59" s="960"/>
      <c r="JOK59" s="960"/>
      <c r="JOL59" s="960"/>
      <c r="JOM59" s="960"/>
      <c r="JON59" s="960"/>
      <c r="JOO59" s="960"/>
      <c r="JOP59" s="960"/>
      <c r="JOQ59" s="960"/>
      <c r="JOR59" s="960"/>
      <c r="JOS59" s="960"/>
      <c r="JOT59" s="960"/>
      <c r="JOU59" s="960"/>
      <c r="JOV59" s="960"/>
      <c r="JOW59" s="960"/>
      <c r="JOX59" s="960"/>
      <c r="JOY59" s="960"/>
      <c r="JOZ59" s="960"/>
      <c r="JPA59" s="960"/>
      <c r="JPB59" s="960"/>
      <c r="JPC59" s="960"/>
      <c r="JPD59" s="960"/>
      <c r="JPE59" s="960"/>
      <c r="JPF59" s="960"/>
      <c r="JPG59" s="960"/>
      <c r="JPH59" s="960"/>
      <c r="JPI59" s="960"/>
      <c r="JPJ59" s="960"/>
      <c r="JPK59" s="960"/>
      <c r="JPL59" s="960"/>
      <c r="JPM59" s="960"/>
      <c r="JPN59" s="960"/>
      <c r="JPO59" s="960"/>
      <c r="JPP59" s="960"/>
      <c r="JPQ59" s="960"/>
      <c r="JPR59" s="960"/>
      <c r="JPS59" s="960"/>
      <c r="JPT59" s="960"/>
      <c r="JPU59" s="960"/>
      <c r="JPV59" s="960"/>
      <c r="JPW59" s="960"/>
      <c r="JPX59" s="960"/>
      <c r="JPY59" s="960"/>
      <c r="JPZ59" s="960"/>
      <c r="JQA59" s="960"/>
      <c r="JQB59" s="960"/>
      <c r="JQC59" s="960"/>
      <c r="JQD59" s="960"/>
      <c r="JQE59" s="960"/>
      <c r="JQF59" s="960"/>
      <c r="JQG59" s="960"/>
      <c r="JQH59" s="960"/>
      <c r="JQI59" s="960"/>
      <c r="JQJ59" s="960"/>
      <c r="JQK59" s="960"/>
      <c r="JQL59" s="960"/>
      <c r="JQM59" s="960"/>
      <c r="JQN59" s="960"/>
      <c r="JQO59" s="960"/>
      <c r="JQP59" s="960"/>
      <c r="JQQ59" s="960"/>
      <c r="JQR59" s="960"/>
      <c r="JQS59" s="960"/>
      <c r="JQT59" s="960"/>
      <c r="JQU59" s="960"/>
      <c r="JQV59" s="960"/>
      <c r="JQW59" s="960"/>
      <c r="JQX59" s="960"/>
      <c r="JQY59" s="960"/>
      <c r="JQZ59" s="960"/>
      <c r="JRA59" s="960"/>
      <c r="JRB59" s="960"/>
      <c r="JRC59" s="960"/>
      <c r="JRD59" s="960"/>
      <c r="JRE59" s="960"/>
      <c r="JRF59" s="960"/>
      <c r="JRG59" s="960"/>
      <c r="JRH59" s="960"/>
      <c r="JRI59" s="960"/>
      <c r="JRJ59" s="960"/>
      <c r="JRK59" s="960"/>
      <c r="JRL59" s="960"/>
      <c r="JRM59" s="960"/>
      <c r="JRN59" s="960"/>
      <c r="JRO59" s="960"/>
      <c r="JRP59" s="960"/>
      <c r="JRQ59" s="960"/>
      <c r="JRR59" s="960"/>
      <c r="JRS59" s="960"/>
      <c r="JRT59" s="960"/>
      <c r="JRU59" s="960"/>
      <c r="JRV59" s="960"/>
      <c r="JRW59" s="960"/>
      <c r="JRX59" s="960"/>
      <c r="JRY59" s="960"/>
      <c r="JRZ59" s="960"/>
      <c r="JSA59" s="960"/>
      <c r="JSB59" s="960"/>
      <c r="JSC59" s="960"/>
      <c r="JSD59" s="960"/>
      <c r="JSE59" s="960"/>
      <c r="JSF59" s="960"/>
      <c r="JSG59" s="960"/>
      <c r="JSH59" s="960"/>
      <c r="JSI59" s="960"/>
      <c r="JSJ59" s="960"/>
      <c r="JSK59" s="960"/>
      <c r="JSL59" s="960"/>
      <c r="JSM59" s="960"/>
      <c r="JSN59" s="960"/>
      <c r="JSO59" s="960"/>
      <c r="JSP59" s="960"/>
      <c r="JSQ59" s="960"/>
      <c r="JSR59" s="960"/>
      <c r="JSS59" s="960"/>
      <c r="JST59" s="960"/>
      <c r="JSU59" s="960"/>
      <c r="JSV59" s="960"/>
      <c r="JSW59" s="960"/>
      <c r="JSX59" s="960"/>
      <c r="JSY59" s="960"/>
      <c r="JSZ59" s="960"/>
      <c r="JTA59" s="960"/>
      <c r="JTB59" s="960"/>
      <c r="JTC59" s="960"/>
      <c r="JTD59" s="960"/>
      <c r="JTE59" s="960"/>
      <c r="JTF59" s="960"/>
      <c r="JTG59" s="960"/>
      <c r="JTH59" s="960"/>
      <c r="JTI59" s="960"/>
      <c r="JTJ59" s="960"/>
      <c r="JTK59" s="960"/>
      <c r="JTL59" s="960"/>
      <c r="JTM59" s="960"/>
      <c r="JTN59" s="960"/>
      <c r="JTO59" s="960"/>
      <c r="JTP59" s="960"/>
      <c r="JTQ59" s="960"/>
      <c r="JTR59" s="960"/>
      <c r="JTS59" s="960"/>
      <c r="JTT59" s="960"/>
      <c r="JTU59" s="960"/>
      <c r="JTV59" s="960"/>
      <c r="JTW59" s="960"/>
      <c r="JTX59" s="960"/>
      <c r="JTY59" s="960"/>
      <c r="JTZ59" s="960"/>
      <c r="JUA59" s="960"/>
      <c r="JUB59" s="960"/>
      <c r="JUC59" s="960"/>
      <c r="JUD59" s="960"/>
      <c r="JUE59" s="960"/>
      <c r="JUF59" s="960"/>
      <c r="JUG59" s="960"/>
      <c r="JUH59" s="960"/>
      <c r="JUI59" s="960"/>
      <c r="JUJ59" s="960"/>
      <c r="JUK59" s="960"/>
      <c r="JUL59" s="960"/>
      <c r="JUM59" s="960"/>
      <c r="JUN59" s="960"/>
      <c r="JUO59" s="960"/>
      <c r="JUP59" s="960"/>
      <c r="JUQ59" s="960"/>
      <c r="JUR59" s="960"/>
      <c r="JUS59" s="960"/>
      <c r="JUT59" s="960"/>
      <c r="JUU59" s="960"/>
      <c r="JUV59" s="960"/>
      <c r="JUW59" s="960"/>
      <c r="JUX59" s="960"/>
      <c r="JUY59" s="960"/>
      <c r="JUZ59" s="960"/>
      <c r="JVA59" s="960"/>
      <c r="JVB59" s="960"/>
      <c r="JVC59" s="960"/>
      <c r="JVD59" s="960"/>
      <c r="JVE59" s="960"/>
      <c r="JVF59" s="960"/>
      <c r="JVG59" s="960"/>
      <c r="JVH59" s="960"/>
      <c r="JVI59" s="960"/>
      <c r="JVJ59" s="960"/>
      <c r="JVK59" s="960"/>
      <c r="JVL59" s="960"/>
      <c r="JVM59" s="960"/>
      <c r="JVN59" s="960"/>
      <c r="JVO59" s="960"/>
      <c r="JVP59" s="960"/>
      <c r="JVQ59" s="960"/>
      <c r="JVR59" s="960"/>
      <c r="JVS59" s="960"/>
      <c r="JVT59" s="960"/>
      <c r="JVU59" s="960"/>
      <c r="JVV59" s="960"/>
      <c r="JVW59" s="960"/>
      <c r="JVX59" s="960"/>
      <c r="JVY59" s="960"/>
      <c r="JVZ59" s="960"/>
      <c r="JWA59" s="960"/>
      <c r="JWB59" s="960"/>
      <c r="JWC59" s="960"/>
      <c r="JWD59" s="960"/>
      <c r="JWE59" s="960"/>
      <c r="JWF59" s="960"/>
      <c r="JWG59" s="960"/>
      <c r="JWH59" s="960"/>
      <c r="JWI59" s="960"/>
      <c r="JWJ59" s="960"/>
      <c r="JWK59" s="960"/>
      <c r="JWL59" s="960"/>
      <c r="JWM59" s="960"/>
      <c r="JWN59" s="960"/>
      <c r="JWO59" s="960"/>
      <c r="JWP59" s="960"/>
      <c r="JWQ59" s="960"/>
      <c r="JWR59" s="960"/>
      <c r="JWS59" s="960"/>
      <c r="JWT59" s="960"/>
      <c r="JWU59" s="960"/>
      <c r="JWV59" s="960"/>
      <c r="JWW59" s="960"/>
      <c r="JWX59" s="960"/>
      <c r="JWY59" s="960"/>
      <c r="JWZ59" s="960"/>
      <c r="JXA59" s="960"/>
      <c r="JXB59" s="960"/>
      <c r="JXC59" s="960"/>
      <c r="JXD59" s="960"/>
      <c r="JXE59" s="960"/>
      <c r="JXF59" s="960"/>
      <c r="JXG59" s="960"/>
      <c r="JXH59" s="960"/>
      <c r="JXI59" s="960"/>
      <c r="JXJ59" s="960"/>
      <c r="JXK59" s="960"/>
      <c r="JXL59" s="960"/>
      <c r="JXM59" s="960"/>
      <c r="JXN59" s="960"/>
      <c r="JXO59" s="960"/>
      <c r="JXP59" s="960"/>
      <c r="JXQ59" s="960"/>
      <c r="JXR59" s="960"/>
      <c r="JXS59" s="960"/>
      <c r="JXT59" s="960"/>
      <c r="JXU59" s="960"/>
      <c r="JXV59" s="960"/>
      <c r="JXW59" s="960"/>
      <c r="JXX59" s="960"/>
      <c r="JXY59" s="960"/>
      <c r="JXZ59" s="960"/>
      <c r="JYA59" s="960"/>
      <c r="JYB59" s="960"/>
      <c r="JYC59" s="960"/>
      <c r="JYD59" s="960"/>
      <c r="JYE59" s="960"/>
      <c r="JYF59" s="960"/>
      <c r="JYG59" s="960"/>
      <c r="JYH59" s="960"/>
      <c r="JYI59" s="960"/>
      <c r="JYJ59" s="960"/>
      <c r="JYK59" s="960"/>
      <c r="JYL59" s="960"/>
      <c r="JYM59" s="960"/>
      <c r="JYN59" s="960"/>
      <c r="JYO59" s="960"/>
      <c r="JYP59" s="960"/>
      <c r="JYQ59" s="960"/>
      <c r="JYR59" s="960"/>
      <c r="JYS59" s="960"/>
      <c r="JYT59" s="960"/>
      <c r="JYU59" s="960"/>
      <c r="JYV59" s="960"/>
      <c r="JYW59" s="960"/>
      <c r="JYX59" s="960"/>
      <c r="JYY59" s="960"/>
      <c r="JYZ59" s="960"/>
      <c r="JZA59" s="960"/>
      <c r="JZB59" s="960"/>
      <c r="JZC59" s="960"/>
      <c r="JZD59" s="960"/>
      <c r="JZE59" s="960"/>
      <c r="JZF59" s="960"/>
      <c r="JZG59" s="960"/>
      <c r="JZH59" s="960"/>
      <c r="JZI59" s="960"/>
      <c r="JZJ59" s="960"/>
      <c r="JZK59" s="960"/>
      <c r="JZL59" s="960"/>
      <c r="JZM59" s="960"/>
      <c r="JZN59" s="960"/>
      <c r="JZO59" s="960"/>
      <c r="JZP59" s="960"/>
      <c r="JZQ59" s="960"/>
      <c r="JZR59" s="960"/>
      <c r="JZS59" s="960"/>
      <c r="JZT59" s="960"/>
      <c r="JZU59" s="960"/>
      <c r="JZV59" s="960"/>
      <c r="JZW59" s="960"/>
      <c r="JZX59" s="960"/>
      <c r="JZY59" s="960"/>
      <c r="JZZ59" s="960"/>
      <c r="KAA59" s="960"/>
      <c r="KAB59" s="960"/>
      <c r="KAC59" s="960"/>
      <c r="KAD59" s="960"/>
      <c r="KAE59" s="960"/>
      <c r="KAF59" s="960"/>
      <c r="KAG59" s="960"/>
      <c r="KAH59" s="960"/>
      <c r="KAI59" s="960"/>
      <c r="KAJ59" s="960"/>
      <c r="KAK59" s="960"/>
      <c r="KAL59" s="960"/>
      <c r="KAM59" s="960"/>
      <c r="KAN59" s="960"/>
      <c r="KAO59" s="960"/>
      <c r="KAP59" s="960"/>
      <c r="KAQ59" s="960"/>
      <c r="KAR59" s="960"/>
      <c r="KAS59" s="960"/>
      <c r="KAT59" s="960"/>
      <c r="KAU59" s="960"/>
      <c r="KAV59" s="960"/>
      <c r="KAW59" s="960"/>
      <c r="KAX59" s="960"/>
      <c r="KAY59" s="960"/>
      <c r="KAZ59" s="960"/>
      <c r="KBA59" s="960"/>
      <c r="KBB59" s="960"/>
      <c r="KBC59" s="960"/>
      <c r="KBD59" s="960"/>
      <c r="KBE59" s="960"/>
      <c r="KBF59" s="960"/>
      <c r="KBG59" s="960"/>
      <c r="KBH59" s="960"/>
      <c r="KBI59" s="960"/>
      <c r="KBJ59" s="960"/>
      <c r="KBK59" s="960"/>
      <c r="KBL59" s="960"/>
      <c r="KBM59" s="960"/>
      <c r="KBN59" s="960"/>
      <c r="KBO59" s="960"/>
      <c r="KBP59" s="960"/>
      <c r="KBQ59" s="960"/>
      <c r="KBR59" s="960"/>
      <c r="KBS59" s="960"/>
      <c r="KBT59" s="960"/>
      <c r="KBU59" s="960"/>
      <c r="KBV59" s="960"/>
      <c r="KBW59" s="960"/>
      <c r="KBX59" s="960"/>
      <c r="KBY59" s="960"/>
      <c r="KBZ59" s="960"/>
      <c r="KCA59" s="960"/>
      <c r="KCB59" s="960"/>
      <c r="KCC59" s="960"/>
      <c r="KCD59" s="960"/>
      <c r="KCE59" s="960"/>
      <c r="KCF59" s="960"/>
      <c r="KCG59" s="960"/>
      <c r="KCH59" s="960"/>
      <c r="KCI59" s="960"/>
      <c r="KCJ59" s="960"/>
      <c r="KCK59" s="960"/>
      <c r="KCL59" s="960"/>
      <c r="KCM59" s="960"/>
      <c r="KCN59" s="960"/>
      <c r="KCO59" s="960"/>
      <c r="KCP59" s="960"/>
      <c r="KCQ59" s="960"/>
      <c r="KCR59" s="960"/>
      <c r="KCS59" s="960"/>
      <c r="KCT59" s="960"/>
      <c r="KCU59" s="960"/>
      <c r="KCV59" s="960"/>
      <c r="KCW59" s="960"/>
      <c r="KCX59" s="960"/>
      <c r="KCY59" s="960"/>
      <c r="KCZ59" s="960"/>
      <c r="KDA59" s="960"/>
      <c r="KDB59" s="960"/>
      <c r="KDC59" s="960"/>
      <c r="KDD59" s="960"/>
      <c r="KDE59" s="960"/>
      <c r="KDF59" s="960"/>
      <c r="KDG59" s="960"/>
      <c r="KDH59" s="960"/>
      <c r="KDI59" s="960"/>
      <c r="KDJ59" s="960"/>
      <c r="KDK59" s="960"/>
      <c r="KDL59" s="960"/>
      <c r="KDM59" s="960"/>
      <c r="KDN59" s="960"/>
      <c r="KDO59" s="960"/>
      <c r="KDP59" s="960"/>
      <c r="KDQ59" s="960"/>
      <c r="KDR59" s="960"/>
      <c r="KDS59" s="960"/>
      <c r="KDT59" s="960"/>
      <c r="KDU59" s="960"/>
      <c r="KDV59" s="960"/>
      <c r="KDW59" s="960"/>
      <c r="KDX59" s="960"/>
      <c r="KDY59" s="960"/>
      <c r="KDZ59" s="960"/>
      <c r="KEA59" s="960"/>
      <c r="KEB59" s="960"/>
      <c r="KEC59" s="960"/>
      <c r="KED59" s="960"/>
      <c r="KEE59" s="960"/>
      <c r="KEF59" s="960"/>
      <c r="KEG59" s="960"/>
      <c r="KEH59" s="960"/>
      <c r="KEI59" s="960"/>
      <c r="KEJ59" s="960"/>
      <c r="KEK59" s="960"/>
      <c r="KEL59" s="960"/>
      <c r="KEM59" s="960"/>
      <c r="KEN59" s="960"/>
      <c r="KEO59" s="960"/>
      <c r="KEP59" s="960"/>
      <c r="KEQ59" s="960"/>
      <c r="KER59" s="960"/>
      <c r="KES59" s="960"/>
      <c r="KET59" s="960"/>
      <c r="KEU59" s="960"/>
      <c r="KEV59" s="960"/>
      <c r="KEW59" s="960"/>
      <c r="KEX59" s="960"/>
      <c r="KEY59" s="960"/>
      <c r="KEZ59" s="960"/>
      <c r="KFA59" s="960"/>
      <c r="KFB59" s="960"/>
      <c r="KFC59" s="960"/>
      <c r="KFD59" s="960"/>
      <c r="KFE59" s="960"/>
      <c r="KFF59" s="960"/>
      <c r="KFG59" s="960"/>
      <c r="KFH59" s="960"/>
      <c r="KFI59" s="960"/>
      <c r="KFJ59" s="960"/>
      <c r="KFK59" s="960"/>
      <c r="KFL59" s="960"/>
      <c r="KFM59" s="960"/>
      <c r="KFN59" s="960"/>
      <c r="KFO59" s="960"/>
      <c r="KFP59" s="960"/>
      <c r="KFQ59" s="960"/>
      <c r="KFR59" s="960"/>
      <c r="KFS59" s="960"/>
      <c r="KFT59" s="960"/>
      <c r="KFU59" s="960"/>
      <c r="KFV59" s="960"/>
      <c r="KFW59" s="960"/>
      <c r="KFX59" s="960"/>
      <c r="KFY59" s="960"/>
      <c r="KFZ59" s="960"/>
      <c r="KGA59" s="960"/>
      <c r="KGB59" s="960"/>
      <c r="KGC59" s="960"/>
      <c r="KGD59" s="960"/>
      <c r="KGE59" s="960"/>
      <c r="KGF59" s="960"/>
      <c r="KGG59" s="960"/>
      <c r="KGH59" s="960"/>
      <c r="KGI59" s="960"/>
      <c r="KGJ59" s="960"/>
      <c r="KGK59" s="960"/>
      <c r="KGL59" s="960"/>
      <c r="KGM59" s="960"/>
      <c r="KGN59" s="960"/>
      <c r="KGO59" s="960"/>
      <c r="KGP59" s="960"/>
      <c r="KGQ59" s="960"/>
      <c r="KGR59" s="960"/>
      <c r="KGS59" s="960"/>
      <c r="KGT59" s="960"/>
      <c r="KGU59" s="960"/>
      <c r="KGV59" s="960"/>
      <c r="KGW59" s="960"/>
      <c r="KGX59" s="960"/>
      <c r="KGY59" s="960"/>
      <c r="KGZ59" s="960"/>
      <c r="KHA59" s="960"/>
      <c r="KHB59" s="960"/>
      <c r="KHC59" s="960"/>
      <c r="KHD59" s="960"/>
      <c r="KHE59" s="960"/>
      <c r="KHF59" s="960"/>
      <c r="KHG59" s="960"/>
      <c r="KHH59" s="960"/>
      <c r="KHI59" s="960"/>
      <c r="KHJ59" s="960"/>
      <c r="KHK59" s="960"/>
      <c r="KHL59" s="960"/>
      <c r="KHM59" s="960"/>
      <c r="KHN59" s="960"/>
      <c r="KHO59" s="960"/>
      <c r="KHP59" s="960"/>
      <c r="KHQ59" s="960"/>
      <c r="KHR59" s="960"/>
      <c r="KHS59" s="960"/>
      <c r="KHT59" s="960"/>
      <c r="KHU59" s="960"/>
      <c r="KHV59" s="960"/>
      <c r="KHW59" s="960"/>
      <c r="KHX59" s="960"/>
      <c r="KHY59" s="960"/>
      <c r="KHZ59" s="960"/>
      <c r="KIA59" s="960"/>
      <c r="KIB59" s="960"/>
      <c r="KIC59" s="960"/>
      <c r="KID59" s="960"/>
      <c r="KIE59" s="960"/>
      <c r="KIF59" s="960"/>
      <c r="KIG59" s="960"/>
      <c r="KIH59" s="960"/>
      <c r="KII59" s="960"/>
      <c r="KIJ59" s="960"/>
      <c r="KIK59" s="960"/>
      <c r="KIL59" s="960"/>
      <c r="KIM59" s="960"/>
      <c r="KIN59" s="960"/>
      <c r="KIO59" s="960"/>
      <c r="KIP59" s="960"/>
      <c r="KIQ59" s="960"/>
      <c r="KIR59" s="960"/>
      <c r="KIS59" s="960"/>
      <c r="KIT59" s="960"/>
      <c r="KIU59" s="960"/>
      <c r="KIV59" s="960"/>
      <c r="KIW59" s="960"/>
      <c r="KIX59" s="960"/>
      <c r="KIY59" s="960"/>
      <c r="KIZ59" s="960"/>
      <c r="KJA59" s="960"/>
      <c r="KJB59" s="960"/>
      <c r="KJC59" s="960"/>
      <c r="KJD59" s="960"/>
      <c r="KJE59" s="960"/>
      <c r="KJF59" s="960"/>
      <c r="KJG59" s="960"/>
      <c r="KJH59" s="960"/>
      <c r="KJI59" s="960"/>
      <c r="KJJ59" s="960"/>
      <c r="KJK59" s="960"/>
      <c r="KJL59" s="960"/>
      <c r="KJM59" s="960"/>
      <c r="KJN59" s="960"/>
      <c r="KJO59" s="960"/>
      <c r="KJP59" s="960"/>
      <c r="KJQ59" s="960"/>
      <c r="KJR59" s="960"/>
      <c r="KJS59" s="960"/>
      <c r="KJT59" s="960"/>
      <c r="KJU59" s="960"/>
      <c r="KJV59" s="960"/>
      <c r="KJW59" s="960"/>
      <c r="KJX59" s="960"/>
      <c r="KJY59" s="960"/>
      <c r="KJZ59" s="960"/>
      <c r="KKA59" s="960"/>
      <c r="KKB59" s="960"/>
      <c r="KKC59" s="960"/>
      <c r="KKD59" s="960"/>
      <c r="KKE59" s="960"/>
      <c r="KKF59" s="960"/>
      <c r="KKG59" s="960"/>
      <c r="KKH59" s="960"/>
      <c r="KKI59" s="960"/>
      <c r="KKJ59" s="960"/>
      <c r="KKK59" s="960"/>
      <c r="KKL59" s="960"/>
      <c r="KKM59" s="960"/>
      <c r="KKN59" s="960"/>
      <c r="KKO59" s="960"/>
      <c r="KKP59" s="960"/>
      <c r="KKQ59" s="960"/>
      <c r="KKR59" s="960"/>
      <c r="KKS59" s="960"/>
      <c r="KKT59" s="960"/>
      <c r="KKU59" s="960"/>
      <c r="KKV59" s="960"/>
      <c r="KKW59" s="960"/>
      <c r="KKX59" s="960"/>
      <c r="KKY59" s="960"/>
      <c r="KKZ59" s="960"/>
      <c r="KLA59" s="960"/>
      <c r="KLB59" s="960"/>
      <c r="KLC59" s="960"/>
      <c r="KLD59" s="960"/>
      <c r="KLE59" s="960"/>
      <c r="KLF59" s="960"/>
      <c r="KLG59" s="960"/>
      <c r="KLH59" s="960"/>
      <c r="KLI59" s="960"/>
      <c r="KLJ59" s="960"/>
      <c r="KLK59" s="960"/>
      <c r="KLL59" s="960"/>
      <c r="KLM59" s="960"/>
      <c r="KLN59" s="960"/>
      <c r="KLO59" s="960"/>
      <c r="KLP59" s="960"/>
      <c r="KLQ59" s="960"/>
      <c r="KLR59" s="960"/>
      <c r="KLS59" s="960"/>
      <c r="KLT59" s="960"/>
      <c r="KLU59" s="960"/>
      <c r="KLV59" s="960"/>
      <c r="KLW59" s="960"/>
      <c r="KLX59" s="960"/>
      <c r="KLY59" s="960"/>
      <c r="KLZ59" s="960"/>
      <c r="KMA59" s="960"/>
      <c r="KMB59" s="960"/>
      <c r="KMC59" s="960"/>
      <c r="KMD59" s="960"/>
      <c r="KME59" s="960"/>
      <c r="KMF59" s="960"/>
      <c r="KMG59" s="960"/>
      <c r="KMH59" s="960"/>
      <c r="KMI59" s="960"/>
      <c r="KMJ59" s="960"/>
      <c r="KMK59" s="960"/>
      <c r="KML59" s="960"/>
      <c r="KMM59" s="960"/>
      <c r="KMN59" s="960"/>
      <c r="KMO59" s="960"/>
      <c r="KMP59" s="960"/>
      <c r="KMQ59" s="960"/>
      <c r="KMR59" s="960"/>
      <c r="KMS59" s="960"/>
      <c r="KMT59" s="960"/>
      <c r="KMU59" s="960"/>
      <c r="KMV59" s="960"/>
      <c r="KMW59" s="960"/>
      <c r="KMX59" s="960"/>
      <c r="KMY59" s="960"/>
      <c r="KMZ59" s="960"/>
      <c r="KNA59" s="960"/>
      <c r="KNB59" s="960"/>
      <c r="KNC59" s="960"/>
      <c r="KND59" s="960"/>
      <c r="KNE59" s="960"/>
      <c r="KNF59" s="960"/>
      <c r="KNG59" s="960"/>
      <c r="KNH59" s="960"/>
      <c r="KNI59" s="960"/>
      <c r="KNJ59" s="960"/>
      <c r="KNK59" s="960"/>
      <c r="KNL59" s="960"/>
      <c r="KNM59" s="960"/>
      <c r="KNN59" s="960"/>
      <c r="KNO59" s="960"/>
      <c r="KNP59" s="960"/>
      <c r="KNQ59" s="960"/>
      <c r="KNR59" s="960"/>
      <c r="KNS59" s="960"/>
      <c r="KNT59" s="960"/>
      <c r="KNU59" s="960"/>
      <c r="KNV59" s="960"/>
      <c r="KNW59" s="960"/>
      <c r="KNX59" s="960"/>
      <c r="KNY59" s="960"/>
      <c r="KNZ59" s="960"/>
      <c r="KOA59" s="960"/>
      <c r="KOB59" s="960"/>
      <c r="KOC59" s="960"/>
      <c r="KOD59" s="960"/>
      <c r="KOE59" s="960"/>
      <c r="KOF59" s="960"/>
      <c r="KOG59" s="960"/>
      <c r="KOH59" s="960"/>
      <c r="KOI59" s="960"/>
      <c r="KOJ59" s="960"/>
      <c r="KOK59" s="960"/>
      <c r="KOL59" s="960"/>
      <c r="KOM59" s="960"/>
      <c r="KON59" s="960"/>
      <c r="KOO59" s="960"/>
      <c r="KOP59" s="960"/>
      <c r="KOQ59" s="960"/>
      <c r="KOR59" s="960"/>
      <c r="KOS59" s="960"/>
      <c r="KOT59" s="960"/>
      <c r="KOU59" s="960"/>
      <c r="KOV59" s="960"/>
      <c r="KOW59" s="960"/>
      <c r="KOX59" s="960"/>
      <c r="KOY59" s="960"/>
      <c r="KOZ59" s="960"/>
      <c r="KPA59" s="960"/>
      <c r="KPB59" s="960"/>
      <c r="KPC59" s="960"/>
      <c r="KPD59" s="960"/>
      <c r="KPE59" s="960"/>
      <c r="KPF59" s="960"/>
      <c r="KPG59" s="960"/>
      <c r="KPH59" s="960"/>
      <c r="KPI59" s="960"/>
      <c r="KPJ59" s="960"/>
      <c r="KPK59" s="960"/>
      <c r="KPL59" s="960"/>
      <c r="KPM59" s="960"/>
      <c r="KPN59" s="960"/>
      <c r="KPO59" s="960"/>
      <c r="KPP59" s="960"/>
      <c r="KPQ59" s="960"/>
      <c r="KPR59" s="960"/>
      <c r="KPS59" s="960"/>
      <c r="KPT59" s="960"/>
      <c r="KPU59" s="960"/>
      <c r="KPV59" s="960"/>
      <c r="KPW59" s="960"/>
      <c r="KPX59" s="960"/>
      <c r="KPY59" s="960"/>
      <c r="KPZ59" s="960"/>
      <c r="KQA59" s="960"/>
      <c r="KQB59" s="960"/>
      <c r="KQC59" s="960"/>
      <c r="KQD59" s="960"/>
      <c r="KQE59" s="960"/>
      <c r="KQF59" s="960"/>
      <c r="KQG59" s="960"/>
      <c r="KQH59" s="960"/>
      <c r="KQI59" s="960"/>
      <c r="KQJ59" s="960"/>
      <c r="KQK59" s="960"/>
      <c r="KQL59" s="960"/>
      <c r="KQM59" s="960"/>
      <c r="KQN59" s="960"/>
      <c r="KQO59" s="960"/>
      <c r="KQP59" s="960"/>
      <c r="KQQ59" s="960"/>
      <c r="KQR59" s="960"/>
      <c r="KQS59" s="960"/>
      <c r="KQT59" s="960"/>
      <c r="KQU59" s="960"/>
      <c r="KQV59" s="960"/>
      <c r="KQW59" s="960"/>
      <c r="KQX59" s="960"/>
      <c r="KQY59" s="960"/>
      <c r="KQZ59" s="960"/>
      <c r="KRA59" s="960"/>
      <c r="KRB59" s="960"/>
      <c r="KRC59" s="960"/>
      <c r="KRD59" s="960"/>
      <c r="KRE59" s="960"/>
      <c r="KRF59" s="960"/>
      <c r="KRG59" s="960"/>
      <c r="KRH59" s="960"/>
      <c r="KRI59" s="960"/>
      <c r="KRJ59" s="960"/>
      <c r="KRK59" s="960"/>
      <c r="KRL59" s="960"/>
      <c r="KRM59" s="960"/>
      <c r="KRN59" s="960"/>
      <c r="KRO59" s="960"/>
      <c r="KRP59" s="960"/>
      <c r="KRQ59" s="960"/>
      <c r="KRR59" s="960"/>
      <c r="KRS59" s="960"/>
      <c r="KRT59" s="960"/>
      <c r="KRU59" s="960"/>
      <c r="KRV59" s="960"/>
      <c r="KRW59" s="960"/>
      <c r="KRX59" s="960"/>
      <c r="KRY59" s="960"/>
      <c r="KRZ59" s="960"/>
      <c r="KSA59" s="960"/>
      <c r="KSB59" s="960"/>
      <c r="KSC59" s="960"/>
      <c r="KSD59" s="960"/>
      <c r="KSE59" s="960"/>
      <c r="KSF59" s="960"/>
      <c r="KSG59" s="960"/>
      <c r="KSH59" s="960"/>
      <c r="KSI59" s="960"/>
      <c r="KSJ59" s="960"/>
      <c r="KSK59" s="960"/>
      <c r="KSL59" s="960"/>
      <c r="KSM59" s="960"/>
      <c r="KSN59" s="960"/>
      <c r="KSO59" s="960"/>
      <c r="KSP59" s="960"/>
      <c r="KSQ59" s="960"/>
      <c r="KSR59" s="960"/>
      <c r="KSS59" s="960"/>
      <c r="KST59" s="960"/>
      <c r="KSU59" s="960"/>
      <c r="KSV59" s="960"/>
      <c r="KSW59" s="960"/>
      <c r="KSX59" s="960"/>
      <c r="KSY59" s="960"/>
      <c r="KSZ59" s="960"/>
      <c r="KTA59" s="960"/>
      <c r="KTB59" s="960"/>
      <c r="KTC59" s="960"/>
      <c r="KTD59" s="960"/>
      <c r="KTE59" s="960"/>
      <c r="KTF59" s="960"/>
      <c r="KTG59" s="960"/>
      <c r="KTH59" s="960"/>
      <c r="KTI59" s="960"/>
      <c r="KTJ59" s="960"/>
      <c r="KTK59" s="960"/>
      <c r="KTL59" s="960"/>
      <c r="KTM59" s="960"/>
      <c r="KTN59" s="960"/>
      <c r="KTO59" s="960"/>
      <c r="KTP59" s="960"/>
      <c r="KTQ59" s="960"/>
      <c r="KTR59" s="960"/>
      <c r="KTS59" s="960"/>
      <c r="KTT59" s="960"/>
      <c r="KTU59" s="960"/>
      <c r="KTV59" s="960"/>
      <c r="KTW59" s="960"/>
      <c r="KTX59" s="960"/>
      <c r="KTY59" s="960"/>
      <c r="KTZ59" s="960"/>
      <c r="KUA59" s="960"/>
      <c r="KUB59" s="960"/>
      <c r="KUC59" s="960"/>
      <c r="KUD59" s="960"/>
      <c r="KUE59" s="960"/>
      <c r="KUF59" s="960"/>
      <c r="KUG59" s="960"/>
      <c r="KUH59" s="960"/>
      <c r="KUI59" s="960"/>
      <c r="KUJ59" s="960"/>
      <c r="KUK59" s="960"/>
      <c r="KUL59" s="960"/>
      <c r="KUM59" s="960"/>
      <c r="KUN59" s="960"/>
      <c r="KUO59" s="960"/>
      <c r="KUP59" s="960"/>
      <c r="KUQ59" s="960"/>
      <c r="KUR59" s="960"/>
      <c r="KUS59" s="960"/>
      <c r="KUT59" s="960"/>
      <c r="KUU59" s="960"/>
      <c r="KUV59" s="960"/>
      <c r="KUW59" s="960"/>
      <c r="KUX59" s="960"/>
      <c r="KUY59" s="960"/>
      <c r="KUZ59" s="960"/>
      <c r="KVA59" s="960"/>
      <c r="KVB59" s="960"/>
      <c r="KVC59" s="960"/>
      <c r="KVD59" s="960"/>
      <c r="KVE59" s="960"/>
      <c r="KVF59" s="960"/>
      <c r="KVG59" s="960"/>
      <c r="KVH59" s="960"/>
      <c r="KVI59" s="960"/>
      <c r="KVJ59" s="960"/>
      <c r="KVK59" s="960"/>
      <c r="KVL59" s="960"/>
      <c r="KVM59" s="960"/>
      <c r="KVN59" s="960"/>
      <c r="KVO59" s="960"/>
      <c r="KVP59" s="960"/>
      <c r="KVQ59" s="960"/>
      <c r="KVR59" s="960"/>
      <c r="KVS59" s="960"/>
      <c r="KVT59" s="960"/>
      <c r="KVU59" s="960"/>
      <c r="KVV59" s="960"/>
      <c r="KVW59" s="960"/>
      <c r="KVX59" s="960"/>
      <c r="KVY59" s="960"/>
      <c r="KVZ59" s="960"/>
      <c r="KWA59" s="960"/>
      <c r="KWB59" s="960"/>
      <c r="KWC59" s="960"/>
      <c r="KWD59" s="960"/>
      <c r="KWE59" s="960"/>
      <c r="KWF59" s="960"/>
      <c r="KWG59" s="960"/>
      <c r="KWH59" s="960"/>
      <c r="KWI59" s="960"/>
      <c r="KWJ59" s="960"/>
      <c r="KWK59" s="960"/>
      <c r="KWL59" s="960"/>
      <c r="KWM59" s="960"/>
      <c r="KWN59" s="960"/>
      <c r="KWO59" s="960"/>
      <c r="KWP59" s="960"/>
      <c r="KWQ59" s="960"/>
      <c r="KWR59" s="960"/>
      <c r="KWS59" s="960"/>
      <c r="KWT59" s="960"/>
      <c r="KWU59" s="960"/>
      <c r="KWV59" s="960"/>
      <c r="KWW59" s="960"/>
      <c r="KWX59" s="960"/>
      <c r="KWY59" s="960"/>
      <c r="KWZ59" s="960"/>
      <c r="KXA59" s="960"/>
      <c r="KXB59" s="960"/>
      <c r="KXC59" s="960"/>
      <c r="KXD59" s="960"/>
      <c r="KXE59" s="960"/>
      <c r="KXF59" s="960"/>
      <c r="KXG59" s="960"/>
      <c r="KXH59" s="960"/>
      <c r="KXI59" s="960"/>
      <c r="KXJ59" s="960"/>
      <c r="KXK59" s="960"/>
      <c r="KXL59" s="960"/>
      <c r="KXM59" s="960"/>
      <c r="KXN59" s="960"/>
      <c r="KXO59" s="960"/>
      <c r="KXP59" s="960"/>
      <c r="KXQ59" s="960"/>
      <c r="KXR59" s="960"/>
      <c r="KXS59" s="960"/>
      <c r="KXT59" s="960"/>
      <c r="KXU59" s="960"/>
      <c r="KXV59" s="960"/>
      <c r="KXW59" s="960"/>
      <c r="KXX59" s="960"/>
      <c r="KXY59" s="960"/>
      <c r="KXZ59" s="960"/>
      <c r="KYA59" s="960"/>
      <c r="KYB59" s="960"/>
      <c r="KYC59" s="960"/>
      <c r="KYD59" s="960"/>
      <c r="KYE59" s="960"/>
      <c r="KYF59" s="960"/>
      <c r="KYG59" s="960"/>
      <c r="KYH59" s="960"/>
      <c r="KYI59" s="960"/>
      <c r="KYJ59" s="960"/>
      <c r="KYK59" s="960"/>
      <c r="KYL59" s="960"/>
      <c r="KYM59" s="960"/>
      <c r="KYN59" s="960"/>
      <c r="KYO59" s="960"/>
      <c r="KYP59" s="960"/>
      <c r="KYQ59" s="960"/>
      <c r="KYR59" s="960"/>
      <c r="KYS59" s="960"/>
      <c r="KYT59" s="960"/>
      <c r="KYU59" s="960"/>
      <c r="KYV59" s="960"/>
      <c r="KYW59" s="960"/>
      <c r="KYX59" s="960"/>
      <c r="KYY59" s="960"/>
      <c r="KYZ59" s="960"/>
      <c r="KZA59" s="960"/>
      <c r="KZB59" s="960"/>
      <c r="KZC59" s="960"/>
      <c r="KZD59" s="960"/>
      <c r="KZE59" s="960"/>
      <c r="KZF59" s="960"/>
      <c r="KZG59" s="960"/>
      <c r="KZH59" s="960"/>
      <c r="KZI59" s="960"/>
      <c r="KZJ59" s="960"/>
      <c r="KZK59" s="960"/>
      <c r="KZL59" s="960"/>
      <c r="KZM59" s="960"/>
      <c r="KZN59" s="960"/>
      <c r="KZO59" s="960"/>
      <c r="KZP59" s="960"/>
      <c r="KZQ59" s="960"/>
      <c r="KZR59" s="960"/>
      <c r="KZS59" s="960"/>
      <c r="KZT59" s="960"/>
      <c r="KZU59" s="960"/>
      <c r="KZV59" s="960"/>
      <c r="KZW59" s="960"/>
      <c r="KZX59" s="960"/>
      <c r="KZY59" s="960"/>
      <c r="KZZ59" s="960"/>
      <c r="LAA59" s="960"/>
      <c r="LAB59" s="960"/>
      <c r="LAC59" s="960"/>
      <c r="LAD59" s="960"/>
      <c r="LAE59" s="960"/>
      <c r="LAF59" s="960"/>
      <c r="LAG59" s="960"/>
      <c r="LAH59" s="960"/>
      <c r="LAI59" s="960"/>
      <c r="LAJ59" s="960"/>
      <c r="LAK59" s="960"/>
      <c r="LAL59" s="960"/>
      <c r="LAM59" s="960"/>
      <c r="LAN59" s="960"/>
      <c r="LAO59" s="960"/>
      <c r="LAP59" s="960"/>
      <c r="LAQ59" s="960"/>
      <c r="LAR59" s="960"/>
      <c r="LAS59" s="960"/>
      <c r="LAT59" s="960"/>
      <c r="LAU59" s="960"/>
      <c r="LAV59" s="960"/>
      <c r="LAW59" s="960"/>
      <c r="LAX59" s="960"/>
      <c r="LAY59" s="960"/>
      <c r="LAZ59" s="960"/>
      <c r="LBA59" s="960"/>
      <c r="LBB59" s="960"/>
      <c r="LBC59" s="960"/>
      <c r="LBD59" s="960"/>
      <c r="LBE59" s="960"/>
      <c r="LBF59" s="960"/>
      <c r="LBG59" s="960"/>
      <c r="LBH59" s="960"/>
      <c r="LBI59" s="960"/>
      <c r="LBJ59" s="960"/>
      <c r="LBK59" s="960"/>
      <c r="LBL59" s="960"/>
      <c r="LBM59" s="960"/>
      <c r="LBN59" s="960"/>
      <c r="LBO59" s="960"/>
      <c r="LBP59" s="960"/>
      <c r="LBQ59" s="960"/>
      <c r="LBR59" s="960"/>
      <c r="LBS59" s="960"/>
      <c r="LBT59" s="960"/>
      <c r="LBU59" s="960"/>
      <c r="LBV59" s="960"/>
      <c r="LBW59" s="960"/>
      <c r="LBX59" s="960"/>
      <c r="LBY59" s="960"/>
      <c r="LBZ59" s="960"/>
      <c r="LCA59" s="960"/>
      <c r="LCB59" s="960"/>
      <c r="LCC59" s="960"/>
      <c r="LCD59" s="960"/>
      <c r="LCE59" s="960"/>
      <c r="LCF59" s="960"/>
      <c r="LCG59" s="960"/>
      <c r="LCH59" s="960"/>
      <c r="LCI59" s="960"/>
      <c r="LCJ59" s="960"/>
      <c r="LCK59" s="960"/>
      <c r="LCL59" s="960"/>
      <c r="LCM59" s="960"/>
      <c r="LCN59" s="960"/>
      <c r="LCO59" s="960"/>
      <c r="LCP59" s="960"/>
      <c r="LCQ59" s="960"/>
      <c r="LCR59" s="960"/>
      <c r="LCS59" s="960"/>
      <c r="LCT59" s="960"/>
      <c r="LCU59" s="960"/>
      <c r="LCV59" s="960"/>
      <c r="LCW59" s="960"/>
      <c r="LCX59" s="960"/>
      <c r="LCY59" s="960"/>
      <c r="LCZ59" s="960"/>
      <c r="LDA59" s="960"/>
      <c r="LDB59" s="960"/>
      <c r="LDC59" s="960"/>
      <c r="LDD59" s="960"/>
      <c r="LDE59" s="960"/>
      <c r="LDF59" s="960"/>
      <c r="LDG59" s="960"/>
      <c r="LDH59" s="960"/>
      <c r="LDI59" s="960"/>
      <c r="LDJ59" s="960"/>
      <c r="LDK59" s="960"/>
      <c r="LDL59" s="960"/>
      <c r="LDM59" s="960"/>
      <c r="LDN59" s="960"/>
      <c r="LDO59" s="960"/>
      <c r="LDP59" s="960"/>
      <c r="LDQ59" s="960"/>
      <c r="LDR59" s="960"/>
      <c r="LDS59" s="960"/>
      <c r="LDT59" s="960"/>
      <c r="LDU59" s="960"/>
      <c r="LDV59" s="960"/>
      <c r="LDW59" s="960"/>
      <c r="LDX59" s="960"/>
      <c r="LDY59" s="960"/>
      <c r="LDZ59" s="960"/>
      <c r="LEA59" s="960"/>
      <c r="LEB59" s="960"/>
      <c r="LEC59" s="960"/>
      <c r="LED59" s="960"/>
      <c r="LEE59" s="960"/>
      <c r="LEF59" s="960"/>
      <c r="LEG59" s="960"/>
      <c r="LEH59" s="960"/>
      <c r="LEI59" s="960"/>
      <c r="LEJ59" s="960"/>
      <c r="LEK59" s="960"/>
      <c r="LEL59" s="960"/>
      <c r="LEM59" s="960"/>
      <c r="LEN59" s="960"/>
      <c r="LEO59" s="960"/>
      <c r="LEP59" s="960"/>
      <c r="LEQ59" s="960"/>
      <c r="LER59" s="960"/>
      <c r="LES59" s="960"/>
      <c r="LET59" s="960"/>
      <c r="LEU59" s="960"/>
      <c r="LEV59" s="960"/>
      <c r="LEW59" s="960"/>
      <c r="LEX59" s="960"/>
      <c r="LEY59" s="960"/>
      <c r="LEZ59" s="960"/>
      <c r="LFA59" s="960"/>
      <c r="LFB59" s="960"/>
      <c r="LFC59" s="960"/>
      <c r="LFD59" s="960"/>
      <c r="LFE59" s="960"/>
      <c r="LFF59" s="960"/>
      <c r="LFG59" s="960"/>
      <c r="LFH59" s="960"/>
      <c r="LFI59" s="960"/>
      <c r="LFJ59" s="960"/>
      <c r="LFK59" s="960"/>
      <c r="LFL59" s="960"/>
      <c r="LFM59" s="960"/>
      <c r="LFN59" s="960"/>
      <c r="LFO59" s="960"/>
      <c r="LFP59" s="960"/>
      <c r="LFQ59" s="960"/>
      <c r="LFR59" s="960"/>
      <c r="LFS59" s="960"/>
      <c r="LFT59" s="960"/>
      <c r="LFU59" s="960"/>
      <c r="LFV59" s="960"/>
      <c r="LFW59" s="960"/>
      <c r="LFX59" s="960"/>
      <c r="LFY59" s="960"/>
      <c r="LFZ59" s="960"/>
      <c r="LGA59" s="960"/>
      <c r="LGB59" s="960"/>
      <c r="LGC59" s="960"/>
      <c r="LGD59" s="960"/>
      <c r="LGE59" s="960"/>
      <c r="LGF59" s="960"/>
      <c r="LGG59" s="960"/>
      <c r="LGH59" s="960"/>
      <c r="LGI59" s="960"/>
      <c r="LGJ59" s="960"/>
      <c r="LGK59" s="960"/>
      <c r="LGL59" s="960"/>
      <c r="LGM59" s="960"/>
      <c r="LGN59" s="960"/>
      <c r="LGO59" s="960"/>
      <c r="LGP59" s="960"/>
      <c r="LGQ59" s="960"/>
      <c r="LGR59" s="960"/>
      <c r="LGS59" s="960"/>
      <c r="LGT59" s="960"/>
      <c r="LGU59" s="960"/>
      <c r="LGV59" s="960"/>
      <c r="LGW59" s="960"/>
      <c r="LGX59" s="960"/>
      <c r="LGY59" s="960"/>
      <c r="LGZ59" s="960"/>
      <c r="LHA59" s="960"/>
      <c r="LHB59" s="960"/>
      <c r="LHC59" s="960"/>
      <c r="LHD59" s="960"/>
      <c r="LHE59" s="960"/>
      <c r="LHF59" s="960"/>
      <c r="LHG59" s="960"/>
      <c r="LHH59" s="960"/>
      <c r="LHI59" s="960"/>
      <c r="LHJ59" s="960"/>
      <c r="LHK59" s="960"/>
      <c r="LHL59" s="960"/>
      <c r="LHM59" s="960"/>
      <c r="LHN59" s="960"/>
      <c r="LHO59" s="960"/>
      <c r="LHP59" s="960"/>
      <c r="LHQ59" s="960"/>
      <c r="LHR59" s="960"/>
      <c r="LHS59" s="960"/>
      <c r="LHT59" s="960"/>
      <c r="LHU59" s="960"/>
      <c r="LHV59" s="960"/>
      <c r="LHW59" s="960"/>
      <c r="LHX59" s="960"/>
      <c r="LHY59" s="960"/>
      <c r="LHZ59" s="960"/>
      <c r="LIA59" s="960"/>
      <c r="LIB59" s="960"/>
      <c r="LIC59" s="960"/>
      <c r="LID59" s="960"/>
      <c r="LIE59" s="960"/>
      <c r="LIF59" s="960"/>
      <c r="LIG59" s="960"/>
      <c r="LIH59" s="960"/>
      <c r="LII59" s="960"/>
      <c r="LIJ59" s="960"/>
      <c r="LIK59" s="960"/>
      <c r="LIL59" s="960"/>
      <c r="LIM59" s="960"/>
      <c r="LIN59" s="960"/>
      <c r="LIO59" s="960"/>
      <c r="LIP59" s="960"/>
      <c r="LIQ59" s="960"/>
      <c r="LIR59" s="960"/>
      <c r="LIS59" s="960"/>
      <c r="LIT59" s="960"/>
      <c r="LIU59" s="960"/>
      <c r="LIV59" s="960"/>
      <c r="LIW59" s="960"/>
      <c r="LIX59" s="960"/>
      <c r="LIY59" s="960"/>
      <c r="LIZ59" s="960"/>
      <c r="LJA59" s="960"/>
      <c r="LJB59" s="960"/>
      <c r="LJC59" s="960"/>
      <c r="LJD59" s="960"/>
      <c r="LJE59" s="960"/>
      <c r="LJF59" s="960"/>
      <c r="LJG59" s="960"/>
      <c r="LJH59" s="960"/>
      <c r="LJI59" s="960"/>
      <c r="LJJ59" s="960"/>
      <c r="LJK59" s="960"/>
      <c r="LJL59" s="960"/>
      <c r="LJM59" s="960"/>
      <c r="LJN59" s="960"/>
      <c r="LJO59" s="960"/>
      <c r="LJP59" s="960"/>
      <c r="LJQ59" s="960"/>
      <c r="LJR59" s="960"/>
      <c r="LJS59" s="960"/>
      <c r="LJT59" s="960"/>
      <c r="LJU59" s="960"/>
      <c r="LJV59" s="960"/>
      <c r="LJW59" s="960"/>
      <c r="LJX59" s="960"/>
      <c r="LJY59" s="960"/>
      <c r="LJZ59" s="960"/>
      <c r="LKA59" s="960"/>
      <c r="LKB59" s="960"/>
      <c r="LKC59" s="960"/>
      <c r="LKD59" s="960"/>
      <c r="LKE59" s="960"/>
      <c r="LKF59" s="960"/>
      <c r="LKG59" s="960"/>
      <c r="LKH59" s="960"/>
      <c r="LKI59" s="960"/>
      <c r="LKJ59" s="960"/>
      <c r="LKK59" s="960"/>
      <c r="LKL59" s="960"/>
      <c r="LKM59" s="960"/>
      <c r="LKN59" s="960"/>
      <c r="LKO59" s="960"/>
      <c r="LKP59" s="960"/>
      <c r="LKQ59" s="960"/>
      <c r="LKR59" s="960"/>
      <c r="LKS59" s="960"/>
      <c r="LKT59" s="960"/>
      <c r="LKU59" s="960"/>
      <c r="LKV59" s="960"/>
      <c r="LKW59" s="960"/>
      <c r="LKX59" s="960"/>
      <c r="LKY59" s="960"/>
      <c r="LKZ59" s="960"/>
      <c r="LLA59" s="960"/>
      <c r="LLB59" s="960"/>
      <c r="LLC59" s="960"/>
      <c r="LLD59" s="960"/>
      <c r="LLE59" s="960"/>
      <c r="LLF59" s="960"/>
      <c r="LLG59" s="960"/>
      <c r="LLH59" s="960"/>
      <c r="LLI59" s="960"/>
      <c r="LLJ59" s="960"/>
      <c r="LLK59" s="960"/>
      <c r="LLL59" s="960"/>
      <c r="LLM59" s="960"/>
      <c r="LLN59" s="960"/>
      <c r="LLO59" s="960"/>
      <c r="LLP59" s="960"/>
      <c r="LLQ59" s="960"/>
      <c r="LLR59" s="960"/>
      <c r="LLS59" s="960"/>
      <c r="LLT59" s="960"/>
      <c r="LLU59" s="960"/>
      <c r="LLV59" s="960"/>
      <c r="LLW59" s="960"/>
      <c r="LLX59" s="960"/>
      <c r="LLY59" s="960"/>
      <c r="LLZ59" s="960"/>
      <c r="LMA59" s="960"/>
      <c r="LMB59" s="960"/>
      <c r="LMC59" s="960"/>
      <c r="LMD59" s="960"/>
      <c r="LME59" s="960"/>
      <c r="LMF59" s="960"/>
      <c r="LMG59" s="960"/>
      <c r="LMH59" s="960"/>
      <c r="LMI59" s="960"/>
      <c r="LMJ59" s="960"/>
      <c r="LMK59" s="960"/>
      <c r="LML59" s="960"/>
      <c r="LMM59" s="960"/>
      <c r="LMN59" s="960"/>
      <c r="LMO59" s="960"/>
      <c r="LMP59" s="960"/>
      <c r="LMQ59" s="960"/>
      <c r="LMR59" s="960"/>
      <c r="LMS59" s="960"/>
      <c r="LMT59" s="960"/>
      <c r="LMU59" s="960"/>
      <c r="LMV59" s="960"/>
      <c r="LMW59" s="960"/>
      <c r="LMX59" s="960"/>
      <c r="LMY59" s="960"/>
      <c r="LMZ59" s="960"/>
      <c r="LNA59" s="960"/>
      <c r="LNB59" s="960"/>
      <c r="LNC59" s="960"/>
      <c r="LND59" s="960"/>
      <c r="LNE59" s="960"/>
      <c r="LNF59" s="960"/>
      <c r="LNG59" s="960"/>
      <c r="LNH59" s="960"/>
      <c r="LNI59" s="960"/>
      <c r="LNJ59" s="960"/>
      <c r="LNK59" s="960"/>
      <c r="LNL59" s="960"/>
      <c r="LNM59" s="960"/>
      <c r="LNN59" s="960"/>
      <c r="LNO59" s="960"/>
      <c r="LNP59" s="960"/>
      <c r="LNQ59" s="960"/>
      <c r="LNR59" s="960"/>
      <c r="LNS59" s="960"/>
      <c r="LNT59" s="960"/>
      <c r="LNU59" s="960"/>
      <c r="LNV59" s="960"/>
      <c r="LNW59" s="960"/>
      <c r="LNX59" s="960"/>
      <c r="LNY59" s="960"/>
      <c r="LNZ59" s="960"/>
      <c r="LOA59" s="960"/>
      <c r="LOB59" s="960"/>
      <c r="LOC59" s="960"/>
      <c r="LOD59" s="960"/>
      <c r="LOE59" s="960"/>
      <c r="LOF59" s="960"/>
      <c r="LOG59" s="960"/>
      <c r="LOH59" s="960"/>
      <c r="LOI59" s="960"/>
      <c r="LOJ59" s="960"/>
      <c r="LOK59" s="960"/>
      <c r="LOL59" s="960"/>
      <c r="LOM59" s="960"/>
      <c r="LON59" s="960"/>
      <c r="LOO59" s="960"/>
      <c r="LOP59" s="960"/>
      <c r="LOQ59" s="960"/>
      <c r="LOR59" s="960"/>
      <c r="LOS59" s="960"/>
      <c r="LOT59" s="960"/>
      <c r="LOU59" s="960"/>
      <c r="LOV59" s="960"/>
      <c r="LOW59" s="960"/>
      <c r="LOX59" s="960"/>
      <c r="LOY59" s="960"/>
      <c r="LOZ59" s="960"/>
      <c r="LPA59" s="960"/>
      <c r="LPB59" s="960"/>
      <c r="LPC59" s="960"/>
      <c r="LPD59" s="960"/>
      <c r="LPE59" s="960"/>
      <c r="LPF59" s="960"/>
      <c r="LPG59" s="960"/>
      <c r="LPH59" s="960"/>
      <c r="LPI59" s="960"/>
      <c r="LPJ59" s="960"/>
      <c r="LPK59" s="960"/>
      <c r="LPL59" s="960"/>
      <c r="LPM59" s="960"/>
      <c r="LPN59" s="960"/>
      <c r="LPO59" s="960"/>
      <c r="LPP59" s="960"/>
      <c r="LPQ59" s="960"/>
      <c r="LPR59" s="960"/>
      <c r="LPS59" s="960"/>
      <c r="LPT59" s="960"/>
      <c r="LPU59" s="960"/>
      <c r="LPV59" s="960"/>
      <c r="LPW59" s="960"/>
      <c r="LPX59" s="960"/>
      <c r="LPY59" s="960"/>
      <c r="LPZ59" s="960"/>
      <c r="LQA59" s="960"/>
      <c r="LQB59" s="960"/>
      <c r="LQC59" s="960"/>
      <c r="LQD59" s="960"/>
      <c r="LQE59" s="960"/>
      <c r="LQF59" s="960"/>
      <c r="LQG59" s="960"/>
      <c r="LQH59" s="960"/>
      <c r="LQI59" s="960"/>
      <c r="LQJ59" s="960"/>
      <c r="LQK59" s="960"/>
      <c r="LQL59" s="960"/>
      <c r="LQM59" s="960"/>
      <c r="LQN59" s="960"/>
      <c r="LQO59" s="960"/>
      <c r="LQP59" s="960"/>
      <c r="LQQ59" s="960"/>
      <c r="LQR59" s="960"/>
      <c r="LQS59" s="960"/>
      <c r="LQT59" s="960"/>
      <c r="LQU59" s="960"/>
      <c r="LQV59" s="960"/>
      <c r="LQW59" s="960"/>
      <c r="LQX59" s="960"/>
      <c r="LQY59" s="960"/>
      <c r="LQZ59" s="960"/>
      <c r="LRA59" s="960"/>
      <c r="LRB59" s="960"/>
      <c r="LRC59" s="960"/>
      <c r="LRD59" s="960"/>
      <c r="LRE59" s="960"/>
      <c r="LRF59" s="960"/>
      <c r="LRG59" s="960"/>
      <c r="LRH59" s="960"/>
      <c r="LRI59" s="960"/>
      <c r="LRJ59" s="960"/>
      <c r="LRK59" s="960"/>
      <c r="LRL59" s="960"/>
      <c r="LRM59" s="960"/>
      <c r="LRN59" s="960"/>
      <c r="LRO59" s="960"/>
      <c r="LRP59" s="960"/>
      <c r="LRQ59" s="960"/>
      <c r="LRR59" s="960"/>
      <c r="LRS59" s="960"/>
      <c r="LRT59" s="960"/>
      <c r="LRU59" s="960"/>
      <c r="LRV59" s="960"/>
      <c r="LRW59" s="960"/>
      <c r="LRX59" s="960"/>
      <c r="LRY59" s="960"/>
      <c r="LRZ59" s="960"/>
      <c r="LSA59" s="960"/>
      <c r="LSB59" s="960"/>
      <c r="LSC59" s="960"/>
      <c r="LSD59" s="960"/>
      <c r="LSE59" s="960"/>
      <c r="LSF59" s="960"/>
      <c r="LSG59" s="960"/>
      <c r="LSH59" s="960"/>
      <c r="LSI59" s="960"/>
      <c r="LSJ59" s="960"/>
      <c r="LSK59" s="960"/>
      <c r="LSL59" s="960"/>
      <c r="LSM59" s="960"/>
      <c r="LSN59" s="960"/>
      <c r="LSO59" s="960"/>
      <c r="LSP59" s="960"/>
      <c r="LSQ59" s="960"/>
      <c r="LSR59" s="960"/>
      <c r="LSS59" s="960"/>
      <c r="LST59" s="960"/>
      <c r="LSU59" s="960"/>
      <c r="LSV59" s="960"/>
      <c r="LSW59" s="960"/>
      <c r="LSX59" s="960"/>
      <c r="LSY59" s="960"/>
      <c r="LSZ59" s="960"/>
      <c r="LTA59" s="960"/>
      <c r="LTB59" s="960"/>
      <c r="LTC59" s="960"/>
      <c r="LTD59" s="960"/>
      <c r="LTE59" s="960"/>
      <c r="LTF59" s="960"/>
      <c r="LTG59" s="960"/>
      <c r="LTH59" s="960"/>
      <c r="LTI59" s="960"/>
      <c r="LTJ59" s="960"/>
      <c r="LTK59" s="960"/>
      <c r="LTL59" s="960"/>
      <c r="LTM59" s="960"/>
      <c r="LTN59" s="960"/>
      <c r="LTO59" s="960"/>
      <c r="LTP59" s="960"/>
      <c r="LTQ59" s="960"/>
      <c r="LTR59" s="960"/>
      <c r="LTS59" s="960"/>
      <c r="LTT59" s="960"/>
      <c r="LTU59" s="960"/>
      <c r="LTV59" s="960"/>
      <c r="LTW59" s="960"/>
      <c r="LTX59" s="960"/>
      <c r="LTY59" s="960"/>
      <c r="LTZ59" s="960"/>
      <c r="LUA59" s="960"/>
      <c r="LUB59" s="960"/>
      <c r="LUC59" s="960"/>
      <c r="LUD59" s="960"/>
      <c r="LUE59" s="960"/>
      <c r="LUF59" s="960"/>
      <c r="LUG59" s="960"/>
      <c r="LUH59" s="960"/>
      <c r="LUI59" s="960"/>
      <c r="LUJ59" s="960"/>
      <c r="LUK59" s="960"/>
      <c r="LUL59" s="960"/>
      <c r="LUM59" s="960"/>
      <c r="LUN59" s="960"/>
      <c r="LUO59" s="960"/>
      <c r="LUP59" s="960"/>
      <c r="LUQ59" s="960"/>
      <c r="LUR59" s="960"/>
      <c r="LUS59" s="960"/>
      <c r="LUT59" s="960"/>
      <c r="LUU59" s="960"/>
      <c r="LUV59" s="960"/>
      <c r="LUW59" s="960"/>
      <c r="LUX59" s="960"/>
      <c r="LUY59" s="960"/>
      <c r="LUZ59" s="960"/>
      <c r="LVA59" s="960"/>
      <c r="LVB59" s="960"/>
      <c r="LVC59" s="960"/>
      <c r="LVD59" s="960"/>
      <c r="LVE59" s="960"/>
      <c r="LVF59" s="960"/>
      <c r="LVG59" s="960"/>
      <c r="LVH59" s="960"/>
      <c r="LVI59" s="960"/>
      <c r="LVJ59" s="960"/>
      <c r="LVK59" s="960"/>
      <c r="LVL59" s="960"/>
      <c r="LVM59" s="960"/>
      <c r="LVN59" s="960"/>
      <c r="LVO59" s="960"/>
      <c r="LVP59" s="960"/>
      <c r="LVQ59" s="960"/>
      <c r="LVR59" s="960"/>
      <c r="LVS59" s="960"/>
      <c r="LVT59" s="960"/>
      <c r="LVU59" s="960"/>
      <c r="LVV59" s="960"/>
      <c r="LVW59" s="960"/>
      <c r="LVX59" s="960"/>
      <c r="LVY59" s="960"/>
      <c r="LVZ59" s="960"/>
      <c r="LWA59" s="960"/>
      <c r="LWB59" s="960"/>
      <c r="LWC59" s="960"/>
      <c r="LWD59" s="960"/>
      <c r="LWE59" s="960"/>
      <c r="LWF59" s="960"/>
      <c r="LWG59" s="960"/>
      <c r="LWH59" s="960"/>
      <c r="LWI59" s="960"/>
      <c r="LWJ59" s="960"/>
      <c r="LWK59" s="960"/>
      <c r="LWL59" s="960"/>
      <c r="LWM59" s="960"/>
      <c r="LWN59" s="960"/>
      <c r="LWO59" s="960"/>
      <c r="LWP59" s="960"/>
      <c r="LWQ59" s="960"/>
      <c r="LWR59" s="960"/>
      <c r="LWS59" s="960"/>
      <c r="LWT59" s="960"/>
      <c r="LWU59" s="960"/>
      <c r="LWV59" s="960"/>
      <c r="LWW59" s="960"/>
      <c r="LWX59" s="960"/>
      <c r="LWY59" s="960"/>
      <c r="LWZ59" s="960"/>
      <c r="LXA59" s="960"/>
      <c r="LXB59" s="960"/>
      <c r="LXC59" s="960"/>
      <c r="LXD59" s="960"/>
      <c r="LXE59" s="960"/>
      <c r="LXF59" s="960"/>
      <c r="LXG59" s="960"/>
      <c r="LXH59" s="960"/>
      <c r="LXI59" s="960"/>
      <c r="LXJ59" s="960"/>
      <c r="LXK59" s="960"/>
      <c r="LXL59" s="960"/>
      <c r="LXM59" s="960"/>
      <c r="LXN59" s="960"/>
      <c r="LXO59" s="960"/>
      <c r="LXP59" s="960"/>
      <c r="LXQ59" s="960"/>
      <c r="LXR59" s="960"/>
      <c r="LXS59" s="960"/>
      <c r="LXT59" s="960"/>
      <c r="LXU59" s="960"/>
      <c r="LXV59" s="960"/>
      <c r="LXW59" s="960"/>
      <c r="LXX59" s="960"/>
      <c r="LXY59" s="960"/>
      <c r="LXZ59" s="960"/>
      <c r="LYA59" s="960"/>
      <c r="LYB59" s="960"/>
      <c r="LYC59" s="960"/>
      <c r="LYD59" s="960"/>
      <c r="LYE59" s="960"/>
      <c r="LYF59" s="960"/>
      <c r="LYG59" s="960"/>
      <c r="LYH59" s="960"/>
      <c r="LYI59" s="960"/>
      <c r="LYJ59" s="960"/>
      <c r="LYK59" s="960"/>
      <c r="LYL59" s="960"/>
      <c r="LYM59" s="960"/>
      <c r="LYN59" s="960"/>
      <c r="LYO59" s="960"/>
      <c r="LYP59" s="960"/>
      <c r="LYQ59" s="960"/>
      <c r="LYR59" s="960"/>
      <c r="LYS59" s="960"/>
      <c r="LYT59" s="960"/>
      <c r="LYU59" s="960"/>
      <c r="LYV59" s="960"/>
      <c r="LYW59" s="960"/>
      <c r="LYX59" s="960"/>
      <c r="LYY59" s="960"/>
      <c r="LYZ59" s="960"/>
      <c r="LZA59" s="960"/>
      <c r="LZB59" s="960"/>
      <c r="LZC59" s="960"/>
      <c r="LZD59" s="960"/>
      <c r="LZE59" s="960"/>
      <c r="LZF59" s="960"/>
      <c r="LZG59" s="960"/>
      <c r="LZH59" s="960"/>
      <c r="LZI59" s="960"/>
      <c r="LZJ59" s="960"/>
      <c r="LZK59" s="960"/>
      <c r="LZL59" s="960"/>
      <c r="LZM59" s="960"/>
      <c r="LZN59" s="960"/>
      <c r="LZO59" s="960"/>
      <c r="LZP59" s="960"/>
      <c r="LZQ59" s="960"/>
      <c r="LZR59" s="960"/>
      <c r="LZS59" s="960"/>
      <c r="LZT59" s="960"/>
      <c r="LZU59" s="960"/>
      <c r="LZV59" s="960"/>
      <c r="LZW59" s="960"/>
      <c r="LZX59" s="960"/>
      <c r="LZY59" s="960"/>
      <c r="LZZ59" s="960"/>
      <c r="MAA59" s="960"/>
      <c r="MAB59" s="960"/>
      <c r="MAC59" s="960"/>
      <c r="MAD59" s="960"/>
      <c r="MAE59" s="960"/>
      <c r="MAF59" s="960"/>
      <c r="MAG59" s="960"/>
      <c r="MAH59" s="960"/>
      <c r="MAI59" s="960"/>
      <c r="MAJ59" s="960"/>
      <c r="MAK59" s="960"/>
      <c r="MAL59" s="960"/>
      <c r="MAM59" s="960"/>
      <c r="MAN59" s="960"/>
      <c r="MAO59" s="960"/>
      <c r="MAP59" s="960"/>
      <c r="MAQ59" s="960"/>
      <c r="MAR59" s="960"/>
      <c r="MAS59" s="960"/>
      <c r="MAT59" s="960"/>
      <c r="MAU59" s="960"/>
      <c r="MAV59" s="960"/>
      <c r="MAW59" s="960"/>
      <c r="MAX59" s="960"/>
      <c r="MAY59" s="960"/>
      <c r="MAZ59" s="960"/>
      <c r="MBA59" s="960"/>
      <c r="MBB59" s="960"/>
      <c r="MBC59" s="960"/>
      <c r="MBD59" s="960"/>
      <c r="MBE59" s="960"/>
      <c r="MBF59" s="960"/>
      <c r="MBG59" s="960"/>
      <c r="MBH59" s="960"/>
      <c r="MBI59" s="960"/>
      <c r="MBJ59" s="960"/>
      <c r="MBK59" s="960"/>
      <c r="MBL59" s="960"/>
      <c r="MBM59" s="960"/>
      <c r="MBN59" s="960"/>
      <c r="MBO59" s="960"/>
      <c r="MBP59" s="960"/>
      <c r="MBQ59" s="960"/>
      <c r="MBR59" s="960"/>
      <c r="MBS59" s="960"/>
      <c r="MBT59" s="960"/>
      <c r="MBU59" s="960"/>
      <c r="MBV59" s="960"/>
      <c r="MBW59" s="960"/>
      <c r="MBX59" s="960"/>
      <c r="MBY59" s="960"/>
      <c r="MBZ59" s="960"/>
      <c r="MCA59" s="960"/>
      <c r="MCB59" s="960"/>
      <c r="MCC59" s="960"/>
      <c r="MCD59" s="960"/>
      <c r="MCE59" s="960"/>
      <c r="MCF59" s="960"/>
      <c r="MCG59" s="960"/>
      <c r="MCH59" s="960"/>
      <c r="MCI59" s="960"/>
      <c r="MCJ59" s="960"/>
      <c r="MCK59" s="960"/>
      <c r="MCL59" s="960"/>
      <c r="MCM59" s="960"/>
      <c r="MCN59" s="960"/>
      <c r="MCO59" s="960"/>
      <c r="MCP59" s="960"/>
      <c r="MCQ59" s="960"/>
      <c r="MCR59" s="960"/>
      <c r="MCS59" s="960"/>
      <c r="MCT59" s="960"/>
      <c r="MCU59" s="960"/>
      <c r="MCV59" s="960"/>
      <c r="MCW59" s="960"/>
      <c r="MCX59" s="960"/>
      <c r="MCY59" s="960"/>
      <c r="MCZ59" s="960"/>
      <c r="MDA59" s="960"/>
      <c r="MDB59" s="960"/>
      <c r="MDC59" s="960"/>
      <c r="MDD59" s="960"/>
      <c r="MDE59" s="960"/>
      <c r="MDF59" s="960"/>
      <c r="MDG59" s="960"/>
      <c r="MDH59" s="960"/>
      <c r="MDI59" s="960"/>
      <c r="MDJ59" s="960"/>
      <c r="MDK59" s="960"/>
      <c r="MDL59" s="960"/>
      <c r="MDM59" s="960"/>
      <c r="MDN59" s="960"/>
      <c r="MDO59" s="960"/>
      <c r="MDP59" s="960"/>
      <c r="MDQ59" s="960"/>
      <c r="MDR59" s="960"/>
      <c r="MDS59" s="960"/>
      <c r="MDT59" s="960"/>
      <c r="MDU59" s="960"/>
      <c r="MDV59" s="960"/>
      <c r="MDW59" s="960"/>
      <c r="MDX59" s="960"/>
      <c r="MDY59" s="960"/>
      <c r="MDZ59" s="960"/>
      <c r="MEA59" s="960"/>
      <c r="MEB59" s="960"/>
      <c r="MEC59" s="960"/>
      <c r="MED59" s="960"/>
      <c r="MEE59" s="960"/>
      <c r="MEF59" s="960"/>
      <c r="MEG59" s="960"/>
      <c r="MEH59" s="960"/>
      <c r="MEI59" s="960"/>
      <c r="MEJ59" s="960"/>
      <c r="MEK59" s="960"/>
      <c r="MEL59" s="960"/>
      <c r="MEM59" s="960"/>
      <c r="MEN59" s="960"/>
      <c r="MEO59" s="960"/>
      <c r="MEP59" s="960"/>
      <c r="MEQ59" s="960"/>
      <c r="MER59" s="960"/>
      <c r="MES59" s="960"/>
      <c r="MET59" s="960"/>
      <c r="MEU59" s="960"/>
      <c r="MEV59" s="960"/>
      <c r="MEW59" s="960"/>
      <c r="MEX59" s="960"/>
      <c r="MEY59" s="960"/>
      <c r="MEZ59" s="960"/>
      <c r="MFA59" s="960"/>
      <c r="MFB59" s="960"/>
      <c r="MFC59" s="960"/>
      <c r="MFD59" s="960"/>
      <c r="MFE59" s="960"/>
      <c r="MFF59" s="960"/>
      <c r="MFG59" s="960"/>
      <c r="MFH59" s="960"/>
      <c r="MFI59" s="960"/>
      <c r="MFJ59" s="960"/>
      <c r="MFK59" s="960"/>
      <c r="MFL59" s="960"/>
      <c r="MFM59" s="960"/>
      <c r="MFN59" s="960"/>
      <c r="MFO59" s="960"/>
      <c r="MFP59" s="960"/>
      <c r="MFQ59" s="960"/>
      <c r="MFR59" s="960"/>
      <c r="MFS59" s="960"/>
      <c r="MFT59" s="960"/>
      <c r="MFU59" s="960"/>
      <c r="MFV59" s="960"/>
      <c r="MFW59" s="960"/>
      <c r="MFX59" s="960"/>
      <c r="MFY59" s="960"/>
      <c r="MFZ59" s="960"/>
      <c r="MGA59" s="960"/>
      <c r="MGB59" s="960"/>
      <c r="MGC59" s="960"/>
      <c r="MGD59" s="960"/>
      <c r="MGE59" s="960"/>
      <c r="MGF59" s="960"/>
      <c r="MGG59" s="960"/>
      <c r="MGH59" s="960"/>
      <c r="MGI59" s="960"/>
      <c r="MGJ59" s="960"/>
      <c r="MGK59" s="960"/>
      <c r="MGL59" s="960"/>
      <c r="MGM59" s="960"/>
      <c r="MGN59" s="960"/>
      <c r="MGO59" s="960"/>
      <c r="MGP59" s="960"/>
      <c r="MGQ59" s="960"/>
      <c r="MGR59" s="960"/>
      <c r="MGS59" s="960"/>
      <c r="MGT59" s="960"/>
      <c r="MGU59" s="960"/>
      <c r="MGV59" s="960"/>
      <c r="MGW59" s="960"/>
      <c r="MGX59" s="960"/>
      <c r="MGY59" s="960"/>
      <c r="MGZ59" s="960"/>
      <c r="MHA59" s="960"/>
      <c r="MHB59" s="960"/>
      <c r="MHC59" s="960"/>
      <c r="MHD59" s="960"/>
      <c r="MHE59" s="960"/>
      <c r="MHF59" s="960"/>
      <c r="MHG59" s="960"/>
      <c r="MHH59" s="960"/>
      <c r="MHI59" s="960"/>
      <c r="MHJ59" s="960"/>
      <c r="MHK59" s="960"/>
      <c r="MHL59" s="960"/>
      <c r="MHM59" s="960"/>
      <c r="MHN59" s="960"/>
      <c r="MHO59" s="960"/>
      <c r="MHP59" s="960"/>
      <c r="MHQ59" s="960"/>
      <c r="MHR59" s="960"/>
      <c r="MHS59" s="960"/>
      <c r="MHT59" s="960"/>
      <c r="MHU59" s="960"/>
      <c r="MHV59" s="960"/>
      <c r="MHW59" s="960"/>
      <c r="MHX59" s="960"/>
      <c r="MHY59" s="960"/>
      <c r="MHZ59" s="960"/>
      <c r="MIA59" s="960"/>
      <c r="MIB59" s="960"/>
      <c r="MIC59" s="960"/>
      <c r="MID59" s="960"/>
      <c r="MIE59" s="960"/>
      <c r="MIF59" s="960"/>
      <c r="MIG59" s="960"/>
      <c r="MIH59" s="960"/>
      <c r="MII59" s="960"/>
      <c r="MIJ59" s="960"/>
      <c r="MIK59" s="960"/>
      <c r="MIL59" s="960"/>
      <c r="MIM59" s="960"/>
      <c r="MIN59" s="960"/>
      <c r="MIO59" s="960"/>
      <c r="MIP59" s="960"/>
      <c r="MIQ59" s="960"/>
      <c r="MIR59" s="960"/>
      <c r="MIS59" s="960"/>
      <c r="MIT59" s="960"/>
      <c r="MIU59" s="960"/>
      <c r="MIV59" s="960"/>
      <c r="MIW59" s="960"/>
      <c r="MIX59" s="960"/>
      <c r="MIY59" s="960"/>
      <c r="MIZ59" s="960"/>
      <c r="MJA59" s="960"/>
      <c r="MJB59" s="960"/>
      <c r="MJC59" s="960"/>
      <c r="MJD59" s="960"/>
      <c r="MJE59" s="960"/>
      <c r="MJF59" s="960"/>
      <c r="MJG59" s="960"/>
      <c r="MJH59" s="960"/>
      <c r="MJI59" s="960"/>
      <c r="MJJ59" s="960"/>
      <c r="MJK59" s="960"/>
      <c r="MJL59" s="960"/>
      <c r="MJM59" s="960"/>
      <c r="MJN59" s="960"/>
      <c r="MJO59" s="960"/>
      <c r="MJP59" s="960"/>
      <c r="MJQ59" s="960"/>
      <c r="MJR59" s="960"/>
      <c r="MJS59" s="960"/>
      <c r="MJT59" s="960"/>
      <c r="MJU59" s="960"/>
      <c r="MJV59" s="960"/>
      <c r="MJW59" s="960"/>
      <c r="MJX59" s="960"/>
      <c r="MJY59" s="960"/>
      <c r="MJZ59" s="960"/>
      <c r="MKA59" s="960"/>
      <c r="MKB59" s="960"/>
      <c r="MKC59" s="960"/>
      <c r="MKD59" s="960"/>
      <c r="MKE59" s="960"/>
      <c r="MKF59" s="960"/>
      <c r="MKG59" s="960"/>
      <c r="MKH59" s="960"/>
      <c r="MKI59" s="960"/>
      <c r="MKJ59" s="960"/>
      <c r="MKK59" s="960"/>
      <c r="MKL59" s="960"/>
      <c r="MKM59" s="960"/>
      <c r="MKN59" s="960"/>
      <c r="MKO59" s="960"/>
      <c r="MKP59" s="960"/>
      <c r="MKQ59" s="960"/>
      <c r="MKR59" s="960"/>
      <c r="MKS59" s="960"/>
      <c r="MKT59" s="960"/>
      <c r="MKU59" s="960"/>
      <c r="MKV59" s="960"/>
      <c r="MKW59" s="960"/>
      <c r="MKX59" s="960"/>
      <c r="MKY59" s="960"/>
      <c r="MKZ59" s="960"/>
      <c r="MLA59" s="960"/>
      <c r="MLB59" s="960"/>
      <c r="MLC59" s="960"/>
      <c r="MLD59" s="960"/>
      <c r="MLE59" s="960"/>
      <c r="MLF59" s="960"/>
      <c r="MLG59" s="960"/>
      <c r="MLH59" s="960"/>
      <c r="MLI59" s="960"/>
      <c r="MLJ59" s="960"/>
      <c r="MLK59" s="960"/>
      <c r="MLL59" s="960"/>
      <c r="MLM59" s="960"/>
      <c r="MLN59" s="960"/>
      <c r="MLO59" s="960"/>
      <c r="MLP59" s="960"/>
      <c r="MLQ59" s="960"/>
      <c r="MLR59" s="960"/>
      <c r="MLS59" s="960"/>
      <c r="MLT59" s="960"/>
      <c r="MLU59" s="960"/>
      <c r="MLV59" s="960"/>
      <c r="MLW59" s="960"/>
      <c r="MLX59" s="960"/>
      <c r="MLY59" s="960"/>
      <c r="MLZ59" s="960"/>
      <c r="MMA59" s="960"/>
      <c r="MMB59" s="960"/>
      <c r="MMC59" s="960"/>
      <c r="MMD59" s="960"/>
      <c r="MME59" s="960"/>
      <c r="MMF59" s="960"/>
      <c r="MMG59" s="960"/>
      <c r="MMH59" s="960"/>
      <c r="MMI59" s="960"/>
      <c r="MMJ59" s="960"/>
      <c r="MMK59" s="960"/>
      <c r="MML59" s="960"/>
      <c r="MMM59" s="960"/>
      <c r="MMN59" s="960"/>
      <c r="MMO59" s="960"/>
      <c r="MMP59" s="960"/>
      <c r="MMQ59" s="960"/>
      <c r="MMR59" s="960"/>
      <c r="MMS59" s="960"/>
      <c r="MMT59" s="960"/>
      <c r="MMU59" s="960"/>
      <c r="MMV59" s="960"/>
      <c r="MMW59" s="960"/>
      <c r="MMX59" s="960"/>
      <c r="MMY59" s="960"/>
      <c r="MMZ59" s="960"/>
      <c r="MNA59" s="960"/>
      <c r="MNB59" s="960"/>
      <c r="MNC59" s="960"/>
      <c r="MND59" s="960"/>
      <c r="MNE59" s="960"/>
      <c r="MNF59" s="960"/>
      <c r="MNG59" s="960"/>
      <c r="MNH59" s="960"/>
      <c r="MNI59" s="960"/>
      <c r="MNJ59" s="960"/>
      <c r="MNK59" s="960"/>
      <c r="MNL59" s="960"/>
      <c r="MNM59" s="960"/>
      <c r="MNN59" s="960"/>
      <c r="MNO59" s="960"/>
      <c r="MNP59" s="960"/>
      <c r="MNQ59" s="960"/>
      <c r="MNR59" s="960"/>
      <c r="MNS59" s="960"/>
      <c r="MNT59" s="960"/>
      <c r="MNU59" s="960"/>
      <c r="MNV59" s="960"/>
      <c r="MNW59" s="960"/>
      <c r="MNX59" s="960"/>
      <c r="MNY59" s="960"/>
      <c r="MNZ59" s="960"/>
      <c r="MOA59" s="960"/>
      <c r="MOB59" s="960"/>
      <c r="MOC59" s="960"/>
      <c r="MOD59" s="960"/>
      <c r="MOE59" s="960"/>
      <c r="MOF59" s="960"/>
      <c r="MOG59" s="960"/>
      <c r="MOH59" s="960"/>
      <c r="MOI59" s="960"/>
      <c r="MOJ59" s="960"/>
      <c r="MOK59" s="960"/>
      <c r="MOL59" s="960"/>
      <c r="MOM59" s="960"/>
      <c r="MON59" s="960"/>
      <c r="MOO59" s="960"/>
      <c r="MOP59" s="960"/>
      <c r="MOQ59" s="960"/>
      <c r="MOR59" s="960"/>
      <c r="MOS59" s="960"/>
      <c r="MOT59" s="960"/>
      <c r="MOU59" s="960"/>
      <c r="MOV59" s="960"/>
      <c r="MOW59" s="960"/>
      <c r="MOX59" s="960"/>
      <c r="MOY59" s="960"/>
      <c r="MOZ59" s="960"/>
      <c r="MPA59" s="960"/>
      <c r="MPB59" s="960"/>
      <c r="MPC59" s="960"/>
      <c r="MPD59" s="960"/>
      <c r="MPE59" s="960"/>
      <c r="MPF59" s="960"/>
      <c r="MPG59" s="960"/>
      <c r="MPH59" s="960"/>
      <c r="MPI59" s="960"/>
      <c r="MPJ59" s="960"/>
      <c r="MPK59" s="960"/>
      <c r="MPL59" s="960"/>
      <c r="MPM59" s="960"/>
      <c r="MPN59" s="960"/>
      <c r="MPO59" s="960"/>
      <c r="MPP59" s="960"/>
      <c r="MPQ59" s="960"/>
      <c r="MPR59" s="960"/>
      <c r="MPS59" s="960"/>
      <c r="MPT59" s="960"/>
      <c r="MPU59" s="960"/>
      <c r="MPV59" s="960"/>
      <c r="MPW59" s="960"/>
      <c r="MPX59" s="960"/>
      <c r="MPY59" s="960"/>
      <c r="MPZ59" s="960"/>
      <c r="MQA59" s="960"/>
      <c r="MQB59" s="960"/>
      <c r="MQC59" s="960"/>
      <c r="MQD59" s="960"/>
      <c r="MQE59" s="960"/>
      <c r="MQF59" s="960"/>
      <c r="MQG59" s="960"/>
      <c r="MQH59" s="960"/>
      <c r="MQI59" s="960"/>
      <c r="MQJ59" s="960"/>
      <c r="MQK59" s="960"/>
      <c r="MQL59" s="960"/>
      <c r="MQM59" s="960"/>
      <c r="MQN59" s="960"/>
      <c r="MQO59" s="960"/>
      <c r="MQP59" s="960"/>
      <c r="MQQ59" s="960"/>
      <c r="MQR59" s="960"/>
      <c r="MQS59" s="960"/>
      <c r="MQT59" s="960"/>
      <c r="MQU59" s="960"/>
      <c r="MQV59" s="960"/>
      <c r="MQW59" s="960"/>
      <c r="MQX59" s="960"/>
      <c r="MQY59" s="960"/>
      <c r="MQZ59" s="960"/>
      <c r="MRA59" s="960"/>
      <c r="MRB59" s="960"/>
      <c r="MRC59" s="960"/>
      <c r="MRD59" s="960"/>
      <c r="MRE59" s="960"/>
      <c r="MRF59" s="960"/>
      <c r="MRG59" s="960"/>
      <c r="MRH59" s="960"/>
      <c r="MRI59" s="960"/>
      <c r="MRJ59" s="960"/>
      <c r="MRK59" s="960"/>
      <c r="MRL59" s="960"/>
      <c r="MRM59" s="960"/>
      <c r="MRN59" s="960"/>
      <c r="MRO59" s="960"/>
      <c r="MRP59" s="960"/>
      <c r="MRQ59" s="960"/>
      <c r="MRR59" s="960"/>
      <c r="MRS59" s="960"/>
      <c r="MRT59" s="960"/>
      <c r="MRU59" s="960"/>
      <c r="MRV59" s="960"/>
      <c r="MRW59" s="960"/>
      <c r="MRX59" s="960"/>
      <c r="MRY59" s="960"/>
      <c r="MRZ59" s="960"/>
      <c r="MSA59" s="960"/>
      <c r="MSB59" s="960"/>
      <c r="MSC59" s="960"/>
      <c r="MSD59" s="960"/>
      <c r="MSE59" s="960"/>
      <c r="MSF59" s="960"/>
      <c r="MSG59" s="960"/>
      <c r="MSH59" s="960"/>
      <c r="MSI59" s="960"/>
      <c r="MSJ59" s="960"/>
      <c r="MSK59" s="960"/>
      <c r="MSL59" s="960"/>
      <c r="MSM59" s="960"/>
      <c r="MSN59" s="960"/>
      <c r="MSO59" s="960"/>
      <c r="MSP59" s="960"/>
      <c r="MSQ59" s="960"/>
      <c r="MSR59" s="960"/>
      <c r="MSS59" s="960"/>
      <c r="MST59" s="960"/>
      <c r="MSU59" s="960"/>
      <c r="MSV59" s="960"/>
      <c r="MSW59" s="960"/>
      <c r="MSX59" s="960"/>
      <c r="MSY59" s="960"/>
      <c r="MSZ59" s="960"/>
      <c r="MTA59" s="960"/>
      <c r="MTB59" s="960"/>
      <c r="MTC59" s="960"/>
      <c r="MTD59" s="960"/>
      <c r="MTE59" s="960"/>
      <c r="MTF59" s="960"/>
      <c r="MTG59" s="960"/>
      <c r="MTH59" s="960"/>
      <c r="MTI59" s="960"/>
      <c r="MTJ59" s="960"/>
      <c r="MTK59" s="960"/>
      <c r="MTL59" s="960"/>
      <c r="MTM59" s="960"/>
      <c r="MTN59" s="960"/>
      <c r="MTO59" s="960"/>
      <c r="MTP59" s="960"/>
      <c r="MTQ59" s="960"/>
      <c r="MTR59" s="960"/>
      <c r="MTS59" s="960"/>
      <c r="MTT59" s="960"/>
      <c r="MTU59" s="960"/>
      <c r="MTV59" s="960"/>
      <c r="MTW59" s="960"/>
      <c r="MTX59" s="960"/>
      <c r="MTY59" s="960"/>
      <c r="MTZ59" s="960"/>
      <c r="MUA59" s="960"/>
      <c r="MUB59" s="960"/>
      <c r="MUC59" s="960"/>
      <c r="MUD59" s="960"/>
      <c r="MUE59" s="960"/>
      <c r="MUF59" s="960"/>
      <c r="MUG59" s="960"/>
      <c r="MUH59" s="960"/>
      <c r="MUI59" s="960"/>
      <c r="MUJ59" s="960"/>
      <c r="MUK59" s="960"/>
      <c r="MUL59" s="960"/>
      <c r="MUM59" s="960"/>
      <c r="MUN59" s="960"/>
      <c r="MUO59" s="960"/>
      <c r="MUP59" s="960"/>
      <c r="MUQ59" s="960"/>
      <c r="MUR59" s="960"/>
      <c r="MUS59" s="960"/>
      <c r="MUT59" s="960"/>
      <c r="MUU59" s="960"/>
      <c r="MUV59" s="960"/>
      <c r="MUW59" s="960"/>
      <c r="MUX59" s="960"/>
      <c r="MUY59" s="960"/>
      <c r="MUZ59" s="960"/>
      <c r="MVA59" s="960"/>
      <c r="MVB59" s="960"/>
      <c r="MVC59" s="960"/>
      <c r="MVD59" s="960"/>
      <c r="MVE59" s="960"/>
      <c r="MVF59" s="960"/>
      <c r="MVG59" s="960"/>
      <c r="MVH59" s="960"/>
      <c r="MVI59" s="960"/>
      <c r="MVJ59" s="960"/>
      <c r="MVK59" s="960"/>
      <c r="MVL59" s="960"/>
      <c r="MVM59" s="960"/>
      <c r="MVN59" s="960"/>
      <c r="MVO59" s="960"/>
      <c r="MVP59" s="960"/>
      <c r="MVQ59" s="960"/>
      <c r="MVR59" s="960"/>
      <c r="MVS59" s="960"/>
      <c r="MVT59" s="960"/>
      <c r="MVU59" s="960"/>
      <c r="MVV59" s="960"/>
      <c r="MVW59" s="960"/>
      <c r="MVX59" s="960"/>
      <c r="MVY59" s="960"/>
      <c r="MVZ59" s="960"/>
      <c r="MWA59" s="960"/>
      <c r="MWB59" s="960"/>
      <c r="MWC59" s="960"/>
      <c r="MWD59" s="960"/>
      <c r="MWE59" s="960"/>
      <c r="MWF59" s="960"/>
      <c r="MWG59" s="960"/>
      <c r="MWH59" s="960"/>
      <c r="MWI59" s="960"/>
      <c r="MWJ59" s="960"/>
      <c r="MWK59" s="960"/>
      <c r="MWL59" s="960"/>
      <c r="MWM59" s="960"/>
      <c r="MWN59" s="960"/>
      <c r="MWO59" s="960"/>
      <c r="MWP59" s="960"/>
      <c r="MWQ59" s="960"/>
      <c r="MWR59" s="960"/>
      <c r="MWS59" s="960"/>
      <c r="MWT59" s="960"/>
      <c r="MWU59" s="960"/>
      <c r="MWV59" s="960"/>
      <c r="MWW59" s="960"/>
      <c r="MWX59" s="960"/>
      <c r="MWY59" s="960"/>
      <c r="MWZ59" s="960"/>
      <c r="MXA59" s="960"/>
      <c r="MXB59" s="960"/>
      <c r="MXC59" s="960"/>
      <c r="MXD59" s="960"/>
      <c r="MXE59" s="960"/>
      <c r="MXF59" s="960"/>
      <c r="MXG59" s="960"/>
      <c r="MXH59" s="960"/>
      <c r="MXI59" s="960"/>
      <c r="MXJ59" s="960"/>
      <c r="MXK59" s="960"/>
      <c r="MXL59" s="960"/>
      <c r="MXM59" s="960"/>
      <c r="MXN59" s="960"/>
      <c r="MXO59" s="960"/>
      <c r="MXP59" s="960"/>
      <c r="MXQ59" s="960"/>
      <c r="MXR59" s="960"/>
      <c r="MXS59" s="960"/>
      <c r="MXT59" s="960"/>
      <c r="MXU59" s="960"/>
      <c r="MXV59" s="960"/>
      <c r="MXW59" s="960"/>
      <c r="MXX59" s="960"/>
      <c r="MXY59" s="960"/>
      <c r="MXZ59" s="960"/>
      <c r="MYA59" s="960"/>
      <c r="MYB59" s="960"/>
      <c r="MYC59" s="960"/>
      <c r="MYD59" s="960"/>
      <c r="MYE59" s="960"/>
      <c r="MYF59" s="960"/>
      <c r="MYG59" s="960"/>
      <c r="MYH59" s="960"/>
      <c r="MYI59" s="960"/>
      <c r="MYJ59" s="960"/>
      <c r="MYK59" s="960"/>
      <c r="MYL59" s="960"/>
      <c r="MYM59" s="960"/>
      <c r="MYN59" s="960"/>
      <c r="MYO59" s="960"/>
      <c r="MYP59" s="960"/>
      <c r="MYQ59" s="960"/>
      <c r="MYR59" s="960"/>
      <c r="MYS59" s="960"/>
      <c r="MYT59" s="960"/>
      <c r="MYU59" s="960"/>
      <c r="MYV59" s="960"/>
      <c r="MYW59" s="960"/>
      <c r="MYX59" s="960"/>
      <c r="MYY59" s="960"/>
      <c r="MYZ59" s="960"/>
      <c r="MZA59" s="960"/>
      <c r="MZB59" s="960"/>
      <c r="MZC59" s="960"/>
      <c r="MZD59" s="960"/>
      <c r="MZE59" s="960"/>
      <c r="MZF59" s="960"/>
      <c r="MZG59" s="960"/>
      <c r="MZH59" s="960"/>
      <c r="MZI59" s="960"/>
      <c r="MZJ59" s="960"/>
      <c r="MZK59" s="960"/>
      <c r="MZL59" s="960"/>
      <c r="MZM59" s="960"/>
      <c r="MZN59" s="960"/>
      <c r="MZO59" s="960"/>
      <c r="MZP59" s="960"/>
      <c r="MZQ59" s="960"/>
      <c r="MZR59" s="960"/>
      <c r="MZS59" s="960"/>
      <c r="MZT59" s="960"/>
      <c r="MZU59" s="960"/>
      <c r="MZV59" s="960"/>
      <c r="MZW59" s="960"/>
      <c r="MZX59" s="960"/>
      <c r="MZY59" s="960"/>
      <c r="MZZ59" s="960"/>
      <c r="NAA59" s="960"/>
      <c r="NAB59" s="960"/>
      <c r="NAC59" s="960"/>
      <c r="NAD59" s="960"/>
      <c r="NAE59" s="960"/>
      <c r="NAF59" s="960"/>
      <c r="NAG59" s="960"/>
      <c r="NAH59" s="960"/>
      <c r="NAI59" s="960"/>
      <c r="NAJ59" s="960"/>
      <c r="NAK59" s="960"/>
      <c r="NAL59" s="960"/>
      <c r="NAM59" s="960"/>
      <c r="NAN59" s="960"/>
      <c r="NAO59" s="960"/>
      <c r="NAP59" s="960"/>
      <c r="NAQ59" s="960"/>
      <c r="NAR59" s="960"/>
      <c r="NAS59" s="960"/>
      <c r="NAT59" s="960"/>
      <c r="NAU59" s="960"/>
      <c r="NAV59" s="960"/>
      <c r="NAW59" s="960"/>
      <c r="NAX59" s="960"/>
      <c r="NAY59" s="960"/>
      <c r="NAZ59" s="960"/>
      <c r="NBA59" s="960"/>
      <c r="NBB59" s="960"/>
      <c r="NBC59" s="960"/>
      <c r="NBD59" s="960"/>
      <c r="NBE59" s="960"/>
      <c r="NBF59" s="960"/>
      <c r="NBG59" s="960"/>
      <c r="NBH59" s="960"/>
      <c r="NBI59" s="960"/>
      <c r="NBJ59" s="960"/>
      <c r="NBK59" s="960"/>
      <c r="NBL59" s="960"/>
      <c r="NBM59" s="960"/>
      <c r="NBN59" s="960"/>
      <c r="NBO59" s="960"/>
      <c r="NBP59" s="960"/>
      <c r="NBQ59" s="960"/>
      <c r="NBR59" s="960"/>
      <c r="NBS59" s="960"/>
      <c r="NBT59" s="960"/>
      <c r="NBU59" s="960"/>
      <c r="NBV59" s="960"/>
      <c r="NBW59" s="960"/>
      <c r="NBX59" s="960"/>
      <c r="NBY59" s="960"/>
      <c r="NBZ59" s="960"/>
      <c r="NCA59" s="960"/>
      <c r="NCB59" s="960"/>
      <c r="NCC59" s="960"/>
      <c r="NCD59" s="960"/>
      <c r="NCE59" s="960"/>
      <c r="NCF59" s="960"/>
      <c r="NCG59" s="960"/>
      <c r="NCH59" s="960"/>
      <c r="NCI59" s="960"/>
      <c r="NCJ59" s="960"/>
      <c r="NCK59" s="960"/>
      <c r="NCL59" s="960"/>
      <c r="NCM59" s="960"/>
      <c r="NCN59" s="960"/>
      <c r="NCO59" s="960"/>
      <c r="NCP59" s="960"/>
      <c r="NCQ59" s="960"/>
      <c r="NCR59" s="960"/>
      <c r="NCS59" s="960"/>
      <c r="NCT59" s="960"/>
      <c r="NCU59" s="960"/>
      <c r="NCV59" s="960"/>
      <c r="NCW59" s="960"/>
      <c r="NCX59" s="960"/>
      <c r="NCY59" s="960"/>
      <c r="NCZ59" s="960"/>
      <c r="NDA59" s="960"/>
      <c r="NDB59" s="960"/>
      <c r="NDC59" s="960"/>
      <c r="NDD59" s="960"/>
      <c r="NDE59" s="960"/>
      <c r="NDF59" s="960"/>
      <c r="NDG59" s="960"/>
      <c r="NDH59" s="960"/>
      <c r="NDI59" s="960"/>
      <c r="NDJ59" s="960"/>
      <c r="NDK59" s="960"/>
      <c r="NDL59" s="960"/>
      <c r="NDM59" s="960"/>
      <c r="NDN59" s="960"/>
      <c r="NDO59" s="960"/>
      <c r="NDP59" s="960"/>
      <c r="NDQ59" s="960"/>
      <c r="NDR59" s="960"/>
      <c r="NDS59" s="960"/>
      <c r="NDT59" s="960"/>
      <c r="NDU59" s="960"/>
      <c r="NDV59" s="960"/>
      <c r="NDW59" s="960"/>
      <c r="NDX59" s="960"/>
      <c r="NDY59" s="960"/>
      <c r="NDZ59" s="960"/>
      <c r="NEA59" s="960"/>
      <c r="NEB59" s="960"/>
      <c r="NEC59" s="960"/>
      <c r="NED59" s="960"/>
      <c r="NEE59" s="960"/>
      <c r="NEF59" s="960"/>
      <c r="NEG59" s="960"/>
      <c r="NEH59" s="960"/>
      <c r="NEI59" s="960"/>
      <c r="NEJ59" s="960"/>
      <c r="NEK59" s="960"/>
      <c r="NEL59" s="960"/>
      <c r="NEM59" s="960"/>
      <c r="NEN59" s="960"/>
      <c r="NEO59" s="960"/>
      <c r="NEP59" s="960"/>
      <c r="NEQ59" s="960"/>
      <c r="NER59" s="960"/>
      <c r="NES59" s="960"/>
      <c r="NET59" s="960"/>
      <c r="NEU59" s="960"/>
      <c r="NEV59" s="960"/>
      <c r="NEW59" s="960"/>
      <c r="NEX59" s="960"/>
      <c r="NEY59" s="960"/>
      <c r="NEZ59" s="960"/>
      <c r="NFA59" s="960"/>
      <c r="NFB59" s="960"/>
      <c r="NFC59" s="960"/>
      <c r="NFD59" s="960"/>
      <c r="NFE59" s="960"/>
      <c r="NFF59" s="960"/>
      <c r="NFG59" s="960"/>
      <c r="NFH59" s="960"/>
      <c r="NFI59" s="960"/>
      <c r="NFJ59" s="960"/>
      <c r="NFK59" s="960"/>
      <c r="NFL59" s="960"/>
      <c r="NFM59" s="960"/>
      <c r="NFN59" s="960"/>
      <c r="NFO59" s="960"/>
      <c r="NFP59" s="960"/>
      <c r="NFQ59" s="960"/>
      <c r="NFR59" s="960"/>
      <c r="NFS59" s="960"/>
      <c r="NFT59" s="960"/>
      <c r="NFU59" s="960"/>
      <c r="NFV59" s="960"/>
      <c r="NFW59" s="960"/>
      <c r="NFX59" s="960"/>
      <c r="NFY59" s="960"/>
      <c r="NFZ59" s="960"/>
      <c r="NGA59" s="960"/>
      <c r="NGB59" s="960"/>
      <c r="NGC59" s="960"/>
      <c r="NGD59" s="960"/>
      <c r="NGE59" s="960"/>
      <c r="NGF59" s="960"/>
      <c r="NGG59" s="960"/>
      <c r="NGH59" s="960"/>
      <c r="NGI59" s="960"/>
      <c r="NGJ59" s="960"/>
      <c r="NGK59" s="960"/>
      <c r="NGL59" s="960"/>
      <c r="NGM59" s="960"/>
      <c r="NGN59" s="960"/>
      <c r="NGO59" s="960"/>
      <c r="NGP59" s="960"/>
      <c r="NGQ59" s="960"/>
      <c r="NGR59" s="960"/>
      <c r="NGS59" s="960"/>
      <c r="NGT59" s="960"/>
      <c r="NGU59" s="960"/>
      <c r="NGV59" s="960"/>
      <c r="NGW59" s="960"/>
      <c r="NGX59" s="960"/>
      <c r="NGY59" s="960"/>
      <c r="NGZ59" s="960"/>
      <c r="NHA59" s="960"/>
      <c r="NHB59" s="960"/>
      <c r="NHC59" s="960"/>
      <c r="NHD59" s="960"/>
      <c r="NHE59" s="960"/>
      <c r="NHF59" s="960"/>
      <c r="NHG59" s="960"/>
      <c r="NHH59" s="960"/>
      <c r="NHI59" s="960"/>
      <c r="NHJ59" s="960"/>
      <c r="NHK59" s="960"/>
      <c r="NHL59" s="960"/>
      <c r="NHM59" s="960"/>
      <c r="NHN59" s="960"/>
      <c r="NHO59" s="960"/>
      <c r="NHP59" s="960"/>
      <c r="NHQ59" s="960"/>
      <c r="NHR59" s="960"/>
      <c r="NHS59" s="960"/>
      <c r="NHT59" s="960"/>
      <c r="NHU59" s="960"/>
      <c r="NHV59" s="960"/>
      <c r="NHW59" s="960"/>
      <c r="NHX59" s="960"/>
      <c r="NHY59" s="960"/>
      <c r="NHZ59" s="960"/>
      <c r="NIA59" s="960"/>
      <c r="NIB59" s="960"/>
      <c r="NIC59" s="960"/>
      <c r="NID59" s="960"/>
      <c r="NIE59" s="960"/>
      <c r="NIF59" s="960"/>
      <c r="NIG59" s="960"/>
      <c r="NIH59" s="960"/>
      <c r="NII59" s="960"/>
      <c r="NIJ59" s="960"/>
      <c r="NIK59" s="960"/>
      <c r="NIL59" s="960"/>
      <c r="NIM59" s="960"/>
      <c r="NIN59" s="960"/>
      <c r="NIO59" s="960"/>
      <c r="NIP59" s="960"/>
      <c r="NIQ59" s="960"/>
      <c r="NIR59" s="960"/>
      <c r="NIS59" s="960"/>
      <c r="NIT59" s="960"/>
      <c r="NIU59" s="960"/>
      <c r="NIV59" s="960"/>
      <c r="NIW59" s="960"/>
      <c r="NIX59" s="960"/>
      <c r="NIY59" s="960"/>
      <c r="NIZ59" s="960"/>
      <c r="NJA59" s="960"/>
      <c r="NJB59" s="960"/>
      <c r="NJC59" s="960"/>
      <c r="NJD59" s="960"/>
      <c r="NJE59" s="960"/>
      <c r="NJF59" s="960"/>
      <c r="NJG59" s="960"/>
      <c r="NJH59" s="960"/>
      <c r="NJI59" s="960"/>
      <c r="NJJ59" s="960"/>
      <c r="NJK59" s="960"/>
      <c r="NJL59" s="960"/>
      <c r="NJM59" s="960"/>
      <c r="NJN59" s="960"/>
      <c r="NJO59" s="960"/>
      <c r="NJP59" s="960"/>
      <c r="NJQ59" s="960"/>
      <c r="NJR59" s="960"/>
      <c r="NJS59" s="960"/>
      <c r="NJT59" s="960"/>
      <c r="NJU59" s="960"/>
      <c r="NJV59" s="960"/>
      <c r="NJW59" s="960"/>
      <c r="NJX59" s="960"/>
      <c r="NJY59" s="960"/>
      <c r="NJZ59" s="960"/>
      <c r="NKA59" s="960"/>
      <c r="NKB59" s="960"/>
      <c r="NKC59" s="960"/>
      <c r="NKD59" s="960"/>
      <c r="NKE59" s="960"/>
      <c r="NKF59" s="960"/>
      <c r="NKG59" s="960"/>
      <c r="NKH59" s="960"/>
      <c r="NKI59" s="960"/>
      <c r="NKJ59" s="960"/>
      <c r="NKK59" s="960"/>
      <c r="NKL59" s="960"/>
      <c r="NKM59" s="960"/>
      <c r="NKN59" s="960"/>
      <c r="NKO59" s="960"/>
      <c r="NKP59" s="960"/>
      <c r="NKQ59" s="960"/>
      <c r="NKR59" s="960"/>
      <c r="NKS59" s="960"/>
      <c r="NKT59" s="960"/>
      <c r="NKU59" s="960"/>
      <c r="NKV59" s="960"/>
      <c r="NKW59" s="960"/>
      <c r="NKX59" s="960"/>
      <c r="NKY59" s="960"/>
      <c r="NKZ59" s="960"/>
      <c r="NLA59" s="960"/>
      <c r="NLB59" s="960"/>
      <c r="NLC59" s="960"/>
      <c r="NLD59" s="960"/>
      <c r="NLE59" s="960"/>
      <c r="NLF59" s="960"/>
      <c r="NLG59" s="960"/>
      <c r="NLH59" s="960"/>
      <c r="NLI59" s="960"/>
      <c r="NLJ59" s="960"/>
      <c r="NLK59" s="960"/>
      <c r="NLL59" s="960"/>
      <c r="NLM59" s="960"/>
      <c r="NLN59" s="960"/>
      <c r="NLO59" s="960"/>
      <c r="NLP59" s="960"/>
      <c r="NLQ59" s="960"/>
      <c r="NLR59" s="960"/>
      <c r="NLS59" s="960"/>
      <c r="NLT59" s="960"/>
      <c r="NLU59" s="960"/>
      <c r="NLV59" s="960"/>
      <c r="NLW59" s="960"/>
      <c r="NLX59" s="960"/>
      <c r="NLY59" s="960"/>
      <c r="NLZ59" s="960"/>
      <c r="NMA59" s="960"/>
      <c r="NMB59" s="960"/>
      <c r="NMC59" s="960"/>
      <c r="NMD59" s="960"/>
      <c r="NME59" s="960"/>
      <c r="NMF59" s="960"/>
      <c r="NMG59" s="960"/>
      <c r="NMH59" s="960"/>
      <c r="NMI59" s="960"/>
      <c r="NMJ59" s="960"/>
      <c r="NMK59" s="960"/>
      <c r="NML59" s="960"/>
      <c r="NMM59" s="960"/>
      <c r="NMN59" s="960"/>
      <c r="NMO59" s="960"/>
      <c r="NMP59" s="960"/>
      <c r="NMQ59" s="960"/>
      <c r="NMR59" s="960"/>
      <c r="NMS59" s="960"/>
      <c r="NMT59" s="960"/>
      <c r="NMU59" s="960"/>
      <c r="NMV59" s="960"/>
      <c r="NMW59" s="960"/>
      <c r="NMX59" s="960"/>
      <c r="NMY59" s="960"/>
      <c r="NMZ59" s="960"/>
      <c r="NNA59" s="960"/>
      <c r="NNB59" s="960"/>
      <c r="NNC59" s="960"/>
      <c r="NND59" s="960"/>
      <c r="NNE59" s="960"/>
      <c r="NNF59" s="960"/>
      <c r="NNG59" s="960"/>
      <c r="NNH59" s="960"/>
      <c r="NNI59" s="960"/>
      <c r="NNJ59" s="960"/>
      <c r="NNK59" s="960"/>
      <c r="NNL59" s="960"/>
      <c r="NNM59" s="960"/>
      <c r="NNN59" s="960"/>
      <c r="NNO59" s="960"/>
      <c r="NNP59" s="960"/>
      <c r="NNQ59" s="960"/>
      <c r="NNR59" s="960"/>
      <c r="NNS59" s="960"/>
      <c r="NNT59" s="960"/>
      <c r="NNU59" s="960"/>
      <c r="NNV59" s="960"/>
      <c r="NNW59" s="960"/>
      <c r="NNX59" s="960"/>
      <c r="NNY59" s="960"/>
      <c r="NNZ59" s="960"/>
      <c r="NOA59" s="960"/>
      <c r="NOB59" s="960"/>
      <c r="NOC59" s="960"/>
      <c r="NOD59" s="960"/>
      <c r="NOE59" s="960"/>
      <c r="NOF59" s="960"/>
      <c r="NOG59" s="960"/>
      <c r="NOH59" s="960"/>
      <c r="NOI59" s="960"/>
      <c r="NOJ59" s="960"/>
      <c r="NOK59" s="960"/>
      <c r="NOL59" s="960"/>
      <c r="NOM59" s="960"/>
      <c r="NON59" s="960"/>
      <c r="NOO59" s="960"/>
      <c r="NOP59" s="960"/>
      <c r="NOQ59" s="960"/>
      <c r="NOR59" s="960"/>
      <c r="NOS59" s="960"/>
      <c r="NOT59" s="960"/>
      <c r="NOU59" s="960"/>
      <c r="NOV59" s="960"/>
      <c r="NOW59" s="960"/>
      <c r="NOX59" s="960"/>
      <c r="NOY59" s="960"/>
      <c r="NOZ59" s="960"/>
      <c r="NPA59" s="960"/>
      <c r="NPB59" s="960"/>
      <c r="NPC59" s="960"/>
      <c r="NPD59" s="960"/>
      <c r="NPE59" s="960"/>
      <c r="NPF59" s="960"/>
      <c r="NPG59" s="960"/>
      <c r="NPH59" s="960"/>
      <c r="NPI59" s="960"/>
      <c r="NPJ59" s="960"/>
      <c r="NPK59" s="960"/>
      <c r="NPL59" s="960"/>
      <c r="NPM59" s="960"/>
      <c r="NPN59" s="960"/>
      <c r="NPO59" s="960"/>
      <c r="NPP59" s="960"/>
      <c r="NPQ59" s="960"/>
      <c r="NPR59" s="960"/>
      <c r="NPS59" s="960"/>
      <c r="NPT59" s="960"/>
      <c r="NPU59" s="960"/>
      <c r="NPV59" s="960"/>
      <c r="NPW59" s="960"/>
      <c r="NPX59" s="960"/>
      <c r="NPY59" s="960"/>
      <c r="NPZ59" s="960"/>
      <c r="NQA59" s="960"/>
      <c r="NQB59" s="960"/>
      <c r="NQC59" s="960"/>
      <c r="NQD59" s="960"/>
      <c r="NQE59" s="960"/>
      <c r="NQF59" s="960"/>
      <c r="NQG59" s="960"/>
      <c r="NQH59" s="960"/>
      <c r="NQI59" s="960"/>
      <c r="NQJ59" s="960"/>
      <c r="NQK59" s="960"/>
      <c r="NQL59" s="960"/>
      <c r="NQM59" s="960"/>
      <c r="NQN59" s="960"/>
      <c r="NQO59" s="960"/>
      <c r="NQP59" s="960"/>
      <c r="NQQ59" s="960"/>
      <c r="NQR59" s="960"/>
      <c r="NQS59" s="960"/>
      <c r="NQT59" s="960"/>
      <c r="NQU59" s="960"/>
      <c r="NQV59" s="960"/>
      <c r="NQW59" s="960"/>
      <c r="NQX59" s="960"/>
      <c r="NQY59" s="960"/>
      <c r="NQZ59" s="960"/>
      <c r="NRA59" s="960"/>
      <c r="NRB59" s="960"/>
      <c r="NRC59" s="960"/>
      <c r="NRD59" s="960"/>
      <c r="NRE59" s="960"/>
      <c r="NRF59" s="960"/>
      <c r="NRG59" s="960"/>
      <c r="NRH59" s="960"/>
      <c r="NRI59" s="960"/>
      <c r="NRJ59" s="960"/>
      <c r="NRK59" s="960"/>
      <c r="NRL59" s="960"/>
      <c r="NRM59" s="960"/>
      <c r="NRN59" s="960"/>
      <c r="NRO59" s="960"/>
      <c r="NRP59" s="960"/>
      <c r="NRQ59" s="960"/>
      <c r="NRR59" s="960"/>
      <c r="NRS59" s="960"/>
      <c r="NRT59" s="960"/>
      <c r="NRU59" s="960"/>
      <c r="NRV59" s="960"/>
      <c r="NRW59" s="960"/>
      <c r="NRX59" s="960"/>
      <c r="NRY59" s="960"/>
      <c r="NRZ59" s="960"/>
      <c r="NSA59" s="960"/>
      <c r="NSB59" s="960"/>
      <c r="NSC59" s="960"/>
      <c r="NSD59" s="960"/>
      <c r="NSE59" s="960"/>
      <c r="NSF59" s="960"/>
      <c r="NSG59" s="960"/>
      <c r="NSH59" s="960"/>
      <c r="NSI59" s="960"/>
      <c r="NSJ59" s="960"/>
      <c r="NSK59" s="960"/>
      <c r="NSL59" s="960"/>
      <c r="NSM59" s="960"/>
      <c r="NSN59" s="960"/>
      <c r="NSO59" s="960"/>
      <c r="NSP59" s="960"/>
      <c r="NSQ59" s="960"/>
      <c r="NSR59" s="960"/>
      <c r="NSS59" s="960"/>
      <c r="NST59" s="960"/>
      <c r="NSU59" s="960"/>
      <c r="NSV59" s="960"/>
      <c r="NSW59" s="960"/>
      <c r="NSX59" s="960"/>
      <c r="NSY59" s="960"/>
      <c r="NSZ59" s="960"/>
      <c r="NTA59" s="960"/>
      <c r="NTB59" s="960"/>
      <c r="NTC59" s="960"/>
      <c r="NTD59" s="960"/>
      <c r="NTE59" s="960"/>
      <c r="NTF59" s="960"/>
      <c r="NTG59" s="960"/>
      <c r="NTH59" s="960"/>
      <c r="NTI59" s="960"/>
      <c r="NTJ59" s="960"/>
      <c r="NTK59" s="960"/>
      <c r="NTL59" s="960"/>
      <c r="NTM59" s="960"/>
      <c r="NTN59" s="960"/>
      <c r="NTO59" s="960"/>
      <c r="NTP59" s="960"/>
      <c r="NTQ59" s="960"/>
      <c r="NTR59" s="960"/>
      <c r="NTS59" s="960"/>
      <c r="NTT59" s="960"/>
      <c r="NTU59" s="960"/>
      <c r="NTV59" s="960"/>
      <c r="NTW59" s="960"/>
      <c r="NTX59" s="960"/>
      <c r="NTY59" s="960"/>
      <c r="NTZ59" s="960"/>
      <c r="NUA59" s="960"/>
      <c r="NUB59" s="960"/>
      <c r="NUC59" s="960"/>
      <c r="NUD59" s="960"/>
      <c r="NUE59" s="960"/>
      <c r="NUF59" s="960"/>
      <c r="NUG59" s="960"/>
      <c r="NUH59" s="960"/>
      <c r="NUI59" s="960"/>
      <c r="NUJ59" s="960"/>
      <c r="NUK59" s="960"/>
      <c r="NUL59" s="960"/>
      <c r="NUM59" s="960"/>
      <c r="NUN59" s="960"/>
      <c r="NUO59" s="960"/>
      <c r="NUP59" s="960"/>
      <c r="NUQ59" s="960"/>
      <c r="NUR59" s="960"/>
      <c r="NUS59" s="960"/>
      <c r="NUT59" s="960"/>
      <c r="NUU59" s="960"/>
      <c r="NUV59" s="960"/>
      <c r="NUW59" s="960"/>
      <c r="NUX59" s="960"/>
      <c r="NUY59" s="960"/>
      <c r="NUZ59" s="960"/>
      <c r="NVA59" s="960"/>
      <c r="NVB59" s="960"/>
      <c r="NVC59" s="960"/>
      <c r="NVD59" s="960"/>
      <c r="NVE59" s="960"/>
      <c r="NVF59" s="960"/>
      <c r="NVG59" s="960"/>
      <c r="NVH59" s="960"/>
      <c r="NVI59" s="960"/>
      <c r="NVJ59" s="960"/>
      <c r="NVK59" s="960"/>
      <c r="NVL59" s="960"/>
      <c r="NVM59" s="960"/>
      <c r="NVN59" s="960"/>
      <c r="NVO59" s="960"/>
      <c r="NVP59" s="960"/>
      <c r="NVQ59" s="960"/>
      <c r="NVR59" s="960"/>
      <c r="NVS59" s="960"/>
      <c r="NVT59" s="960"/>
      <c r="NVU59" s="960"/>
      <c r="NVV59" s="960"/>
      <c r="NVW59" s="960"/>
      <c r="NVX59" s="960"/>
      <c r="NVY59" s="960"/>
      <c r="NVZ59" s="960"/>
      <c r="NWA59" s="960"/>
      <c r="NWB59" s="960"/>
      <c r="NWC59" s="960"/>
      <c r="NWD59" s="960"/>
      <c r="NWE59" s="960"/>
      <c r="NWF59" s="960"/>
      <c r="NWG59" s="960"/>
      <c r="NWH59" s="960"/>
      <c r="NWI59" s="960"/>
      <c r="NWJ59" s="960"/>
      <c r="NWK59" s="960"/>
      <c r="NWL59" s="960"/>
      <c r="NWM59" s="960"/>
      <c r="NWN59" s="960"/>
      <c r="NWO59" s="960"/>
      <c r="NWP59" s="960"/>
      <c r="NWQ59" s="960"/>
      <c r="NWR59" s="960"/>
      <c r="NWS59" s="960"/>
      <c r="NWT59" s="960"/>
      <c r="NWU59" s="960"/>
      <c r="NWV59" s="960"/>
      <c r="NWW59" s="960"/>
      <c r="NWX59" s="960"/>
      <c r="NWY59" s="960"/>
      <c r="NWZ59" s="960"/>
      <c r="NXA59" s="960"/>
      <c r="NXB59" s="960"/>
      <c r="NXC59" s="960"/>
      <c r="NXD59" s="960"/>
      <c r="NXE59" s="960"/>
      <c r="NXF59" s="960"/>
      <c r="NXG59" s="960"/>
      <c r="NXH59" s="960"/>
      <c r="NXI59" s="960"/>
      <c r="NXJ59" s="960"/>
      <c r="NXK59" s="960"/>
      <c r="NXL59" s="960"/>
      <c r="NXM59" s="960"/>
      <c r="NXN59" s="960"/>
      <c r="NXO59" s="960"/>
      <c r="NXP59" s="960"/>
      <c r="NXQ59" s="960"/>
      <c r="NXR59" s="960"/>
      <c r="NXS59" s="960"/>
      <c r="NXT59" s="960"/>
      <c r="NXU59" s="960"/>
      <c r="NXV59" s="960"/>
      <c r="NXW59" s="960"/>
      <c r="NXX59" s="960"/>
      <c r="NXY59" s="960"/>
      <c r="NXZ59" s="960"/>
      <c r="NYA59" s="960"/>
      <c r="NYB59" s="960"/>
      <c r="NYC59" s="960"/>
      <c r="NYD59" s="960"/>
      <c r="NYE59" s="960"/>
      <c r="NYF59" s="960"/>
      <c r="NYG59" s="960"/>
      <c r="NYH59" s="960"/>
      <c r="NYI59" s="960"/>
      <c r="NYJ59" s="960"/>
      <c r="NYK59" s="960"/>
      <c r="NYL59" s="960"/>
      <c r="NYM59" s="960"/>
      <c r="NYN59" s="960"/>
      <c r="NYO59" s="960"/>
      <c r="NYP59" s="960"/>
      <c r="NYQ59" s="960"/>
      <c r="NYR59" s="960"/>
      <c r="NYS59" s="960"/>
      <c r="NYT59" s="960"/>
      <c r="NYU59" s="960"/>
      <c r="NYV59" s="960"/>
      <c r="NYW59" s="960"/>
      <c r="NYX59" s="960"/>
      <c r="NYY59" s="960"/>
      <c r="NYZ59" s="960"/>
      <c r="NZA59" s="960"/>
      <c r="NZB59" s="960"/>
      <c r="NZC59" s="960"/>
      <c r="NZD59" s="960"/>
      <c r="NZE59" s="960"/>
      <c r="NZF59" s="960"/>
      <c r="NZG59" s="960"/>
      <c r="NZH59" s="960"/>
      <c r="NZI59" s="960"/>
      <c r="NZJ59" s="960"/>
      <c r="NZK59" s="960"/>
      <c r="NZL59" s="960"/>
      <c r="NZM59" s="960"/>
      <c r="NZN59" s="960"/>
      <c r="NZO59" s="960"/>
      <c r="NZP59" s="960"/>
      <c r="NZQ59" s="960"/>
      <c r="NZR59" s="960"/>
      <c r="NZS59" s="960"/>
      <c r="NZT59" s="960"/>
      <c r="NZU59" s="960"/>
      <c r="NZV59" s="960"/>
      <c r="NZW59" s="960"/>
      <c r="NZX59" s="960"/>
      <c r="NZY59" s="960"/>
      <c r="NZZ59" s="960"/>
      <c r="OAA59" s="960"/>
      <c r="OAB59" s="960"/>
      <c r="OAC59" s="960"/>
      <c r="OAD59" s="960"/>
      <c r="OAE59" s="960"/>
      <c r="OAF59" s="960"/>
      <c r="OAG59" s="960"/>
      <c r="OAH59" s="960"/>
      <c r="OAI59" s="960"/>
      <c r="OAJ59" s="960"/>
      <c r="OAK59" s="960"/>
      <c r="OAL59" s="960"/>
      <c r="OAM59" s="960"/>
      <c r="OAN59" s="960"/>
      <c r="OAO59" s="960"/>
      <c r="OAP59" s="960"/>
      <c r="OAQ59" s="960"/>
      <c r="OAR59" s="960"/>
      <c r="OAS59" s="960"/>
      <c r="OAT59" s="960"/>
      <c r="OAU59" s="960"/>
      <c r="OAV59" s="960"/>
      <c r="OAW59" s="960"/>
      <c r="OAX59" s="960"/>
      <c r="OAY59" s="960"/>
      <c r="OAZ59" s="960"/>
      <c r="OBA59" s="960"/>
      <c r="OBB59" s="960"/>
      <c r="OBC59" s="960"/>
      <c r="OBD59" s="960"/>
      <c r="OBE59" s="960"/>
      <c r="OBF59" s="960"/>
      <c r="OBG59" s="960"/>
      <c r="OBH59" s="960"/>
      <c r="OBI59" s="960"/>
      <c r="OBJ59" s="960"/>
      <c r="OBK59" s="960"/>
      <c r="OBL59" s="960"/>
      <c r="OBM59" s="960"/>
      <c r="OBN59" s="960"/>
      <c r="OBO59" s="960"/>
      <c r="OBP59" s="960"/>
      <c r="OBQ59" s="960"/>
      <c r="OBR59" s="960"/>
      <c r="OBS59" s="960"/>
      <c r="OBT59" s="960"/>
      <c r="OBU59" s="960"/>
      <c r="OBV59" s="960"/>
      <c r="OBW59" s="960"/>
      <c r="OBX59" s="960"/>
      <c r="OBY59" s="960"/>
      <c r="OBZ59" s="960"/>
      <c r="OCA59" s="960"/>
      <c r="OCB59" s="960"/>
      <c r="OCC59" s="960"/>
      <c r="OCD59" s="960"/>
      <c r="OCE59" s="960"/>
      <c r="OCF59" s="960"/>
      <c r="OCG59" s="960"/>
      <c r="OCH59" s="960"/>
      <c r="OCI59" s="960"/>
      <c r="OCJ59" s="960"/>
      <c r="OCK59" s="960"/>
      <c r="OCL59" s="960"/>
      <c r="OCM59" s="960"/>
      <c r="OCN59" s="960"/>
      <c r="OCO59" s="960"/>
      <c r="OCP59" s="960"/>
      <c r="OCQ59" s="960"/>
      <c r="OCR59" s="960"/>
      <c r="OCS59" s="960"/>
      <c r="OCT59" s="960"/>
      <c r="OCU59" s="960"/>
      <c r="OCV59" s="960"/>
      <c r="OCW59" s="960"/>
      <c r="OCX59" s="960"/>
      <c r="OCY59" s="960"/>
      <c r="OCZ59" s="960"/>
      <c r="ODA59" s="960"/>
      <c r="ODB59" s="960"/>
      <c r="ODC59" s="960"/>
      <c r="ODD59" s="960"/>
      <c r="ODE59" s="960"/>
      <c r="ODF59" s="960"/>
      <c r="ODG59" s="960"/>
      <c r="ODH59" s="960"/>
      <c r="ODI59" s="960"/>
      <c r="ODJ59" s="960"/>
      <c r="ODK59" s="960"/>
      <c r="ODL59" s="960"/>
      <c r="ODM59" s="960"/>
      <c r="ODN59" s="960"/>
      <c r="ODO59" s="960"/>
      <c r="ODP59" s="960"/>
      <c r="ODQ59" s="960"/>
      <c r="ODR59" s="960"/>
      <c r="ODS59" s="960"/>
      <c r="ODT59" s="960"/>
      <c r="ODU59" s="960"/>
      <c r="ODV59" s="960"/>
      <c r="ODW59" s="960"/>
      <c r="ODX59" s="960"/>
      <c r="ODY59" s="960"/>
      <c r="ODZ59" s="960"/>
      <c r="OEA59" s="960"/>
      <c r="OEB59" s="960"/>
      <c r="OEC59" s="960"/>
      <c r="OED59" s="960"/>
      <c r="OEE59" s="960"/>
      <c r="OEF59" s="960"/>
      <c r="OEG59" s="960"/>
      <c r="OEH59" s="960"/>
      <c r="OEI59" s="960"/>
      <c r="OEJ59" s="960"/>
      <c r="OEK59" s="960"/>
      <c r="OEL59" s="960"/>
      <c r="OEM59" s="960"/>
      <c r="OEN59" s="960"/>
      <c r="OEO59" s="960"/>
      <c r="OEP59" s="960"/>
      <c r="OEQ59" s="960"/>
      <c r="OER59" s="960"/>
      <c r="OES59" s="960"/>
      <c r="OET59" s="960"/>
      <c r="OEU59" s="960"/>
      <c r="OEV59" s="960"/>
      <c r="OEW59" s="960"/>
      <c r="OEX59" s="960"/>
      <c r="OEY59" s="960"/>
      <c r="OEZ59" s="960"/>
      <c r="OFA59" s="960"/>
      <c r="OFB59" s="960"/>
      <c r="OFC59" s="960"/>
      <c r="OFD59" s="960"/>
      <c r="OFE59" s="960"/>
      <c r="OFF59" s="960"/>
      <c r="OFG59" s="960"/>
      <c r="OFH59" s="960"/>
      <c r="OFI59" s="960"/>
      <c r="OFJ59" s="960"/>
      <c r="OFK59" s="960"/>
      <c r="OFL59" s="960"/>
      <c r="OFM59" s="960"/>
      <c r="OFN59" s="960"/>
      <c r="OFO59" s="960"/>
      <c r="OFP59" s="960"/>
      <c r="OFQ59" s="960"/>
      <c r="OFR59" s="960"/>
      <c r="OFS59" s="960"/>
      <c r="OFT59" s="960"/>
      <c r="OFU59" s="960"/>
      <c r="OFV59" s="960"/>
      <c r="OFW59" s="960"/>
      <c r="OFX59" s="960"/>
      <c r="OFY59" s="960"/>
      <c r="OFZ59" s="960"/>
      <c r="OGA59" s="960"/>
      <c r="OGB59" s="960"/>
      <c r="OGC59" s="960"/>
      <c r="OGD59" s="960"/>
      <c r="OGE59" s="960"/>
      <c r="OGF59" s="960"/>
      <c r="OGG59" s="960"/>
      <c r="OGH59" s="960"/>
      <c r="OGI59" s="960"/>
      <c r="OGJ59" s="960"/>
      <c r="OGK59" s="960"/>
      <c r="OGL59" s="960"/>
      <c r="OGM59" s="960"/>
      <c r="OGN59" s="960"/>
      <c r="OGO59" s="960"/>
      <c r="OGP59" s="960"/>
      <c r="OGQ59" s="960"/>
      <c r="OGR59" s="960"/>
      <c r="OGS59" s="960"/>
      <c r="OGT59" s="960"/>
      <c r="OGU59" s="960"/>
      <c r="OGV59" s="960"/>
      <c r="OGW59" s="960"/>
      <c r="OGX59" s="960"/>
      <c r="OGY59" s="960"/>
      <c r="OGZ59" s="960"/>
      <c r="OHA59" s="960"/>
      <c r="OHB59" s="960"/>
      <c r="OHC59" s="960"/>
      <c r="OHD59" s="960"/>
      <c r="OHE59" s="960"/>
      <c r="OHF59" s="960"/>
      <c r="OHG59" s="960"/>
      <c r="OHH59" s="960"/>
      <c r="OHI59" s="960"/>
      <c r="OHJ59" s="960"/>
      <c r="OHK59" s="960"/>
      <c r="OHL59" s="960"/>
      <c r="OHM59" s="960"/>
      <c r="OHN59" s="960"/>
      <c r="OHO59" s="960"/>
      <c r="OHP59" s="960"/>
      <c r="OHQ59" s="960"/>
      <c r="OHR59" s="960"/>
      <c r="OHS59" s="960"/>
      <c r="OHT59" s="960"/>
      <c r="OHU59" s="960"/>
      <c r="OHV59" s="960"/>
      <c r="OHW59" s="960"/>
      <c r="OHX59" s="960"/>
      <c r="OHY59" s="960"/>
      <c r="OHZ59" s="960"/>
      <c r="OIA59" s="960"/>
      <c r="OIB59" s="960"/>
      <c r="OIC59" s="960"/>
      <c r="OID59" s="960"/>
      <c r="OIE59" s="960"/>
      <c r="OIF59" s="960"/>
      <c r="OIG59" s="960"/>
      <c r="OIH59" s="960"/>
      <c r="OII59" s="960"/>
      <c r="OIJ59" s="960"/>
      <c r="OIK59" s="960"/>
      <c r="OIL59" s="960"/>
      <c r="OIM59" s="960"/>
      <c r="OIN59" s="960"/>
      <c r="OIO59" s="960"/>
      <c r="OIP59" s="960"/>
      <c r="OIQ59" s="960"/>
      <c r="OIR59" s="960"/>
      <c r="OIS59" s="960"/>
      <c r="OIT59" s="960"/>
      <c r="OIU59" s="960"/>
      <c r="OIV59" s="960"/>
      <c r="OIW59" s="960"/>
      <c r="OIX59" s="960"/>
      <c r="OIY59" s="960"/>
      <c r="OIZ59" s="960"/>
      <c r="OJA59" s="960"/>
      <c r="OJB59" s="960"/>
      <c r="OJC59" s="960"/>
      <c r="OJD59" s="960"/>
      <c r="OJE59" s="960"/>
      <c r="OJF59" s="960"/>
      <c r="OJG59" s="960"/>
      <c r="OJH59" s="960"/>
      <c r="OJI59" s="960"/>
      <c r="OJJ59" s="960"/>
      <c r="OJK59" s="960"/>
      <c r="OJL59" s="960"/>
      <c r="OJM59" s="960"/>
      <c r="OJN59" s="960"/>
      <c r="OJO59" s="960"/>
      <c r="OJP59" s="960"/>
      <c r="OJQ59" s="960"/>
      <c r="OJR59" s="960"/>
      <c r="OJS59" s="960"/>
      <c r="OJT59" s="960"/>
      <c r="OJU59" s="960"/>
      <c r="OJV59" s="960"/>
      <c r="OJW59" s="960"/>
      <c r="OJX59" s="960"/>
      <c r="OJY59" s="960"/>
      <c r="OJZ59" s="960"/>
      <c r="OKA59" s="960"/>
      <c r="OKB59" s="960"/>
      <c r="OKC59" s="960"/>
      <c r="OKD59" s="960"/>
      <c r="OKE59" s="960"/>
      <c r="OKF59" s="960"/>
      <c r="OKG59" s="960"/>
      <c r="OKH59" s="960"/>
      <c r="OKI59" s="960"/>
      <c r="OKJ59" s="960"/>
      <c r="OKK59" s="960"/>
      <c r="OKL59" s="960"/>
      <c r="OKM59" s="960"/>
      <c r="OKN59" s="960"/>
      <c r="OKO59" s="960"/>
      <c r="OKP59" s="960"/>
      <c r="OKQ59" s="960"/>
      <c r="OKR59" s="960"/>
      <c r="OKS59" s="960"/>
      <c r="OKT59" s="960"/>
      <c r="OKU59" s="960"/>
      <c r="OKV59" s="960"/>
      <c r="OKW59" s="960"/>
      <c r="OKX59" s="960"/>
      <c r="OKY59" s="960"/>
      <c r="OKZ59" s="960"/>
      <c r="OLA59" s="960"/>
      <c r="OLB59" s="960"/>
      <c r="OLC59" s="960"/>
      <c r="OLD59" s="960"/>
      <c r="OLE59" s="960"/>
      <c r="OLF59" s="960"/>
      <c r="OLG59" s="960"/>
      <c r="OLH59" s="960"/>
      <c r="OLI59" s="960"/>
      <c r="OLJ59" s="960"/>
      <c r="OLK59" s="960"/>
      <c r="OLL59" s="960"/>
      <c r="OLM59" s="960"/>
      <c r="OLN59" s="960"/>
      <c r="OLO59" s="960"/>
      <c r="OLP59" s="960"/>
      <c r="OLQ59" s="960"/>
      <c r="OLR59" s="960"/>
      <c r="OLS59" s="960"/>
      <c r="OLT59" s="960"/>
      <c r="OLU59" s="960"/>
      <c r="OLV59" s="960"/>
      <c r="OLW59" s="960"/>
      <c r="OLX59" s="960"/>
      <c r="OLY59" s="960"/>
      <c r="OLZ59" s="960"/>
      <c r="OMA59" s="960"/>
      <c r="OMB59" s="960"/>
      <c r="OMC59" s="960"/>
      <c r="OMD59" s="960"/>
      <c r="OME59" s="960"/>
      <c r="OMF59" s="960"/>
      <c r="OMG59" s="960"/>
      <c r="OMH59" s="960"/>
      <c r="OMI59" s="960"/>
      <c r="OMJ59" s="960"/>
      <c r="OMK59" s="960"/>
      <c r="OML59" s="960"/>
      <c r="OMM59" s="960"/>
      <c r="OMN59" s="960"/>
      <c r="OMO59" s="960"/>
      <c r="OMP59" s="960"/>
      <c r="OMQ59" s="960"/>
      <c r="OMR59" s="960"/>
      <c r="OMS59" s="960"/>
      <c r="OMT59" s="960"/>
      <c r="OMU59" s="960"/>
      <c r="OMV59" s="960"/>
      <c r="OMW59" s="960"/>
      <c r="OMX59" s="960"/>
      <c r="OMY59" s="960"/>
      <c r="OMZ59" s="960"/>
      <c r="ONA59" s="960"/>
      <c r="ONB59" s="960"/>
      <c r="ONC59" s="960"/>
      <c r="OND59" s="960"/>
      <c r="ONE59" s="960"/>
      <c r="ONF59" s="960"/>
      <c r="ONG59" s="960"/>
      <c r="ONH59" s="960"/>
      <c r="ONI59" s="960"/>
      <c r="ONJ59" s="960"/>
      <c r="ONK59" s="960"/>
      <c r="ONL59" s="960"/>
      <c r="ONM59" s="960"/>
      <c r="ONN59" s="960"/>
      <c r="ONO59" s="960"/>
      <c r="ONP59" s="960"/>
      <c r="ONQ59" s="960"/>
      <c r="ONR59" s="960"/>
      <c r="ONS59" s="960"/>
      <c r="ONT59" s="960"/>
      <c r="ONU59" s="960"/>
      <c r="ONV59" s="960"/>
      <c r="ONW59" s="960"/>
      <c r="ONX59" s="960"/>
      <c r="ONY59" s="960"/>
      <c r="ONZ59" s="960"/>
      <c r="OOA59" s="960"/>
      <c r="OOB59" s="960"/>
      <c r="OOC59" s="960"/>
      <c r="OOD59" s="960"/>
      <c r="OOE59" s="960"/>
      <c r="OOF59" s="960"/>
      <c r="OOG59" s="960"/>
      <c r="OOH59" s="960"/>
      <c r="OOI59" s="960"/>
      <c r="OOJ59" s="960"/>
      <c r="OOK59" s="960"/>
      <c r="OOL59" s="960"/>
      <c r="OOM59" s="960"/>
      <c r="OON59" s="960"/>
      <c r="OOO59" s="960"/>
      <c r="OOP59" s="960"/>
      <c r="OOQ59" s="960"/>
      <c r="OOR59" s="960"/>
      <c r="OOS59" s="960"/>
      <c r="OOT59" s="960"/>
      <c r="OOU59" s="960"/>
      <c r="OOV59" s="960"/>
      <c r="OOW59" s="960"/>
      <c r="OOX59" s="960"/>
      <c r="OOY59" s="960"/>
      <c r="OOZ59" s="960"/>
      <c r="OPA59" s="960"/>
      <c r="OPB59" s="960"/>
      <c r="OPC59" s="960"/>
      <c r="OPD59" s="960"/>
      <c r="OPE59" s="960"/>
      <c r="OPF59" s="960"/>
      <c r="OPG59" s="960"/>
      <c r="OPH59" s="960"/>
      <c r="OPI59" s="960"/>
      <c r="OPJ59" s="960"/>
      <c r="OPK59" s="960"/>
      <c r="OPL59" s="960"/>
      <c r="OPM59" s="960"/>
      <c r="OPN59" s="960"/>
      <c r="OPO59" s="960"/>
      <c r="OPP59" s="960"/>
      <c r="OPQ59" s="960"/>
      <c r="OPR59" s="960"/>
      <c r="OPS59" s="960"/>
      <c r="OPT59" s="960"/>
      <c r="OPU59" s="960"/>
      <c r="OPV59" s="960"/>
      <c r="OPW59" s="960"/>
      <c r="OPX59" s="960"/>
      <c r="OPY59" s="960"/>
      <c r="OPZ59" s="960"/>
      <c r="OQA59" s="960"/>
      <c r="OQB59" s="960"/>
      <c r="OQC59" s="960"/>
      <c r="OQD59" s="960"/>
      <c r="OQE59" s="960"/>
      <c r="OQF59" s="960"/>
      <c r="OQG59" s="960"/>
      <c r="OQH59" s="960"/>
      <c r="OQI59" s="960"/>
      <c r="OQJ59" s="960"/>
      <c r="OQK59" s="960"/>
      <c r="OQL59" s="960"/>
      <c r="OQM59" s="960"/>
      <c r="OQN59" s="960"/>
      <c r="OQO59" s="960"/>
      <c r="OQP59" s="960"/>
      <c r="OQQ59" s="960"/>
      <c r="OQR59" s="960"/>
      <c r="OQS59" s="960"/>
      <c r="OQT59" s="960"/>
      <c r="OQU59" s="960"/>
      <c r="OQV59" s="960"/>
      <c r="OQW59" s="960"/>
      <c r="OQX59" s="960"/>
      <c r="OQY59" s="960"/>
      <c r="OQZ59" s="960"/>
      <c r="ORA59" s="960"/>
      <c r="ORB59" s="960"/>
      <c r="ORC59" s="960"/>
      <c r="ORD59" s="960"/>
      <c r="ORE59" s="960"/>
      <c r="ORF59" s="960"/>
      <c r="ORG59" s="960"/>
      <c r="ORH59" s="960"/>
      <c r="ORI59" s="960"/>
      <c r="ORJ59" s="960"/>
      <c r="ORK59" s="960"/>
      <c r="ORL59" s="960"/>
      <c r="ORM59" s="960"/>
      <c r="ORN59" s="960"/>
      <c r="ORO59" s="960"/>
      <c r="ORP59" s="960"/>
      <c r="ORQ59" s="960"/>
      <c r="ORR59" s="960"/>
      <c r="ORS59" s="960"/>
      <c r="ORT59" s="960"/>
      <c r="ORU59" s="960"/>
      <c r="ORV59" s="960"/>
      <c r="ORW59" s="960"/>
      <c r="ORX59" s="960"/>
      <c r="ORY59" s="960"/>
      <c r="ORZ59" s="960"/>
      <c r="OSA59" s="960"/>
      <c r="OSB59" s="960"/>
      <c r="OSC59" s="960"/>
      <c r="OSD59" s="960"/>
      <c r="OSE59" s="960"/>
      <c r="OSF59" s="960"/>
      <c r="OSG59" s="960"/>
      <c r="OSH59" s="960"/>
      <c r="OSI59" s="960"/>
      <c r="OSJ59" s="960"/>
      <c r="OSK59" s="960"/>
      <c r="OSL59" s="960"/>
      <c r="OSM59" s="960"/>
      <c r="OSN59" s="960"/>
      <c r="OSO59" s="960"/>
      <c r="OSP59" s="960"/>
      <c r="OSQ59" s="960"/>
      <c r="OSR59" s="960"/>
      <c r="OSS59" s="960"/>
      <c r="OST59" s="960"/>
      <c r="OSU59" s="960"/>
      <c r="OSV59" s="960"/>
      <c r="OSW59" s="960"/>
      <c r="OSX59" s="960"/>
      <c r="OSY59" s="960"/>
      <c r="OSZ59" s="960"/>
      <c r="OTA59" s="960"/>
      <c r="OTB59" s="960"/>
      <c r="OTC59" s="960"/>
      <c r="OTD59" s="960"/>
      <c r="OTE59" s="960"/>
      <c r="OTF59" s="960"/>
      <c r="OTG59" s="960"/>
      <c r="OTH59" s="960"/>
      <c r="OTI59" s="960"/>
      <c r="OTJ59" s="960"/>
      <c r="OTK59" s="960"/>
      <c r="OTL59" s="960"/>
      <c r="OTM59" s="960"/>
      <c r="OTN59" s="960"/>
      <c r="OTO59" s="960"/>
      <c r="OTP59" s="960"/>
      <c r="OTQ59" s="960"/>
      <c r="OTR59" s="960"/>
      <c r="OTS59" s="960"/>
      <c r="OTT59" s="960"/>
      <c r="OTU59" s="960"/>
      <c r="OTV59" s="960"/>
      <c r="OTW59" s="960"/>
      <c r="OTX59" s="960"/>
      <c r="OTY59" s="960"/>
      <c r="OTZ59" s="960"/>
      <c r="OUA59" s="960"/>
      <c r="OUB59" s="960"/>
      <c r="OUC59" s="960"/>
      <c r="OUD59" s="960"/>
      <c r="OUE59" s="960"/>
      <c r="OUF59" s="960"/>
      <c r="OUG59" s="960"/>
      <c r="OUH59" s="960"/>
      <c r="OUI59" s="960"/>
      <c r="OUJ59" s="960"/>
      <c r="OUK59" s="960"/>
      <c r="OUL59" s="960"/>
      <c r="OUM59" s="960"/>
      <c r="OUN59" s="960"/>
      <c r="OUO59" s="960"/>
      <c r="OUP59" s="960"/>
      <c r="OUQ59" s="960"/>
      <c r="OUR59" s="960"/>
      <c r="OUS59" s="960"/>
      <c r="OUT59" s="960"/>
      <c r="OUU59" s="960"/>
      <c r="OUV59" s="960"/>
      <c r="OUW59" s="960"/>
      <c r="OUX59" s="960"/>
      <c r="OUY59" s="960"/>
      <c r="OUZ59" s="960"/>
      <c r="OVA59" s="960"/>
      <c r="OVB59" s="960"/>
      <c r="OVC59" s="960"/>
      <c r="OVD59" s="960"/>
      <c r="OVE59" s="960"/>
      <c r="OVF59" s="960"/>
      <c r="OVG59" s="960"/>
      <c r="OVH59" s="960"/>
      <c r="OVI59" s="960"/>
      <c r="OVJ59" s="960"/>
      <c r="OVK59" s="960"/>
      <c r="OVL59" s="960"/>
      <c r="OVM59" s="960"/>
      <c r="OVN59" s="960"/>
      <c r="OVO59" s="960"/>
      <c r="OVP59" s="960"/>
      <c r="OVQ59" s="960"/>
      <c r="OVR59" s="960"/>
      <c r="OVS59" s="960"/>
      <c r="OVT59" s="960"/>
      <c r="OVU59" s="960"/>
      <c r="OVV59" s="960"/>
      <c r="OVW59" s="960"/>
      <c r="OVX59" s="960"/>
      <c r="OVY59" s="960"/>
      <c r="OVZ59" s="960"/>
      <c r="OWA59" s="960"/>
      <c r="OWB59" s="960"/>
      <c r="OWC59" s="960"/>
      <c r="OWD59" s="960"/>
      <c r="OWE59" s="960"/>
      <c r="OWF59" s="960"/>
      <c r="OWG59" s="960"/>
      <c r="OWH59" s="960"/>
      <c r="OWI59" s="960"/>
      <c r="OWJ59" s="960"/>
      <c r="OWK59" s="960"/>
      <c r="OWL59" s="960"/>
      <c r="OWM59" s="960"/>
      <c r="OWN59" s="960"/>
      <c r="OWO59" s="960"/>
      <c r="OWP59" s="960"/>
      <c r="OWQ59" s="960"/>
      <c r="OWR59" s="960"/>
      <c r="OWS59" s="960"/>
      <c r="OWT59" s="960"/>
      <c r="OWU59" s="960"/>
      <c r="OWV59" s="960"/>
      <c r="OWW59" s="960"/>
      <c r="OWX59" s="960"/>
      <c r="OWY59" s="960"/>
      <c r="OWZ59" s="960"/>
      <c r="OXA59" s="960"/>
      <c r="OXB59" s="960"/>
      <c r="OXC59" s="960"/>
      <c r="OXD59" s="960"/>
      <c r="OXE59" s="960"/>
      <c r="OXF59" s="960"/>
      <c r="OXG59" s="960"/>
      <c r="OXH59" s="960"/>
      <c r="OXI59" s="960"/>
      <c r="OXJ59" s="960"/>
      <c r="OXK59" s="960"/>
      <c r="OXL59" s="960"/>
      <c r="OXM59" s="960"/>
      <c r="OXN59" s="960"/>
      <c r="OXO59" s="960"/>
      <c r="OXP59" s="960"/>
      <c r="OXQ59" s="960"/>
      <c r="OXR59" s="960"/>
      <c r="OXS59" s="960"/>
      <c r="OXT59" s="960"/>
      <c r="OXU59" s="960"/>
      <c r="OXV59" s="960"/>
      <c r="OXW59" s="960"/>
      <c r="OXX59" s="960"/>
      <c r="OXY59" s="960"/>
      <c r="OXZ59" s="960"/>
      <c r="OYA59" s="960"/>
      <c r="OYB59" s="960"/>
      <c r="OYC59" s="960"/>
      <c r="OYD59" s="960"/>
      <c r="OYE59" s="960"/>
      <c r="OYF59" s="960"/>
      <c r="OYG59" s="960"/>
      <c r="OYH59" s="960"/>
      <c r="OYI59" s="960"/>
      <c r="OYJ59" s="960"/>
      <c r="OYK59" s="960"/>
      <c r="OYL59" s="960"/>
      <c r="OYM59" s="960"/>
      <c r="OYN59" s="960"/>
      <c r="OYO59" s="960"/>
      <c r="OYP59" s="960"/>
      <c r="OYQ59" s="960"/>
      <c r="OYR59" s="960"/>
      <c r="OYS59" s="960"/>
      <c r="OYT59" s="960"/>
      <c r="OYU59" s="960"/>
      <c r="OYV59" s="960"/>
      <c r="OYW59" s="960"/>
      <c r="OYX59" s="960"/>
      <c r="OYY59" s="960"/>
      <c r="OYZ59" s="960"/>
      <c r="OZA59" s="960"/>
      <c r="OZB59" s="960"/>
      <c r="OZC59" s="960"/>
      <c r="OZD59" s="960"/>
      <c r="OZE59" s="960"/>
      <c r="OZF59" s="960"/>
      <c r="OZG59" s="960"/>
      <c r="OZH59" s="960"/>
      <c r="OZI59" s="960"/>
      <c r="OZJ59" s="960"/>
      <c r="OZK59" s="960"/>
      <c r="OZL59" s="960"/>
      <c r="OZM59" s="960"/>
      <c r="OZN59" s="960"/>
      <c r="OZO59" s="960"/>
      <c r="OZP59" s="960"/>
      <c r="OZQ59" s="960"/>
      <c r="OZR59" s="960"/>
      <c r="OZS59" s="960"/>
      <c r="OZT59" s="960"/>
      <c r="OZU59" s="960"/>
      <c r="OZV59" s="960"/>
      <c r="OZW59" s="960"/>
      <c r="OZX59" s="960"/>
      <c r="OZY59" s="960"/>
      <c r="OZZ59" s="960"/>
      <c r="PAA59" s="960"/>
      <c r="PAB59" s="960"/>
      <c r="PAC59" s="960"/>
      <c r="PAD59" s="960"/>
      <c r="PAE59" s="960"/>
      <c r="PAF59" s="960"/>
      <c r="PAG59" s="960"/>
      <c r="PAH59" s="960"/>
      <c r="PAI59" s="960"/>
      <c r="PAJ59" s="960"/>
      <c r="PAK59" s="960"/>
      <c r="PAL59" s="960"/>
      <c r="PAM59" s="960"/>
      <c r="PAN59" s="960"/>
      <c r="PAO59" s="960"/>
      <c r="PAP59" s="960"/>
      <c r="PAQ59" s="960"/>
      <c r="PAR59" s="960"/>
      <c r="PAS59" s="960"/>
      <c r="PAT59" s="960"/>
      <c r="PAU59" s="960"/>
      <c r="PAV59" s="960"/>
      <c r="PAW59" s="960"/>
      <c r="PAX59" s="960"/>
      <c r="PAY59" s="960"/>
      <c r="PAZ59" s="960"/>
      <c r="PBA59" s="960"/>
      <c r="PBB59" s="960"/>
      <c r="PBC59" s="960"/>
      <c r="PBD59" s="960"/>
      <c r="PBE59" s="960"/>
      <c r="PBF59" s="960"/>
      <c r="PBG59" s="960"/>
      <c r="PBH59" s="960"/>
      <c r="PBI59" s="960"/>
      <c r="PBJ59" s="960"/>
      <c r="PBK59" s="960"/>
      <c r="PBL59" s="960"/>
      <c r="PBM59" s="960"/>
      <c r="PBN59" s="960"/>
      <c r="PBO59" s="960"/>
      <c r="PBP59" s="960"/>
      <c r="PBQ59" s="960"/>
      <c r="PBR59" s="960"/>
      <c r="PBS59" s="960"/>
      <c r="PBT59" s="960"/>
      <c r="PBU59" s="960"/>
      <c r="PBV59" s="960"/>
      <c r="PBW59" s="960"/>
      <c r="PBX59" s="960"/>
      <c r="PBY59" s="960"/>
      <c r="PBZ59" s="960"/>
      <c r="PCA59" s="960"/>
      <c r="PCB59" s="960"/>
      <c r="PCC59" s="960"/>
      <c r="PCD59" s="960"/>
      <c r="PCE59" s="960"/>
      <c r="PCF59" s="960"/>
      <c r="PCG59" s="960"/>
      <c r="PCH59" s="960"/>
      <c r="PCI59" s="960"/>
      <c r="PCJ59" s="960"/>
      <c r="PCK59" s="960"/>
      <c r="PCL59" s="960"/>
      <c r="PCM59" s="960"/>
      <c r="PCN59" s="960"/>
      <c r="PCO59" s="960"/>
      <c r="PCP59" s="960"/>
      <c r="PCQ59" s="960"/>
      <c r="PCR59" s="960"/>
      <c r="PCS59" s="960"/>
      <c r="PCT59" s="960"/>
      <c r="PCU59" s="960"/>
      <c r="PCV59" s="960"/>
      <c r="PCW59" s="960"/>
      <c r="PCX59" s="960"/>
      <c r="PCY59" s="960"/>
      <c r="PCZ59" s="960"/>
      <c r="PDA59" s="960"/>
      <c r="PDB59" s="960"/>
      <c r="PDC59" s="960"/>
      <c r="PDD59" s="960"/>
      <c r="PDE59" s="960"/>
      <c r="PDF59" s="960"/>
      <c r="PDG59" s="960"/>
      <c r="PDH59" s="960"/>
      <c r="PDI59" s="960"/>
      <c r="PDJ59" s="960"/>
      <c r="PDK59" s="960"/>
      <c r="PDL59" s="960"/>
      <c r="PDM59" s="960"/>
      <c r="PDN59" s="960"/>
      <c r="PDO59" s="960"/>
      <c r="PDP59" s="960"/>
      <c r="PDQ59" s="960"/>
      <c r="PDR59" s="960"/>
      <c r="PDS59" s="960"/>
      <c r="PDT59" s="960"/>
      <c r="PDU59" s="960"/>
      <c r="PDV59" s="960"/>
      <c r="PDW59" s="960"/>
      <c r="PDX59" s="960"/>
      <c r="PDY59" s="960"/>
      <c r="PDZ59" s="960"/>
      <c r="PEA59" s="960"/>
      <c r="PEB59" s="960"/>
      <c r="PEC59" s="960"/>
      <c r="PED59" s="960"/>
      <c r="PEE59" s="960"/>
      <c r="PEF59" s="960"/>
      <c r="PEG59" s="960"/>
      <c r="PEH59" s="960"/>
      <c r="PEI59" s="960"/>
      <c r="PEJ59" s="960"/>
      <c r="PEK59" s="960"/>
      <c r="PEL59" s="960"/>
      <c r="PEM59" s="960"/>
      <c r="PEN59" s="960"/>
      <c r="PEO59" s="960"/>
      <c r="PEP59" s="960"/>
      <c r="PEQ59" s="960"/>
      <c r="PER59" s="960"/>
      <c r="PES59" s="960"/>
      <c r="PET59" s="960"/>
      <c r="PEU59" s="960"/>
      <c r="PEV59" s="960"/>
      <c r="PEW59" s="960"/>
      <c r="PEX59" s="960"/>
      <c r="PEY59" s="960"/>
      <c r="PEZ59" s="960"/>
      <c r="PFA59" s="960"/>
      <c r="PFB59" s="960"/>
      <c r="PFC59" s="960"/>
      <c r="PFD59" s="960"/>
      <c r="PFE59" s="960"/>
      <c r="PFF59" s="960"/>
      <c r="PFG59" s="960"/>
      <c r="PFH59" s="960"/>
      <c r="PFI59" s="960"/>
      <c r="PFJ59" s="960"/>
      <c r="PFK59" s="960"/>
      <c r="PFL59" s="960"/>
      <c r="PFM59" s="960"/>
      <c r="PFN59" s="960"/>
      <c r="PFO59" s="960"/>
      <c r="PFP59" s="960"/>
      <c r="PFQ59" s="960"/>
      <c r="PFR59" s="960"/>
      <c r="PFS59" s="960"/>
      <c r="PFT59" s="960"/>
      <c r="PFU59" s="960"/>
      <c r="PFV59" s="960"/>
      <c r="PFW59" s="960"/>
      <c r="PFX59" s="960"/>
      <c r="PFY59" s="960"/>
      <c r="PFZ59" s="960"/>
      <c r="PGA59" s="960"/>
      <c r="PGB59" s="960"/>
      <c r="PGC59" s="960"/>
      <c r="PGD59" s="960"/>
      <c r="PGE59" s="960"/>
      <c r="PGF59" s="960"/>
      <c r="PGG59" s="960"/>
      <c r="PGH59" s="960"/>
      <c r="PGI59" s="960"/>
      <c r="PGJ59" s="960"/>
      <c r="PGK59" s="960"/>
      <c r="PGL59" s="960"/>
      <c r="PGM59" s="960"/>
      <c r="PGN59" s="960"/>
      <c r="PGO59" s="960"/>
      <c r="PGP59" s="960"/>
      <c r="PGQ59" s="960"/>
      <c r="PGR59" s="960"/>
      <c r="PGS59" s="960"/>
      <c r="PGT59" s="960"/>
      <c r="PGU59" s="960"/>
      <c r="PGV59" s="960"/>
      <c r="PGW59" s="960"/>
      <c r="PGX59" s="960"/>
      <c r="PGY59" s="960"/>
      <c r="PGZ59" s="960"/>
      <c r="PHA59" s="960"/>
      <c r="PHB59" s="960"/>
      <c r="PHC59" s="960"/>
      <c r="PHD59" s="960"/>
      <c r="PHE59" s="960"/>
      <c r="PHF59" s="960"/>
      <c r="PHG59" s="960"/>
      <c r="PHH59" s="960"/>
      <c r="PHI59" s="960"/>
      <c r="PHJ59" s="960"/>
      <c r="PHK59" s="960"/>
      <c r="PHL59" s="960"/>
      <c r="PHM59" s="960"/>
      <c r="PHN59" s="960"/>
      <c r="PHO59" s="960"/>
      <c r="PHP59" s="960"/>
      <c r="PHQ59" s="960"/>
      <c r="PHR59" s="960"/>
      <c r="PHS59" s="960"/>
      <c r="PHT59" s="960"/>
      <c r="PHU59" s="960"/>
      <c r="PHV59" s="960"/>
      <c r="PHW59" s="960"/>
      <c r="PHX59" s="960"/>
      <c r="PHY59" s="960"/>
      <c r="PHZ59" s="960"/>
      <c r="PIA59" s="960"/>
      <c r="PIB59" s="960"/>
      <c r="PIC59" s="960"/>
      <c r="PID59" s="960"/>
      <c r="PIE59" s="960"/>
      <c r="PIF59" s="960"/>
      <c r="PIG59" s="960"/>
      <c r="PIH59" s="960"/>
      <c r="PII59" s="960"/>
      <c r="PIJ59" s="960"/>
      <c r="PIK59" s="960"/>
      <c r="PIL59" s="960"/>
      <c r="PIM59" s="960"/>
      <c r="PIN59" s="960"/>
      <c r="PIO59" s="960"/>
      <c r="PIP59" s="960"/>
      <c r="PIQ59" s="960"/>
      <c r="PIR59" s="960"/>
      <c r="PIS59" s="960"/>
      <c r="PIT59" s="960"/>
      <c r="PIU59" s="960"/>
      <c r="PIV59" s="960"/>
      <c r="PIW59" s="960"/>
      <c r="PIX59" s="960"/>
      <c r="PIY59" s="960"/>
      <c r="PIZ59" s="960"/>
      <c r="PJA59" s="960"/>
      <c r="PJB59" s="960"/>
      <c r="PJC59" s="960"/>
      <c r="PJD59" s="960"/>
      <c r="PJE59" s="960"/>
      <c r="PJF59" s="960"/>
      <c r="PJG59" s="960"/>
      <c r="PJH59" s="960"/>
      <c r="PJI59" s="960"/>
      <c r="PJJ59" s="960"/>
      <c r="PJK59" s="960"/>
      <c r="PJL59" s="960"/>
      <c r="PJM59" s="960"/>
      <c r="PJN59" s="960"/>
      <c r="PJO59" s="960"/>
      <c r="PJP59" s="960"/>
      <c r="PJQ59" s="960"/>
      <c r="PJR59" s="960"/>
      <c r="PJS59" s="960"/>
      <c r="PJT59" s="960"/>
      <c r="PJU59" s="960"/>
      <c r="PJV59" s="960"/>
      <c r="PJW59" s="960"/>
      <c r="PJX59" s="960"/>
      <c r="PJY59" s="960"/>
      <c r="PJZ59" s="960"/>
      <c r="PKA59" s="960"/>
      <c r="PKB59" s="960"/>
      <c r="PKC59" s="960"/>
      <c r="PKD59" s="960"/>
      <c r="PKE59" s="960"/>
      <c r="PKF59" s="960"/>
      <c r="PKG59" s="960"/>
      <c r="PKH59" s="960"/>
      <c r="PKI59" s="960"/>
      <c r="PKJ59" s="960"/>
      <c r="PKK59" s="960"/>
      <c r="PKL59" s="960"/>
      <c r="PKM59" s="960"/>
      <c r="PKN59" s="960"/>
      <c r="PKO59" s="960"/>
      <c r="PKP59" s="960"/>
      <c r="PKQ59" s="960"/>
      <c r="PKR59" s="960"/>
      <c r="PKS59" s="960"/>
      <c r="PKT59" s="960"/>
      <c r="PKU59" s="960"/>
      <c r="PKV59" s="960"/>
      <c r="PKW59" s="960"/>
      <c r="PKX59" s="960"/>
      <c r="PKY59" s="960"/>
      <c r="PKZ59" s="960"/>
      <c r="PLA59" s="960"/>
      <c r="PLB59" s="960"/>
      <c r="PLC59" s="960"/>
      <c r="PLD59" s="960"/>
      <c r="PLE59" s="960"/>
      <c r="PLF59" s="960"/>
      <c r="PLG59" s="960"/>
      <c r="PLH59" s="960"/>
      <c r="PLI59" s="960"/>
      <c r="PLJ59" s="960"/>
      <c r="PLK59" s="960"/>
      <c r="PLL59" s="960"/>
      <c r="PLM59" s="960"/>
      <c r="PLN59" s="960"/>
      <c r="PLO59" s="960"/>
      <c r="PLP59" s="960"/>
      <c r="PLQ59" s="960"/>
      <c r="PLR59" s="960"/>
      <c r="PLS59" s="960"/>
      <c r="PLT59" s="960"/>
      <c r="PLU59" s="960"/>
      <c r="PLV59" s="960"/>
      <c r="PLW59" s="960"/>
      <c r="PLX59" s="960"/>
      <c r="PLY59" s="960"/>
      <c r="PLZ59" s="960"/>
      <c r="PMA59" s="960"/>
      <c r="PMB59" s="960"/>
      <c r="PMC59" s="960"/>
      <c r="PMD59" s="960"/>
      <c r="PME59" s="960"/>
      <c r="PMF59" s="960"/>
      <c r="PMG59" s="960"/>
      <c r="PMH59" s="960"/>
      <c r="PMI59" s="960"/>
      <c r="PMJ59" s="960"/>
      <c r="PMK59" s="960"/>
      <c r="PML59" s="960"/>
      <c r="PMM59" s="960"/>
      <c r="PMN59" s="960"/>
      <c r="PMO59" s="960"/>
      <c r="PMP59" s="960"/>
      <c r="PMQ59" s="960"/>
      <c r="PMR59" s="960"/>
      <c r="PMS59" s="960"/>
      <c r="PMT59" s="960"/>
      <c r="PMU59" s="960"/>
      <c r="PMV59" s="960"/>
      <c r="PMW59" s="960"/>
      <c r="PMX59" s="960"/>
      <c r="PMY59" s="960"/>
      <c r="PMZ59" s="960"/>
      <c r="PNA59" s="960"/>
      <c r="PNB59" s="960"/>
      <c r="PNC59" s="960"/>
      <c r="PND59" s="960"/>
      <c r="PNE59" s="960"/>
      <c r="PNF59" s="960"/>
      <c r="PNG59" s="960"/>
      <c r="PNH59" s="960"/>
      <c r="PNI59" s="960"/>
      <c r="PNJ59" s="960"/>
      <c r="PNK59" s="960"/>
      <c r="PNL59" s="960"/>
      <c r="PNM59" s="960"/>
      <c r="PNN59" s="960"/>
      <c r="PNO59" s="960"/>
      <c r="PNP59" s="960"/>
      <c r="PNQ59" s="960"/>
      <c r="PNR59" s="960"/>
      <c r="PNS59" s="960"/>
      <c r="PNT59" s="960"/>
      <c r="PNU59" s="960"/>
      <c r="PNV59" s="960"/>
      <c r="PNW59" s="960"/>
      <c r="PNX59" s="960"/>
      <c r="PNY59" s="960"/>
      <c r="PNZ59" s="960"/>
      <c r="POA59" s="960"/>
      <c r="POB59" s="960"/>
      <c r="POC59" s="960"/>
      <c r="POD59" s="960"/>
      <c r="POE59" s="960"/>
      <c r="POF59" s="960"/>
      <c r="POG59" s="960"/>
      <c r="POH59" s="960"/>
      <c r="POI59" s="960"/>
      <c r="POJ59" s="960"/>
      <c r="POK59" s="960"/>
      <c r="POL59" s="960"/>
      <c r="POM59" s="960"/>
      <c r="PON59" s="960"/>
      <c r="POO59" s="960"/>
      <c r="POP59" s="960"/>
      <c r="POQ59" s="960"/>
      <c r="POR59" s="960"/>
      <c r="POS59" s="960"/>
      <c r="POT59" s="960"/>
      <c r="POU59" s="960"/>
      <c r="POV59" s="960"/>
      <c r="POW59" s="960"/>
      <c r="POX59" s="960"/>
      <c r="POY59" s="960"/>
      <c r="POZ59" s="960"/>
      <c r="PPA59" s="960"/>
      <c r="PPB59" s="960"/>
      <c r="PPC59" s="960"/>
      <c r="PPD59" s="960"/>
      <c r="PPE59" s="960"/>
      <c r="PPF59" s="960"/>
      <c r="PPG59" s="960"/>
      <c r="PPH59" s="960"/>
      <c r="PPI59" s="960"/>
      <c r="PPJ59" s="960"/>
      <c r="PPK59" s="960"/>
      <c r="PPL59" s="960"/>
      <c r="PPM59" s="960"/>
      <c r="PPN59" s="960"/>
      <c r="PPO59" s="960"/>
      <c r="PPP59" s="960"/>
      <c r="PPQ59" s="960"/>
      <c r="PPR59" s="960"/>
      <c r="PPS59" s="960"/>
      <c r="PPT59" s="960"/>
      <c r="PPU59" s="960"/>
      <c r="PPV59" s="960"/>
      <c r="PPW59" s="960"/>
      <c r="PPX59" s="960"/>
      <c r="PPY59" s="960"/>
      <c r="PPZ59" s="960"/>
      <c r="PQA59" s="960"/>
      <c r="PQB59" s="960"/>
      <c r="PQC59" s="960"/>
      <c r="PQD59" s="960"/>
      <c r="PQE59" s="960"/>
      <c r="PQF59" s="960"/>
      <c r="PQG59" s="960"/>
      <c r="PQH59" s="960"/>
      <c r="PQI59" s="960"/>
      <c r="PQJ59" s="960"/>
      <c r="PQK59" s="960"/>
      <c r="PQL59" s="960"/>
      <c r="PQM59" s="960"/>
      <c r="PQN59" s="960"/>
      <c r="PQO59" s="960"/>
      <c r="PQP59" s="960"/>
      <c r="PQQ59" s="960"/>
      <c r="PQR59" s="960"/>
      <c r="PQS59" s="960"/>
      <c r="PQT59" s="960"/>
      <c r="PQU59" s="960"/>
      <c r="PQV59" s="960"/>
      <c r="PQW59" s="960"/>
      <c r="PQX59" s="960"/>
      <c r="PQY59" s="960"/>
      <c r="PQZ59" s="960"/>
      <c r="PRA59" s="960"/>
      <c r="PRB59" s="960"/>
      <c r="PRC59" s="960"/>
      <c r="PRD59" s="960"/>
      <c r="PRE59" s="960"/>
      <c r="PRF59" s="960"/>
      <c r="PRG59" s="960"/>
      <c r="PRH59" s="960"/>
      <c r="PRI59" s="960"/>
      <c r="PRJ59" s="960"/>
      <c r="PRK59" s="960"/>
      <c r="PRL59" s="960"/>
      <c r="PRM59" s="960"/>
      <c r="PRN59" s="960"/>
      <c r="PRO59" s="960"/>
      <c r="PRP59" s="960"/>
      <c r="PRQ59" s="960"/>
      <c r="PRR59" s="960"/>
      <c r="PRS59" s="960"/>
      <c r="PRT59" s="960"/>
      <c r="PRU59" s="960"/>
      <c r="PRV59" s="960"/>
      <c r="PRW59" s="960"/>
      <c r="PRX59" s="960"/>
      <c r="PRY59" s="960"/>
      <c r="PRZ59" s="960"/>
      <c r="PSA59" s="960"/>
      <c r="PSB59" s="960"/>
      <c r="PSC59" s="960"/>
      <c r="PSD59" s="960"/>
      <c r="PSE59" s="960"/>
      <c r="PSF59" s="960"/>
      <c r="PSG59" s="960"/>
      <c r="PSH59" s="960"/>
      <c r="PSI59" s="960"/>
      <c r="PSJ59" s="960"/>
      <c r="PSK59" s="960"/>
      <c r="PSL59" s="960"/>
      <c r="PSM59" s="960"/>
      <c r="PSN59" s="960"/>
      <c r="PSO59" s="960"/>
      <c r="PSP59" s="960"/>
      <c r="PSQ59" s="960"/>
      <c r="PSR59" s="960"/>
      <c r="PSS59" s="960"/>
      <c r="PST59" s="960"/>
      <c r="PSU59" s="960"/>
      <c r="PSV59" s="960"/>
      <c r="PSW59" s="960"/>
      <c r="PSX59" s="960"/>
      <c r="PSY59" s="960"/>
      <c r="PSZ59" s="960"/>
      <c r="PTA59" s="960"/>
      <c r="PTB59" s="960"/>
      <c r="PTC59" s="960"/>
      <c r="PTD59" s="960"/>
      <c r="PTE59" s="960"/>
      <c r="PTF59" s="960"/>
      <c r="PTG59" s="960"/>
      <c r="PTH59" s="960"/>
      <c r="PTI59" s="960"/>
      <c r="PTJ59" s="960"/>
      <c r="PTK59" s="960"/>
      <c r="PTL59" s="960"/>
      <c r="PTM59" s="960"/>
      <c r="PTN59" s="960"/>
      <c r="PTO59" s="960"/>
      <c r="PTP59" s="960"/>
      <c r="PTQ59" s="960"/>
      <c r="PTR59" s="960"/>
      <c r="PTS59" s="960"/>
      <c r="PTT59" s="960"/>
      <c r="PTU59" s="960"/>
      <c r="PTV59" s="960"/>
      <c r="PTW59" s="960"/>
      <c r="PTX59" s="960"/>
      <c r="PTY59" s="960"/>
      <c r="PTZ59" s="960"/>
      <c r="PUA59" s="960"/>
      <c r="PUB59" s="960"/>
      <c r="PUC59" s="960"/>
      <c r="PUD59" s="960"/>
      <c r="PUE59" s="960"/>
      <c r="PUF59" s="960"/>
      <c r="PUG59" s="960"/>
      <c r="PUH59" s="960"/>
      <c r="PUI59" s="960"/>
      <c r="PUJ59" s="960"/>
      <c r="PUK59" s="960"/>
      <c r="PUL59" s="960"/>
      <c r="PUM59" s="960"/>
      <c r="PUN59" s="960"/>
      <c r="PUO59" s="960"/>
      <c r="PUP59" s="960"/>
      <c r="PUQ59" s="960"/>
      <c r="PUR59" s="960"/>
      <c r="PUS59" s="960"/>
      <c r="PUT59" s="960"/>
      <c r="PUU59" s="960"/>
      <c r="PUV59" s="960"/>
      <c r="PUW59" s="960"/>
      <c r="PUX59" s="960"/>
      <c r="PUY59" s="960"/>
      <c r="PUZ59" s="960"/>
      <c r="PVA59" s="960"/>
      <c r="PVB59" s="960"/>
      <c r="PVC59" s="960"/>
      <c r="PVD59" s="960"/>
      <c r="PVE59" s="960"/>
      <c r="PVF59" s="960"/>
      <c r="PVG59" s="960"/>
      <c r="PVH59" s="960"/>
      <c r="PVI59" s="960"/>
      <c r="PVJ59" s="960"/>
      <c r="PVK59" s="960"/>
      <c r="PVL59" s="960"/>
      <c r="PVM59" s="960"/>
      <c r="PVN59" s="960"/>
      <c r="PVO59" s="960"/>
      <c r="PVP59" s="960"/>
      <c r="PVQ59" s="960"/>
      <c r="PVR59" s="960"/>
      <c r="PVS59" s="960"/>
      <c r="PVT59" s="960"/>
      <c r="PVU59" s="960"/>
      <c r="PVV59" s="960"/>
      <c r="PVW59" s="960"/>
      <c r="PVX59" s="960"/>
      <c r="PVY59" s="960"/>
      <c r="PVZ59" s="960"/>
      <c r="PWA59" s="960"/>
      <c r="PWB59" s="960"/>
      <c r="PWC59" s="960"/>
      <c r="PWD59" s="960"/>
      <c r="PWE59" s="960"/>
      <c r="PWF59" s="960"/>
      <c r="PWG59" s="960"/>
      <c r="PWH59" s="960"/>
      <c r="PWI59" s="960"/>
      <c r="PWJ59" s="960"/>
      <c r="PWK59" s="960"/>
      <c r="PWL59" s="960"/>
      <c r="PWM59" s="960"/>
      <c r="PWN59" s="960"/>
      <c r="PWO59" s="960"/>
      <c r="PWP59" s="960"/>
      <c r="PWQ59" s="960"/>
      <c r="PWR59" s="960"/>
      <c r="PWS59" s="960"/>
      <c r="PWT59" s="960"/>
      <c r="PWU59" s="960"/>
      <c r="PWV59" s="960"/>
      <c r="PWW59" s="960"/>
      <c r="PWX59" s="960"/>
      <c r="PWY59" s="960"/>
      <c r="PWZ59" s="960"/>
      <c r="PXA59" s="960"/>
      <c r="PXB59" s="960"/>
      <c r="PXC59" s="960"/>
      <c r="PXD59" s="960"/>
      <c r="PXE59" s="960"/>
      <c r="PXF59" s="960"/>
      <c r="PXG59" s="960"/>
      <c r="PXH59" s="960"/>
      <c r="PXI59" s="960"/>
      <c r="PXJ59" s="960"/>
      <c r="PXK59" s="960"/>
      <c r="PXL59" s="960"/>
      <c r="PXM59" s="960"/>
      <c r="PXN59" s="960"/>
      <c r="PXO59" s="960"/>
      <c r="PXP59" s="960"/>
      <c r="PXQ59" s="960"/>
      <c r="PXR59" s="960"/>
      <c r="PXS59" s="960"/>
      <c r="PXT59" s="960"/>
      <c r="PXU59" s="960"/>
      <c r="PXV59" s="960"/>
      <c r="PXW59" s="960"/>
      <c r="PXX59" s="960"/>
      <c r="PXY59" s="960"/>
      <c r="PXZ59" s="960"/>
      <c r="PYA59" s="960"/>
      <c r="PYB59" s="960"/>
      <c r="PYC59" s="960"/>
      <c r="PYD59" s="960"/>
      <c r="PYE59" s="960"/>
      <c r="PYF59" s="960"/>
      <c r="PYG59" s="960"/>
      <c r="PYH59" s="960"/>
      <c r="PYI59" s="960"/>
      <c r="PYJ59" s="960"/>
      <c r="PYK59" s="960"/>
      <c r="PYL59" s="960"/>
      <c r="PYM59" s="960"/>
      <c r="PYN59" s="960"/>
      <c r="PYO59" s="960"/>
      <c r="PYP59" s="960"/>
      <c r="PYQ59" s="960"/>
      <c r="PYR59" s="960"/>
      <c r="PYS59" s="960"/>
      <c r="PYT59" s="960"/>
      <c r="PYU59" s="960"/>
      <c r="PYV59" s="960"/>
      <c r="PYW59" s="960"/>
      <c r="PYX59" s="960"/>
      <c r="PYY59" s="960"/>
      <c r="PYZ59" s="960"/>
      <c r="PZA59" s="960"/>
      <c r="PZB59" s="960"/>
      <c r="PZC59" s="960"/>
      <c r="PZD59" s="960"/>
      <c r="PZE59" s="960"/>
      <c r="PZF59" s="960"/>
      <c r="PZG59" s="960"/>
      <c r="PZH59" s="960"/>
      <c r="PZI59" s="960"/>
      <c r="PZJ59" s="960"/>
      <c r="PZK59" s="960"/>
      <c r="PZL59" s="960"/>
      <c r="PZM59" s="960"/>
      <c r="PZN59" s="960"/>
      <c r="PZO59" s="960"/>
      <c r="PZP59" s="960"/>
      <c r="PZQ59" s="960"/>
      <c r="PZR59" s="960"/>
      <c r="PZS59" s="960"/>
      <c r="PZT59" s="960"/>
      <c r="PZU59" s="960"/>
      <c r="PZV59" s="960"/>
      <c r="PZW59" s="960"/>
      <c r="PZX59" s="960"/>
      <c r="PZY59" s="960"/>
      <c r="PZZ59" s="960"/>
      <c r="QAA59" s="960"/>
      <c r="QAB59" s="960"/>
      <c r="QAC59" s="960"/>
      <c r="QAD59" s="960"/>
      <c r="QAE59" s="960"/>
      <c r="QAF59" s="960"/>
      <c r="QAG59" s="960"/>
      <c r="QAH59" s="960"/>
      <c r="QAI59" s="960"/>
      <c r="QAJ59" s="960"/>
      <c r="QAK59" s="960"/>
      <c r="QAL59" s="960"/>
      <c r="QAM59" s="960"/>
      <c r="QAN59" s="960"/>
      <c r="QAO59" s="960"/>
      <c r="QAP59" s="960"/>
      <c r="QAQ59" s="960"/>
      <c r="QAR59" s="960"/>
      <c r="QAS59" s="960"/>
      <c r="QAT59" s="960"/>
      <c r="QAU59" s="960"/>
      <c r="QAV59" s="960"/>
      <c r="QAW59" s="960"/>
      <c r="QAX59" s="960"/>
      <c r="QAY59" s="960"/>
      <c r="QAZ59" s="960"/>
      <c r="QBA59" s="960"/>
      <c r="QBB59" s="960"/>
      <c r="QBC59" s="960"/>
      <c r="QBD59" s="960"/>
      <c r="QBE59" s="960"/>
      <c r="QBF59" s="960"/>
      <c r="QBG59" s="960"/>
      <c r="QBH59" s="960"/>
      <c r="QBI59" s="960"/>
      <c r="QBJ59" s="960"/>
      <c r="QBK59" s="960"/>
      <c r="QBL59" s="960"/>
      <c r="QBM59" s="960"/>
      <c r="QBN59" s="960"/>
      <c r="QBO59" s="960"/>
      <c r="QBP59" s="960"/>
      <c r="QBQ59" s="960"/>
      <c r="QBR59" s="960"/>
      <c r="QBS59" s="960"/>
      <c r="QBT59" s="960"/>
      <c r="QBU59" s="960"/>
      <c r="QBV59" s="960"/>
      <c r="QBW59" s="960"/>
      <c r="QBX59" s="960"/>
      <c r="QBY59" s="960"/>
      <c r="QBZ59" s="960"/>
      <c r="QCA59" s="960"/>
      <c r="QCB59" s="960"/>
      <c r="QCC59" s="960"/>
      <c r="QCD59" s="960"/>
      <c r="QCE59" s="960"/>
      <c r="QCF59" s="960"/>
      <c r="QCG59" s="960"/>
      <c r="QCH59" s="960"/>
      <c r="QCI59" s="960"/>
      <c r="QCJ59" s="960"/>
      <c r="QCK59" s="960"/>
      <c r="QCL59" s="960"/>
      <c r="QCM59" s="960"/>
      <c r="QCN59" s="960"/>
      <c r="QCO59" s="960"/>
      <c r="QCP59" s="960"/>
      <c r="QCQ59" s="960"/>
      <c r="QCR59" s="960"/>
      <c r="QCS59" s="960"/>
      <c r="QCT59" s="960"/>
      <c r="QCU59" s="960"/>
      <c r="QCV59" s="960"/>
      <c r="QCW59" s="960"/>
      <c r="QCX59" s="960"/>
      <c r="QCY59" s="960"/>
      <c r="QCZ59" s="960"/>
      <c r="QDA59" s="960"/>
      <c r="QDB59" s="960"/>
      <c r="QDC59" s="960"/>
      <c r="QDD59" s="960"/>
      <c r="QDE59" s="960"/>
      <c r="QDF59" s="960"/>
      <c r="QDG59" s="960"/>
      <c r="QDH59" s="960"/>
      <c r="QDI59" s="960"/>
      <c r="QDJ59" s="960"/>
      <c r="QDK59" s="960"/>
      <c r="QDL59" s="960"/>
      <c r="QDM59" s="960"/>
      <c r="QDN59" s="960"/>
      <c r="QDO59" s="960"/>
      <c r="QDP59" s="960"/>
      <c r="QDQ59" s="960"/>
      <c r="QDR59" s="960"/>
      <c r="QDS59" s="960"/>
      <c r="QDT59" s="960"/>
      <c r="QDU59" s="960"/>
      <c r="QDV59" s="960"/>
      <c r="QDW59" s="960"/>
      <c r="QDX59" s="960"/>
      <c r="QDY59" s="960"/>
      <c r="QDZ59" s="960"/>
      <c r="QEA59" s="960"/>
      <c r="QEB59" s="960"/>
      <c r="QEC59" s="960"/>
      <c r="QED59" s="960"/>
      <c r="QEE59" s="960"/>
      <c r="QEF59" s="960"/>
      <c r="QEG59" s="960"/>
      <c r="QEH59" s="960"/>
      <c r="QEI59" s="960"/>
      <c r="QEJ59" s="960"/>
      <c r="QEK59" s="960"/>
      <c r="QEL59" s="960"/>
      <c r="QEM59" s="960"/>
      <c r="QEN59" s="960"/>
      <c r="QEO59" s="960"/>
      <c r="QEP59" s="960"/>
      <c r="QEQ59" s="960"/>
      <c r="QER59" s="960"/>
      <c r="QES59" s="960"/>
      <c r="QET59" s="960"/>
      <c r="QEU59" s="960"/>
      <c r="QEV59" s="960"/>
      <c r="QEW59" s="960"/>
      <c r="QEX59" s="960"/>
      <c r="QEY59" s="960"/>
      <c r="QEZ59" s="960"/>
      <c r="QFA59" s="960"/>
      <c r="QFB59" s="960"/>
      <c r="QFC59" s="960"/>
      <c r="QFD59" s="960"/>
      <c r="QFE59" s="960"/>
      <c r="QFF59" s="960"/>
      <c r="QFG59" s="960"/>
      <c r="QFH59" s="960"/>
      <c r="QFI59" s="960"/>
      <c r="QFJ59" s="960"/>
      <c r="QFK59" s="960"/>
      <c r="QFL59" s="960"/>
      <c r="QFM59" s="960"/>
      <c r="QFN59" s="960"/>
      <c r="QFO59" s="960"/>
      <c r="QFP59" s="960"/>
      <c r="QFQ59" s="960"/>
      <c r="QFR59" s="960"/>
      <c r="QFS59" s="960"/>
      <c r="QFT59" s="960"/>
      <c r="QFU59" s="960"/>
      <c r="QFV59" s="960"/>
      <c r="QFW59" s="960"/>
      <c r="QFX59" s="960"/>
      <c r="QFY59" s="960"/>
      <c r="QFZ59" s="960"/>
      <c r="QGA59" s="960"/>
      <c r="QGB59" s="960"/>
      <c r="QGC59" s="960"/>
      <c r="QGD59" s="960"/>
      <c r="QGE59" s="960"/>
      <c r="QGF59" s="960"/>
      <c r="QGG59" s="960"/>
      <c r="QGH59" s="960"/>
      <c r="QGI59" s="960"/>
      <c r="QGJ59" s="960"/>
      <c r="QGK59" s="960"/>
      <c r="QGL59" s="960"/>
      <c r="QGM59" s="960"/>
      <c r="QGN59" s="960"/>
      <c r="QGO59" s="960"/>
      <c r="QGP59" s="960"/>
      <c r="QGQ59" s="960"/>
      <c r="QGR59" s="960"/>
      <c r="QGS59" s="960"/>
      <c r="QGT59" s="960"/>
      <c r="QGU59" s="960"/>
      <c r="QGV59" s="960"/>
      <c r="QGW59" s="960"/>
      <c r="QGX59" s="960"/>
      <c r="QGY59" s="960"/>
      <c r="QGZ59" s="960"/>
      <c r="QHA59" s="960"/>
      <c r="QHB59" s="960"/>
      <c r="QHC59" s="960"/>
      <c r="QHD59" s="960"/>
      <c r="QHE59" s="960"/>
      <c r="QHF59" s="960"/>
      <c r="QHG59" s="960"/>
      <c r="QHH59" s="960"/>
      <c r="QHI59" s="960"/>
      <c r="QHJ59" s="960"/>
      <c r="QHK59" s="960"/>
      <c r="QHL59" s="960"/>
      <c r="QHM59" s="960"/>
      <c r="QHN59" s="960"/>
      <c r="QHO59" s="960"/>
      <c r="QHP59" s="960"/>
      <c r="QHQ59" s="960"/>
      <c r="QHR59" s="960"/>
      <c r="QHS59" s="960"/>
      <c r="QHT59" s="960"/>
      <c r="QHU59" s="960"/>
      <c r="QHV59" s="960"/>
      <c r="QHW59" s="960"/>
      <c r="QHX59" s="960"/>
      <c r="QHY59" s="960"/>
      <c r="QHZ59" s="960"/>
      <c r="QIA59" s="960"/>
      <c r="QIB59" s="960"/>
      <c r="QIC59" s="960"/>
      <c r="QID59" s="960"/>
      <c r="QIE59" s="960"/>
      <c r="QIF59" s="960"/>
      <c r="QIG59" s="960"/>
      <c r="QIH59" s="960"/>
      <c r="QII59" s="960"/>
      <c r="QIJ59" s="960"/>
      <c r="QIK59" s="960"/>
      <c r="QIL59" s="960"/>
      <c r="QIM59" s="960"/>
      <c r="QIN59" s="960"/>
      <c r="QIO59" s="960"/>
      <c r="QIP59" s="960"/>
      <c r="QIQ59" s="960"/>
      <c r="QIR59" s="960"/>
      <c r="QIS59" s="960"/>
      <c r="QIT59" s="960"/>
      <c r="QIU59" s="960"/>
      <c r="QIV59" s="960"/>
      <c r="QIW59" s="960"/>
      <c r="QIX59" s="960"/>
      <c r="QIY59" s="960"/>
      <c r="QIZ59" s="960"/>
      <c r="QJA59" s="960"/>
      <c r="QJB59" s="960"/>
      <c r="QJC59" s="960"/>
      <c r="QJD59" s="960"/>
      <c r="QJE59" s="960"/>
      <c r="QJF59" s="960"/>
      <c r="QJG59" s="960"/>
      <c r="QJH59" s="960"/>
      <c r="QJI59" s="960"/>
      <c r="QJJ59" s="960"/>
      <c r="QJK59" s="960"/>
      <c r="QJL59" s="960"/>
      <c r="QJM59" s="960"/>
      <c r="QJN59" s="960"/>
      <c r="QJO59" s="960"/>
      <c r="QJP59" s="960"/>
      <c r="QJQ59" s="960"/>
      <c r="QJR59" s="960"/>
      <c r="QJS59" s="960"/>
      <c r="QJT59" s="960"/>
      <c r="QJU59" s="960"/>
      <c r="QJV59" s="960"/>
      <c r="QJW59" s="960"/>
      <c r="QJX59" s="960"/>
      <c r="QJY59" s="960"/>
      <c r="QJZ59" s="960"/>
      <c r="QKA59" s="960"/>
      <c r="QKB59" s="960"/>
      <c r="QKC59" s="960"/>
      <c r="QKD59" s="960"/>
      <c r="QKE59" s="960"/>
      <c r="QKF59" s="960"/>
      <c r="QKG59" s="960"/>
      <c r="QKH59" s="960"/>
      <c r="QKI59" s="960"/>
      <c r="QKJ59" s="960"/>
      <c r="QKK59" s="960"/>
      <c r="QKL59" s="960"/>
      <c r="QKM59" s="960"/>
      <c r="QKN59" s="960"/>
      <c r="QKO59" s="960"/>
      <c r="QKP59" s="960"/>
      <c r="QKQ59" s="960"/>
      <c r="QKR59" s="960"/>
      <c r="QKS59" s="960"/>
      <c r="QKT59" s="960"/>
      <c r="QKU59" s="960"/>
      <c r="QKV59" s="960"/>
      <c r="QKW59" s="960"/>
      <c r="QKX59" s="960"/>
      <c r="QKY59" s="960"/>
      <c r="QKZ59" s="960"/>
      <c r="QLA59" s="960"/>
      <c r="QLB59" s="960"/>
      <c r="QLC59" s="960"/>
      <c r="QLD59" s="960"/>
      <c r="QLE59" s="960"/>
      <c r="QLF59" s="960"/>
      <c r="QLG59" s="960"/>
      <c r="QLH59" s="960"/>
      <c r="QLI59" s="960"/>
      <c r="QLJ59" s="960"/>
      <c r="QLK59" s="960"/>
      <c r="QLL59" s="960"/>
      <c r="QLM59" s="960"/>
      <c r="QLN59" s="960"/>
      <c r="QLO59" s="960"/>
      <c r="QLP59" s="960"/>
      <c r="QLQ59" s="960"/>
      <c r="QLR59" s="960"/>
      <c r="QLS59" s="960"/>
      <c r="QLT59" s="960"/>
      <c r="QLU59" s="960"/>
      <c r="QLV59" s="960"/>
      <c r="QLW59" s="960"/>
      <c r="QLX59" s="960"/>
      <c r="QLY59" s="960"/>
      <c r="QLZ59" s="960"/>
      <c r="QMA59" s="960"/>
      <c r="QMB59" s="960"/>
      <c r="QMC59" s="960"/>
      <c r="QMD59" s="960"/>
      <c r="QME59" s="960"/>
      <c r="QMF59" s="960"/>
      <c r="QMG59" s="960"/>
      <c r="QMH59" s="960"/>
      <c r="QMI59" s="960"/>
      <c r="QMJ59" s="960"/>
      <c r="QMK59" s="960"/>
      <c r="QML59" s="960"/>
      <c r="QMM59" s="960"/>
      <c r="QMN59" s="960"/>
      <c r="QMO59" s="960"/>
      <c r="QMP59" s="960"/>
      <c r="QMQ59" s="960"/>
      <c r="QMR59" s="960"/>
      <c r="QMS59" s="960"/>
      <c r="QMT59" s="960"/>
      <c r="QMU59" s="960"/>
      <c r="QMV59" s="960"/>
      <c r="QMW59" s="960"/>
      <c r="QMX59" s="960"/>
      <c r="QMY59" s="960"/>
      <c r="QMZ59" s="960"/>
      <c r="QNA59" s="960"/>
      <c r="QNB59" s="960"/>
      <c r="QNC59" s="960"/>
      <c r="QND59" s="960"/>
      <c r="QNE59" s="960"/>
      <c r="QNF59" s="960"/>
      <c r="QNG59" s="960"/>
      <c r="QNH59" s="960"/>
      <c r="QNI59" s="960"/>
      <c r="QNJ59" s="960"/>
      <c r="QNK59" s="960"/>
      <c r="QNL59" s="960"/>
      <c r="QNM59" s="960"/>
      <c r="QNN59" s="960"/>
      <c r="QNO59" s="960"/>
      <c r="QNP59" s="960"/>
      <c r="QNQ59" s="960"/>
      <c r="QNR59" s="960"/>
      <c r="QNS59" s="960"/>
      <c r="QNT59" s="960"/>
      <c r="QNU59" s="960"/>
      <c r="QNV59" s="960"/>
      <c r="QNW59" s="960"/>
      <c r="QNX59" s="960"/>
      <c r="QNY59" s="960"/>
      <c r="QNZ59" s="960"/>
      <c r="QOA59" s="960"/>
      <c r="QOB59" s="960"/>
      <c r="QOC59" s="960"/>
      <c r="QOD59" s="960"/>
      <c r="QOE59" s="960"/>
      <c r="QOF59" s="960"/>
      <c r="QOG59" s="960"/>
      <c r="QOH59" s="960"/>
      <c r="QOI59" s="960"/>
      <c r="QOJ59" s="960"/>
      <c r="QOK59" s="960"/>
      <c r="QOL59" s="960"/>
      <c r="QOM59" s="960"/>
      <c r="QON59" s="960"/>
      <c r="QOO59" s="960"/>
      <c r="QOP59" s="960"/>
      <c r="QOQ59" s="960"/>
      <c r="QOR59" s="960"/>
      <c r="QOS59" s="960"/>
      <c r="QOT59" s="960"/>
      <c r="QOU59" s="960"/>
      <c r="QOV59" s="960"/>
      <c r="QOW59" s="960"/>
      <c r="QOX59" s="960"/>
      <c r="QOY59" s="960"/>
      <c r="QOZ59" s="960"/>
      <c r="QPA59" s="960"/>
      <c r="QPB59" s="960"/>
      <c r="QPC59" s="960"/>
      <c r="QPD59" s="960"/>
      <c r="QPE59" s="960"/>
      <c r="QPF59" s="960"/>
      <c r="QPG59" s="960"/>
      <c r="QPH59" s="960"/>
      <c r="QPI59" s="960"/>
      <c r="QPJ59" s="960"/>
      <c r="QPK59" s="960"/>
      <c r="QPL59" s="960"/>
      <c r="QPM59" s="960"/>
      <c r="QPN59" s="960"/>
      <c r="QPO59" s="960"/>
      <c r="QPP59" s="960"/>
      <c r="QPQ59" s="960"/>
      <c r="QPR59" s="960"/>
      <c r="QPS59" s="960"/>
      <c r="QPT59" s="960"/>
      <c r="QPU59" s="960"/>
      <c r="QPV59" s="960"/>
      <c r="QPW59" s="960"/>
      <c r="QPX59" s="960"/>
      <c r="QPY59" s="960"/>
      <c r="QPZ59" s="960"/>
      <c r="QQA59" s="960"/>
      <c r="QQB59" s="960"/>
      <c r="QQC59" s="960"/>
      <c r="QQD59" s="960"/>
      <c r="QQE59" s="960"/>
      <c r="QQF59" s="960"/>
      <c r="QQG59" s="960"/>
      <c r="QQH59" s="960"/>
      <c r="QQI59" s="960"/>
      <c r="QQJ59" s="960"/>
      <c r="QQK59" s="960"/>
      <c r="QQL59" s="960"/>
      <c r="QQM59" s="960"/>
      <c r="QQN59" s="960"/>
      <c r="QQO59" s="960"/>
      <c r="QQP59" s="960"/>
      <c r="QQQ59" s="960"/>
      <c r="QQR59" s="960"/>
      <c r="QQS59" s="960"/>
      <c r="QQT59" s="960"/>
      <c r="QQU59" s="960"/>
      <c r="QQV59" s="960"/>
      <c r="QQW59" s="960"/>
      <c r="QQX59" s="960"/>
      <c r="QQY59" s="960"/>
      <c r="QQZ59" s="960"/>
      <c r="QRA59" s="960"/>
      <c r="QRB59" s="960"/>
      <c r="QRC59" s="960"/>
      <c r="QRD59" s="960"/>
      <c r="QRE59" s="960"/>
      <c r="QRF59" s="960"/>
      <c r="QRG59" s="960"/>
      <c r="QRH59" s="960"/>
      <c r="QRI59" s="960"/>
      <c r="QRJ59" s="960"/>
      <c r="QRK59" s="960"/>
      <c r="QRL59" s="960"/>
      <c r="QRM59" s="960"/>
      <c r="QRN59" s="960"/>
      <c r="QRO59" s="960"/>
      <c r="QRP59" s="960"/>
      <c r="QRQ59" s="960"/>
      <c r="QRR59" s="960"/>
      <c r="QRS59" s="960"/>
      <c r="QRT59" s="960"/>
      <c r="QRU59" s="960"/>
      <c r="QRV59" s="960"/>
      <c r="QRW59" s="960"/>
      <c r="QRX59" s="960"/>
      <c r="QRY59" s="960"/>
      <c r="QRZ59" s="960"/>
      <c r="QSA59" s="960"/>
      <c r="QSB59" s="960"/>
      <c r="QSC59" s="960"/>
      <c r="QSD59" s="960"/>
      <c r="QSE59" s="960"/>
      <c r="QSF59" s="960"/>
      <c r="QSG59" s="960"/>
      <c r="QSH59" s="960"/>
      <c r="QSI59" s="960"/>
      <c r="QSJ59" s="960"/>
      <c r="QSK59" s="960"/>
      <c r="QSL59" s="960"/>
      <c r="QSM59" s="960"/>
      <c r="QSN59" s="960"/>
      <c r="QSO59" s="960"/>
      <c r="QSP59" s="960"/>
      <c r="QSQ59" s="960"/>
      <c r="QSR59" s="960"/>
      <c r="QSS59" s="960"/>
      <c r="QST59" s="960"/>
      <c r="QSU59" s="960"/>
      <c r="QSV59" s="960"/>
      <c r="QSW59" s="960"/>
      <c r="QSX59" s="960"/>
      <c r="QSY59" s="960"/>
      <c r="QSZ59" s="960"/>
      <c r="QTA59" s="960"/>
      <c r="QTB59" s="960"/>
      <c r="QTC59" s="960"/>
      <c r="QTD59" s="960"/>
      <c r="QTE59" s="960"/>
      <c r="QTF59" s="960"/>
      <c r="QTG59" s="960"/>
      <c r="QTH59" s="960"/>
      <c r="QTI59" s="960"/>
      <c r="QTJ59" s="960"/>
      <c r="QTK59" s="960"/>
      <c r="QTL59" s="960"/>
      <c r="QTM59" s="960"/>
      <c r="QTN59" s="960"/>
      <c r="QTO59" s="960"/>
      <c r="QTP59" s="960"/>
      <c r="QTQ59" s="960"/>
      <c r="QTR59" s="960"/>
      <c r="QTS59" s="960"/>
      <c r="QTT59" s="960"/>
      <c r="QTU59" s="960"/>
      <c r="QTV59" s="960"/>
      <c r="QTW59" s="960"/>
      <c r="QTX59" s="960"/>
      <c r="QTY59" s="960"/>
      <c r="QTZ59" s="960"/>
      <c r="QUA59" s="960"/>
      <c r="QUB59" s="960"/>
      <c r="QUC59" s="960"/>
      <c r="QUD59" s="960"/>
      <c r="QUE59" s="960"/>
      <c r="QUF59" s="960"/>
      <c r="QUG59" s="960"/>
      <c r="QUH59" s="960"/>
      <c r="QUI59" s="960"/>
      <c r="QUJ59" s="960"/>
      <c r="QUK59" s="960"/>
      <c r="QUL59" s="960"/>
      <c r="QUM59" s="960"/>
      <c r="QUN59" s="960"/>
      <c r="QUO59" s="960"/>
      <c r="QUP59" s="960"/>
      <c r="QUQ59" s="960"/>
      <c r="QUR59" s="960"/>
      <c r="QUS59" s="960"/>
      <c r="QUT59" s="960"/>
      <c r="QUU59" s="960"/>
      <c r="QUV59" s="960"/>
      <c r="QUW59" s="960"/>
      <c r="QUX59" s="960"/>
      <c r="QUY59" s="960"/>
      <c r="QUZ59" s="960"/>
      <c r="QVA59" s="960"/>
      <c r="QVB59" s="960"/>
      <c r="QVC59" s="960"/>
      <c r="QVD59" s="960"/>
      <c r="QVE59" s="960"/>
      <c r="QVF59" s="960"/>
      <c r="QVG59" s="960"/>
      <c r="QVH59" s="960"/>
      <c r="QVI59" s="960"/>
      <c r="QVJ59" s="960"/>
      <c r="QVK59" s="960"/>
      <c r="QVL59" s="960"/>
      <c r="QVM59" s="960"/>
      <c r="QVN59" s="960"/>
      <c r="QVO59" s="960"/>
      <c r="QVP59" s="960"/>
      <c r="QVQ59" s="960"/>
      <c r="QVR59" s="960"/>
      <c r="QVS59" s="960"/>
      <c r="QVT59" s="960"/>
      <c r="QVU59" s="960"/>
      <c r="QVV59" s="960"/>
      <c r="QVW59" s="960"/>
      <c r="QVX59" s="960"/>
      <c r="QVY59" s="960"/>
      <c r="QVZ59" s="960"/>
      <c r="QWA59" s="960"/>
      <c r="QWB59" s="960"/>
      <c r="QWC59" s="960"/>
      <c r="QWD59" s="960"/>
      <c r="QWE59" s="960"/>
      <c r="QWF59" s="960"/>
      <c r="QWG59" s="960"/>
      <c r="QWH59" s="960"/>
      <c r="QWI59" s="960"/>
      <c r="QWJ59" s="960"/>
      <c r="QWK59" s="960"/>
      <c r="QWL59" s="960"/>
      <c r="QWM59" s="960"/>
      <c r="QWN59" s="960"/>
      <c r="QWO59" s="960"/>
      <c r="QWP59" s="960"/>
      <c r="QWQ59" s="960"/>
      <c r="QWR59" s="960"/>
      <c r="QWS59" s="960"/>
      <c r="QWT59" s="960"/>
      <c r="QWU59" s="960"/>
      <c r="QWV59" s="960"/>
      <c r="QWW59" s="960"/>
      <c r="QWX59" s="960"/>
      <c r="QWY59" s="960"/>
      <c r="QWZ59" s="960"/>
      <c r="QXA59" s="960"/>
      <c r="QXB59" s="960"/>
      <c r="QXC59" s="960"/>
      <c r="QXD59" s="960"/>
      <c r="QXE59" s="960"/>
      <c r="QXF59" s="960"/>
      <c r="QXG59" s="960"/>
      <c r="QXH59" s="960"/>
      <c r="QXI59" s="960"/>
      <c r="QXJ59" s="960"/>
      <c r="QXK59" s="960"/>
      <c r="QXL59" s="960"/>
      <c r="QXM59" s="960"/>
      <c r="QXN59" s="960"/>
      <c r="QXO59" s="960"/>
      <c r="QXP59" s="960"/>
      <c r="QXQ59" s="960"/>
      <c r="QXR59" s="960"/>
      <c r="QXS59" s="960"/>
      <c r="QXT59" s="960"/>
      <c r="QXU59" s="960"/>
      <c r="QXV59" s="960"/>
      <c r="QXW59" s="960"/>
      <c r="QXX59" s="960"/>
      <c r="QXY59" s="960"/>
      <c r="QXZ59" s="960"/>
      <c r="QYA59" s="960"/>
      <c r="QYB59" s="960"/>
      <c r="QYC59" s="960"/>
      <c r="QYD59" s="960"/>
      <c r="QYE59" s="960"/>
      <c r="QYF59" s="960"/>
      <c r="QYG59" s="960"/>
      <c r="QYH59" s="960"/>
      <c r="QYI59" s="960"/>
      <c r="QYJ59" s="960"/>
      <c r="QYK59" s="960"/>
      <c r="QYL59" s="960"/>
      <c r="QYM59" s="960"/>
      <c r="QYN59" s="960"/>
      <c r="QYO59" s="960"/>
      <c r="QYP59" s="960"/>
      <c r="QYQ59" s="960"/>
      <c r="QYR59" s="960"/>
      <c r="QYS59" s="960"/>
      <c r="QYT59" s="960"/>
      <c r="QYU59" s="960"/>
      <c r="QYV59" s="960"/>
      <c r="QYW59" s="960"/>
      <c r="QYX59" s="960"/>
      <c r="QYY59" s="960"/>
      <c r="QYZ59" s="960"/>
      <c r="QZA59" s="960"/>
      <c r="QZB59" s="960"/>
      <c r="QZC59" s="960"/>
      <c r="QZD59" s="960"/>
      <c r="QZE59" s="960"/>
      <c r="QZF59" s="960"/>
      <c r="QZG59" s="960"/>
      <c r="QZH59" s="960"/>
      <c r="QZI59" s="960"/>
      <c r="QZJ59" s="960"/>
      <c r="QZK59" s="960"/>
      <c r="QZL59" s="960"/>
      <c r="QZM59" s="960"/>
      <c r="QZN59" s="960"/>
      <c r="QZO59" s="960"/>
      <c r="QZP59" s="960"/>
      <c r="QZQ59" s="960"/>
      <c r="QZR59" s="960"/>
      <c r="QZS59" s="960"/>
      <c r="QZT59" s="960"/>
      <c r="QZU59" s="960"/>
      <c r="QZV59" s="960"/>
      <c r="QZW59" s="960"/>
      <c r="QZX59" s="960"/>
      <c r="QZY59" s="960"/>
      <c r="QZZ59" s="960"/>
      <c r="RAA59" s="960"/>
      <c r="RAB59" s="960"/>
      <c r="RAC59" s="960"/>
      <c r="RAD59" s="960"/>
      <c r="RAE59" s="960"/>
      <c r="RAF59" s="960"/>
      <c r="RAG59" s="960"/>
      <c r="RAH59" s="960"/>
      <c r="RAI59" s="960"/>
      <c r="RAJ59" s="960"/>
      <c r="RAK59" s="960"/>
      <c r="RAL59" s="960"/>
      <c r="RAM59" s="960"/>
      <c r="RAN59" s="960"/>
      <c r="RAO59" s="960"/>
      <c r="RAP59" s="960"/>
      <c r="RAQ59" s="960"/>
      <c r="RAR59" s="960"/>
      <c r="RAS59" s="960"/>
      <c r="RAT59" s="960"/>
      <c r="RAU59" s="960"/>
      <c r="RAV59" s="960"/>
      <c r="RAW59" s="960"/>
      <c r="RAX59" s="960"/>
      <c r="RAY59" s="960"/>
      <c r="RAZ59" s="960"/>
      <c r="RBA59" s="960"/>
      <c r="RBB59" s="960"/>
      <c r="RBC59" s="960"/>
      <c r="RBD59" s="960"/>
      <c r="RBE59" s="960"/>
      <c r="RBF59" s="960"/>
      <c r="RBG59" s="960"/>
      <c r="RBH59" s="960"/>
      <c r="RBI59" s="960"/>
      <c r="RBJ59" s="960"/>
      <c r="RBK59" s="960"/>
      <c r="RBL59" s="960"/>
      <c r="RBM59" s="960"/>
      <c r="RBN59" s="960"/>
      <c r="RBO59" s="960"/>
      <c r="RBP59" s="960"/>
      <c r="RBQ59" s="960"/>
      <c r="RBR59" s="960"/>
      <c r="RBS59" s="960"/>
      <c r="RBT59" s="960"/>
      <c r="RBU59" s="960"/>
      <c r="RBV59" s="960"/>
      <c r="RBW59" s="960"/>
      <c r="RBX59" s="960"/>
      <c r="RBY59" s="960"/>
      <c r="RBZ59" s="960"/>
      <c r="RCA59" s="960"/>
      <c r="RCB59" s="960"/>
      <c r="RCC59" s="960"/>
      <c r="RCD59" s="960"/>
      <c r="RCE59" s="960"/>
      <c r="RCF59" s="960"/>
      <c r="RCG59" s="960"/>
      <c r="RCH59" s="960"/>
      <c r="RCI59" s="960"/>
      <c r="RCJ59" s="960"/>
      <c r="RCK59" s="960"/>
      <c r="RCL59" s="960"/>
      <c r="RCM59" s="960"/>
      <c r="RCN59" s="960"/>
      <c r="RCO59" s="960"/>
      <c r="RCP59" s="960"/>
      <c r="RCQ59" s="960"/>
      <c r="RCR59" s="960"/>
      <c r="RCS59" s="960"/>
      <c r="RCT59" s="960"/>
      <c r="RCU59" s="960"/>
      <c r="RCV59" s="960"/>
      <c r="RCW59" s="960"/>
      <c r="RCX59" s="960"/>
      <c r="RCY59" s="960"/>
      <c r="RCZ59" s="960"/>
      <c r="RDA59" s="960"/>
      <c r="RDB59" s="960"/>
      <c r="RDC59" s="960"/>
      <c r="RDD59" s="960"/>
      <c r="RDE59" s="960"/>
      <c r="RDF59" s="960"/>
      <c r="RDG59" s="960"/>
      <c r="RDH59" s="960"/>
      <c r="RDI59" s="960"/>
      <c r="RDJ59" s="960"/>
      <c r="RDK59" s="960"/>
      <c r="RDL59" s="960"/>
      <c r="RDM59" s="960"/>
      <c r="RDN59" s="960"/>
      <c r="RDO59" s="960"/>
      <c r="RDP59" s="960"/>
      <c r="RDQ59" s="960"/>
      <c r="RDR59" s="960"/>
      <c r="RDS59" s="960"/>
      <c r="RDT59" s="960"/>
      <c r="RDU59" s="960"/>
      <c r="RDV59" s="960"/>
      <c r="RDW59" s="960"/>
      <c r="RDX59" s="960"/>
      <c r="RDY59" s="960"/>
      <c r="RDZ59" s="960"/>
      <c r="REA59" s="960"/>
      <c r="REB59" s="960"/>
      <c r="REC59" s="960"/>
      <c r="RED59" s="960"/>
      <c r="REE59" s="960"/>
      <c r="REF59" s="960"/>
      <c r="REG59" s="960"/>
      <c r="REH59" s="960"/>
      <c r="REI59" s="960"/>
      <c r="REJ59" s="960"/>
      <c r="REK59" s="960"/>
      <c r="REL59" s="960"/>
      <c r="REM59" s="960"/>
      <c r="REN59" s="960"/>
      <c r="REO59" s="960"/>
      <c r="REP59" s="960"/>
      <c r="REQ59" s="960"/>
      <c r="RER59" s="960"/>
      <c r="RES59" s="960"/>
      <c r="RET59" s="960"/>
      <c r="REU59" s="960"/>
      <c r="REV59" s="960"/>
      <c r="REW59" s="960"/>
      <c r="REX59" s="960"/>
      <c r="REY59" s="960"/>
      <c r="REZ59" s="960"/>
      <c r="RFA59" s="960"/>
      <c r="RFB59" s="960"/>
      <c r="RFC59" s="960"/>
      <c r="RFD59" s="960"/>
      <c r="RFE59" s="960"/>
      <c r="RFF59" s="960"/>
      <c r="RFG59" s="960"/>
      <c r="RFH59" s="960"/>
      <c r="RFI59" s="960"/>
      <c r="RFJ59" s="960"/>
      <c r="RFK59" s="960"/>
      <c r="RFL59" s="960"/>
      <c r="RFM59" s="960"/>
      <c r="RFN59" s="960"/>
      <c r="RFO59" s="960"/>
      <c r="RFP59" s="960"/>
      <c r="RFQ59" s="960"/>
      <c r="RFR59" s="960"/>
      <c r="RFS59" s="960"/>
      <c r="RFT59" s="960"/>
      <c r="RFU59" s="960"/>
      <c r="RFV59" s="960"/>
      <c r="RFW59" s="960"/>
      <c r="RFX59" s="960"/>
      <c r="RFY59" s="960"/>
      <c r="RFZ59" s="960"/>
      <c r="RGA59" s="960"/>
      <c r="RGB59" s="960"/>
      <c r="RGC59" s="960"/>
      <c r="RGD59" s="960"/>
      <c r="RGE59" s="960"/>
      <c r="RGF59" s="960"/>
      <c r="RGG59" s="960"/>
      <c r="RGH59" s="960"/>
      <c r="RGI59" s="960"/>
      <c r="RGJ59" s="960"/>
      <c r="RGK59" s="960"/>
      <c r="RGL59" s="960"/>
      <c r="RGM59" s="960"/>
      <c r="RGN59" s="960"/>
      <c r="RGO59" s="960"/>
      <c r="RGP59" s="960"/>
      <c r="RGQ59" s="960"/>
      <c r="RGR59" s="960"/>
      <c r="RGS59" s="960"/>
      <c r="RGT59" s="960"/>
      <c r="RGU59" s="960"/>
      <c r="RGV59" s="960"/>
      <c r="RGW59" s="960"/>
      <c r="RGX59" s="960"/>
      <c r="RGY59" s="960"/>
      <c r="RGZ59" s="960"/>
      <c r="RHA59" s="960"/>
      <c r="RHB59" s="960"/>
      <c r="RHC59" s="960"/>
      <c r="RHD59" s="960"/>
      <c r="RHE59" s="960"/>
      <c r="RHF59" s="960"/>
      <c r="RHG59" s="960"/>
      <c r="RHH59" s="960"/>
      <c r="RHI59" s="960"/>
      <c r="RHJ59" s="960"/>
      <c r="RHK59" s="960"/>
      <c r="RHL59" s="960"/>
      <c r="RHM59" s="960"/>
      <c r="RHN59" s="960"/>
      <c r="RHO59" s="960"/>
      <c r="RHP59" s="960"/>
      <c r="RHQ59" s="960"/>
      <c r="RHR59" s="960"/>
      <c r="RHS59" s="960"/>
      <c r="RHT59" s="960"/>
      <c r="RHU59" s="960"/>
      <c r="RHV59" s="960"/>
      <c r="RHW59" s="960"/>
      <c r="RHX59" s="960"/>
      <c r="RHY59" s="960"/>
      <c r="RHZ59" s="960"/>
      <c r="RIA59" s="960"/>
      <c r="RIB59" s="960"/>
      <c r="RIC59" s="960"/>
      <c r="RID59" s="960"/>
      <c r="RIE59" s="960"/>
      <c r="RIF59" s="960"/>
      <c r="RIG59" s="960"/>
      <c r="RIH59" s="960"/>
      <c r="RII59" s="960"/>
      <c r="RIJ59" s="960"/>
      <c r="RIK59" s="960"/>
      <c r="RIL59" s="960"/>
      <c r="RIM59" s="960"/>
      <c r="RIN59" s="960"/>
      <c r="RIO59" s="960"/>
      <c r="RIP59" s="960"/>
      <c r="RIQ59" s="960"/>
      <c r="RIR59" s="960"/>
      <c r="RIS59" s="960"/>
      <c r="RIT59" s="960"/>
      <c r="RIU59" s="960"/>
      <c r="RIV59" s="960"/>
      <c r="RIW59" s="960"/>
      <c r="RIX59" s="960"/>
      <c r="RIY59" s="960"/>
      <c r="RIZ59" s="960"/>
      <c r="RJA59" s="960"/>
      <c r="RJB59" s="960"/>
      <c r="RJC59" s="960"/>
      <c r="RJD59" s="960"/>
      <c r="RJE59" s="960"/>
      <c r="RJF59" s="960"/>
      <c r="RJG59" s="960"/>
      <c r="RJH59" s="960"/>
      <c r="RJI59" s="960"/>
      <c r="RJJ59" s="960"/>
      <c r="RJK59" s="960"/>
      <c r="RJL59" s="960"/>
      <c r="RJM59" s="960"/>
      <c r="RJN59" s="960"/>
      <c r="RJO59" s="960"/>
      <c r="RJP59" s="960"/>
      <c r="RJQ59" s="960"/>
      <c r="RJR59" s="960"/>
      <c r="RJS59" s="960"/>
      <c r="RJT59" s="960"/>
      <c r="RJU59" s="960"/>
      <c r="RJV59" s="960"/>
      <c r="RJW59" s="960"/>
      <c r="RJX59" s="960"/>
      <c r="RJY59" s="960"/>
      <c r="RJZ59" s="960"/>
      <c r="RKA59" s="960"/>
      <c r="RKB59" s="960"/>
      <c r="RKC59" s="960"/>
      <c r="RKD59" s="960"/>
      <c r="RKE59" s="960"/>
      <c r="RKF59" s="960"/>
      <c r="RKG59" s="960"/>
      <c r="RKH59" s="960"/>
      <c r="RKI59" s="960"/>
      <c r="RKJ59" s="960"/>
      <c r="RKK59" s="960"/>
      <c r="RKL59" s="960"/>
      <c r="RKM59" s="960"/>
      <c r="RKN59" s="960"/>
      <c r="RKO59" s="960"/>
      <c r="RKP59" s="960"/>
      <c r="RKQ59" s="960"/>
      <c r="RKR59" s="960"/>
      <c r="RKS59" s="960"/>
      <c r="RKT59" s="960"/>
      <c r="RKU59" s="960"/>
      <c r="RKV59" s="960"/>
      <c r="RKW59" s="960"/>
      <c r="RKX59" s="960"/>
      <c r="RKY59" s="960"/>
      <c r="RKZ59" s="960"/>
      <c r="RLA59" s="960"/>
      <c r="RLB59" s="960"/>
      <c r="RLC59" s="960"/>
      <c r="RLD59" s="960"/>
      <c r="RLE59" s="960"/>
      <c r="RLF59" s="960"/>
      <c r="RLG59" s="960"/>
      <c r="RLH59" s="960"/>
      <c r="RLI59" s="960"/>
      <c r="RLJ59" s="960"/>
      <c r="RLK59" s="960"/>
      <c r="RLL59" s="960"/>
      <c r="RLM59" s="960"/>
      <c r="RLN59" s="960"/>
      <c r="RLO59" s="960"/>
      <c r="RLP59" s="960"/>
      <c r="RLQ59" s="960"/>
      <c r="RLR59" s="960"/>
      <c r="RLS59" s="960"/>
      <c r="RLT59" s="960"/>
      <c r="RLU59" s="960"/>
      <c r="RLV59" s="960"/>
      <c r="RLW59" s="960"/>
      <c r="RLX59" s="960"/>
      <c r="RLY59" s="960"/>
      <c r="RLZ59" s="960"/>
      <c r="RMA59" s="960"/>
      <c r="RMB59" s="960"/>
      <c r="RMC59" s="960"/>
      <c r="RMD59" s="960"/>
      <c r="RME59" s="960"/>
      <c r="RMF59" s="960"/>
      <c r="RMG59" s="960"/>
      <c r="RMH59" s="960"/>
      <c r="RMI59" s="960"/>
      <c r="RMJ59" s="960"/>
      <c r="RMK59" s="960"/>
      <c r="RML59" s="960"/>
      <c r="RMM59" s="960"/>
      <c r="RMN59" s="960"/>
      <c r="RMO59" s="960"/>
      <c r="RMP59" s="960"/>
      <c r="RMQ59" s="960"/>
      <c r="RMR59" s="960"/>
      <c r="RMS59" s="960"/>
      <c r="RMT59" s="960"/>
      <c r="RMU59" s="960"/>
      <c r="RMV59" s="960"/>
      <c r="RMW59" s="960"/>
      <c r="RMX59" s="960"/>
      <c r="RMY59" s="960"/>
      <c r="RMZ59" s="960"/>
      <c r="RNA59" s="960"/>
      <c r="RNB59" s="960"/>
      <c r="RNC59" s="960"/>
      <c r="RND59" s="960"/>
      <c r="RNE59" s="960"/>
      <c r="RNF59" s="960"/>
      <c r="RNG59" s="960"/>
      <c r="RNH59" s="960"/>
      <c r="RNI59" s="960"/>
      <c r="RNJ59" s="960"/>
      <c r="RNK59" s="960"/>
      <c r="RNL59" s="960"/>
      <c r="RNM59" s="960"/>
      <c r="RNN59" s="960"/>
      <c r="RNO59" s="960"/>
      <c r="RNP59" s="960"/>
      <c r="RNQ59" s="960"/>
      <c r="RNR59" s="960"/>
      <c r="RNS59" s="960"/>
      <c r="RNT59" s="960"/>
      <c r="RNU59" s="960"/>
      <c r="RNV59" s="960"/>
      <c r="RNW59" s="960"/>
      <c r="RNX59" s="960"/>
      <c r="RNY59" s="960"/>
      <c r="RNZ59" s="960"/>
      <c r="ROA59" s="960"/>
      <c r="ROB59" s="960"/>
      <c r="ROC59" s="960"/>
      <c r="ROD59" s="960"/>
      <c r="ROE59" s="960"/>
      <c r="ROF59" s="960"/>
      <c r="ROG59" s="960"/>
      <c r="ROH59" s="960"/>
      <c r="ROI59" s="960"/>
      <c r="ROJ59" s="960"/>
      <c r="ROK59" s="960"/>
      <c r="ROL59" s="960"/>
      <c r="ROM59" s="960"/>
      <c r="RON59" s="960"/>
      <c r="ROO59" s="960"/>
      <c r="ROP59" s="960"/>
      <c r="ROQ59" s="960"/>
      <c r="ROR59" s="960"/>
      <c r="ROS59" s="960"/>
      <c r="ROT59" s="960"/>
      <c r="ROU59" s="960"/>
      <c r="ROV59" s="960"/>
      <c r="ROW59" s="960"/>
      <c r="ROX59" s="960"/>
      <c r="ROY59" s="960"/>
      <c r="ROZ59" s="960"/>
      <c r="RPA59" s="960"/>
      <c r="RPB59" s="960"/>
      <c r="RPC59" s="960"/>
      <c r="RPD59" s="960"/>
      <c r="RPE59" s="960"/>
      <c r="RPF59" s="960"/>
      <c r="RPG59" s="960"/>
      <c r="RPH59" s="960"/>
      <c r="RPI59" s="960"/>
      <c r="RPJ59" s="960"/>
      <c r="RPK59" s="960"/>
      <c r="RPL59" s="960"/>
      <c r="RPM59" s="960"/>
      <c r="RPN59" s="960"/>
      <c r="RPO59" s="960"/>
      <c r="RPP59" s="960"/>
      <c r="RPQ59" s="960"/>
      <c r="RPR59" s="960"/>
      <c r="RPS59" s="960"/>
      <c r="RPT59" s="960"/>
      <c r="RPU59" s="960"/>
      <c r="RPV59" s="960"/>
      <c r="RPW59" s="960"/>
      <c r="RPX59" s="960"/>
      <c r="RPY59" s="960"/>
      <c r="RPZ59" s="960"/>
      <c r="RQA59" s="960"/>
      <c r="RQB59" s="960"/>
      <c r="RQC59" s="960"/>
      <c r="RQD59" s="960"/>
      <c r="RQE59" s="960"/>
      <c r="RQF59" s="960"/>
      <c r="RQG59" s="960"/>
      <c r="RQH59" s="960"/>
      <c r="RQI59" s="960"/>
      <c r="RQJ59" s="960"/>
      <c r="RQK59" s="960"/>
      <c r="RQL59" s="960"/>
      <c r="RQM59" s="960"/>
      <c r="RQN59" s="960"/>
      <c r="RQO59" s="960"/>
      <c r="RQP59" s="960"/>
      <c r="RQQ59" s="960"/>
      <c r="RQR59" s="960"/>
      <c r="RQS59" s="960"/>
      <c r="RQT59" s="960"/>
      <c r="RQU59" s="960"/>
      <c r="RQV59" s="960"/>
      <c r="RQW59" s="960"/>
      <c r="RQX59" s="960"/>
      <c r="RQY59" s="960"/>
      <c r="RQZ59" s="960"/>
      <c r="RRA59" s="960"/>
      <c r="RRB59" s="960"/>
      <c r="RRC59" s="960"/>
      <c r="RRD59" s="960"/>
      <c r="RRE59" s="960"/>
      <c r="RRF59" s="960"/>
      <c r="RRG59" s="960"/>
      <c r="RRH59" s="960"/>
      <c r="RRI59" s="960"/>
      <c r="RRJ59" s="960"/>
      <c r="RRK59" s="960"/>
      <c r="RRL59" s="960"/>
      <c r="RRM59" s="960"/>
      <c r="RRN59" s="960"/>
      <c r="RRO59" s="960"/>
      <c r="RRP59" s="960"/>
      <c r="RRQ59" s="960"/>
      <c r="RRR59" s="960"/>
      <c r="RRS59" s="960"/>
      <c r="RRT59" s="960"/>
      <c r="RRU59" s="960"/>
      <c r="RRV59" s="960"/>
      <c r="RRW59" s="960"/>
      <c r="RRX59" s="960"/>
      <c r="RRY59" s="960"/>
      <c r="RRZ59" s="960"/>
      <c r="RSA59" s="960"/>
      <c r="RSB59" s="960"/>
      <c r="RSC59" s="960"/>
      <c r="RSD59" s="960"/>
      <c r="RSE59" s="960"/>
      <c r="RSF59" s="960"/>
      <c r="RSG59" s="960"/>
      <c r="RSH59" s="960"/>
      <c r="RSI59" s="960"/>
      <c r="RSJ59" s="960"/>
      <c r="RSK59" s="960"/>
      <c r="RSL59" s="960"/>
      <c r="RSM59" s="960"/>
      <c r="RSN59" s="960"/>
      <c r="RSO59" s="960"/>
      <c r="RSP59" s="960"/>
      <c r="RSQ59" s="960"/>
      <c r="RSR59" s="960"/>
      <c r="RSS59" s="960"/>
      <c r="RST59" s="960"/>
      <c r="RSU59" s="960"/>
      <c r="RSV59" s="960"/>
      <c r="RSW59" s="960"/>
      <c r="RSX59" s="960"/>
      <c r="RSY59" s="960"/>
      <c r="RSZ59" s="960"/>
      <c r="RTA59" s="960"/>
      <c r="RTB59" s="960"/>
      <c r="RTC59" s="960"/>
      <c r="RTD59" s="960"/>
      <c r="RTE59" s="960"/>
      <c r="RTF59" s="960"/>
      <c r="RTG59" s="960"/>
      <c r="RTH59" s="960"/>
      <c r="RTI59" s="960"/>
      <c r="RTJ59" s="960"/>
      <c r="RTK59" s="960"/>
      <c r="RTL59" s="960"/>
      <c r="RTM59" s="960"/>
      <c r="RTN59" s="960"/>
      <c r="RTO59" s="960"/>
      <c r="RTP59" s="960"/>
      <c r="RTQ59" s="960"/>
      <c r="RTR59" s="960"/>
      <c r="RTS59" s="960"/>
      <c r="RTT59" s="960"/>
      <c r="RTU59" s="960"/>
      <c r="RTV59" s="960"/>
      <c r="RTW59" s="960"/>
      <c r="RTX59" s="960"/>
      <c r="RTY59" s="960"/>
      <c r="RTZ59" s="960"/>
      <c r="RUA59" s="960"/>
      <c r="RUB59" s="960"/>
      <c r="RUC59" s="960"/>
      <c r="RUD59" s="960"/>
      <c r="RUE59" s="960"/>
      <c r="RUF59" s="960"/>
      <c r="RUG59" s="960"/>
      <c r="RUH59" s="960"/>
      <c r="RUI59" s="960"/>
      <c r="RUJ59" s="960"/>
      <c r="RUK59" s="960"/>
      <c r="RUL59" s="960"/>
      <c r="RUM59" s="960"/>
      <c r="RUN59" s="960"/>
      <c r="RUO59" s="960"/>
      <c r="RUP59" s="960"/>
      <c r="RUQ59" s="960"/>
      <c r="RUR59" s="960"/>
      <c r="RUS59" s="960"/>
      <c r="RUT59" s="960"/>
      <c r="RUU59" s="960"/>
      <c r="RUV59" s="960"/>
      <c r="RUW59" s="960"/>
      <c r="RUX59" s="960"/>
      <c r="RUY59" s="960"/>
      <c r="RUZ59" s="960"/>
      <c r="RVA59" s="960"/>
      <c r="RVB59" s="960"/>
      <c r="RVC59" s="960"/>
      <c r="RVD59" s="960"/>
      <c r="RVE59" s="960"/>
      <c r="RVF59" s="960"/>
      <c r="RVG59" s="960"/>
      <c r="RVH59" s="960"/>
      <c r="RVI59" s="960"/>
      <c r="RVJ59" s="960"/>
      <c r="RVK59" s="960"/>
      <c r="RVL59" s="960"/>
      <c r="RVM59" s="960"/>
      <c r="RVN59" s="960"/>
      <c r="RVO59" s="960"/>
      <c r="RVP59" s="960"/>
      <c r="RVQ59" s="960"/>
      <c r="RVR59" s="960"/>
      <c r="RVS59" s="960"/>
      <c r="RVT59" s="960"/>
      <c r="RVU59" s="960"/>
      <c r="RVV59" s="960"/>
      <c r="RVW59" s="960"/>
      <c r="RVX59" s="960"/>
      <c r="RVY59" s="960"/>
      <c r="RVZ59" s="960"/>
      <c r="RWA59" s="960"/>
      <c r="RWB59" s="960"/>
      <c r="RWC59" s="960"/>
      <c r="RWD59" s="960"/>
      <c r="RWE59" s="960"/>
      <c r="RWF59" s="960"/>
      <c r="RWG59" s="960"/>
      <c r="RWH59" s="960"/>
      <c r="RWI59" s="960"/>
      <c r="RWJ59" s="960"/>
      <c r="RWK59" s="960"/>
      <c r="RWL59" s="960"/>
      <c r="RWM59" s="960"/>
      <c r="RWN59" s="960"/>
      <c r="RWO59" s="960"/>
      <c r="RWP59" s="960"/>
      <c r="RWQ59" s="960"/>
      <c r="RWR59" s="960"/>
      <c r="RWS59" s="960"/>
      <c r="RWT59" s="960"/>
      <c r="RWU59" s="960"/>
      <c r="RWV59" s="960"/>
      <c r="RWW59" s="960"/>
      <c r="RWX59" s="960"/>
      <c r="RWY59" s="960"/>
      <c r="RWZ59" s="960"/>
      <c r="RXA59" s="960"/>
      <c r="RXB59" s="960"/>
      <c r="RXC59" s="960"/>
      <c r="RXD59" s="960"/>
      <c r="RXE59" s="960"/>
      <c r="RXF59" s="960"/>
      <c r="RXG59" s="960"/>
      <c r="RXH59" s="960"/>
      <c r="RXI59" s="960"/>
      <c r="RXJ59" s="960"/>
      <c r="RXK59" s="960"/>
      <c r="RXL59" s="960"/>
      <c r="RXM59" s="960"/>
      <c r="RXN59" s="960"/>
      <c r="RXO59" s="960"/>
      <c r="RXP59" s="960"/>
      <c r="RXQ59" s="960"/>
      <c r="RXR59" s="960"/>
      <c r="RXS59" s="960"/>
      <c r="RXT59" s="960"/>
      <c r="RXU59" s="960"/>
      <c r="RXV59" s="960"/>
      <c r="RXW59" s="960"/>
      <c r="RXX59" s="960"/>
      <c r="RXY59" s="960"/>
      <c r="RXZ59" s="960"/>
      <c r="RYA59" s="960"/>
      <c r="RYB59" s="960"/>
      <c r="RYC59" s="960"/>
      <c r="RYD59" s="960"/>
      <c r="RYE59" s="960"/>
      <c r="RYF59" s="960"/>
      <c r="RYG59" s="960"/>
      <c r="RYH59" s="960"/>
      <c r="RYI59" s="960"/>
      <c r="RYJ59" s="960"/>
      <c r="RYK59" s="960"/>
      <c r="RYL59" s="960"/>
      <c r="RYM59" s="960"/>
      <c r="RYN59" s="960"/>
      <c r="RYO59" s="960"/>
      <c r="RYP59" s="960"/>
      <c r="RYQ59" s="960"/>
      <c r="RYR59" s="960"/>
      <c r="RYS59" s="960"/>
      <c r="RYT59" s="960"/>
      <c r="RYU59" s="960"/>
      <c r="RYV59" s="960"/>
      <c r="RYW59" s="960"/>
      <c r="RYX59" s="960"/>
      <c r="RYY59" s="960"/>
      <c r="RYZ59" s="960"/>
      <c r="RZA59" s="960"/>
      <c r="RZB59" s="960"/>
      <c r="RZC59" s="960"/>
      <c r="RZD59" s="960"/>
      <c r="RZE59" s="960"/>
      <c r="RZF59" s="960"/>
      <c r="RZG59" s="960"/>
      <c r="RZH59" s="960"/>
      <c r="RZI59" s="960"/>
      <c r="RZJ59" s="960"/>
      <c r="RZK59" s="960"/>
      <c r="RZL59" s="960"/>
      <c r="RZM59" s="960"/>
      <c r="RZN59" s="960"/>
      <c r="RZO59" s="960"/>
      <c r="RZP59" s="960"/>
      <c r="RZQ59" s="960"/>
      <c r="RZR59" s="960"/>
      <c r="RZS59" s="960"/>
      <c r="RZT59" s="960"/>
      <c r="RZU59" s="960"/>
      <c r="RZV59" s="960"/>
      <c r="RZW59" s="960"/>
      <c r="RZX59" s="960"/>
      <c r="RZY59" s="960"/>
      <c r="RZZ59" s="960"/>
      <c r="SAA59" s="960"/>
      <c r="SAB59" s="960"/>
      <c r="SAC59" s="960"/>
      <c r="SAD59" s="960"/>
      <c r="SAE59" s="960"/>
      <c r="SAF59" s="960"/>
      <c r="SAG59" s="960"/>
      <c r="SAH59" s="960"/>
      <c r="SAI59" s="960"/>
      <c r="SAJ59" s="960"/>
      <c r="SAK59" s="960"/>
      <c r="SAL59" s="960"/>
      <c r="SAM59" s="960"/>
      <c r="SAN59" s="960"/>
      <c r="SAO59" s="960"/>
      <c r="SAP59" s="960"/>
      <c r="SAQ59" s="960"/>
      <c r="SAR59" s="960"/>
      <c r="SAS59" s="960"/>
      <c r="SAT59" s="960"/>
      <c r="SAU59" s="960"/>
      <c r="SAV59" s="960"/>
      <c r="SAW59" s="960"/>
      <c r="SAX59" s="960"/>
      <c r="SAY59" s="960"/>
      <c r="SAZ59" s="960"/>
      <c r="SBA59" s="960"/>
      <c r="SBB59" s="960"/>
      <c r="SBC59" s="960"/>
      <c r="SBD59" s="960"/>
      <c r="SBE59" s="960"/>
      <c r="SBF59" s="960"/>
      <c r="SBG59" s="960"/>
      <c r="SBH59" s="960"/>
      <c r="SBI59" s="960"/>
      <c r="SBJ59" s="960"/>
      <c r="SBK59" s="960"/>
      <c r="SBL59" s="960"/>
      <c r="SBM59" s="960"/>
      <c r="SBN59" s="960"/>
      <c r="SBO59" s="960"/>
      <c r="SBP59" s="960"/>
      <c r="SBQ59" s="960"/>
      <c r="SBR59" s="960"/>
      <c r="SBS59" s="960"/>
      <c r="SBT59" s="960"/>
      <c r="SBU59" s="960"/>
      <c r="SBV59" s="960"/>
      <c r="SBW59" s="960"/>
      <c r="SBX59" s="960"/>
      <c r="SBY59" s="960"/>
      <c r="SBZ59" s="960"/>
      <c r="SCA59" s="960"/>
      <c r="SCB59" s="960"/>
      <c r="SCC59" s="960"/>
      <c r="SCD59" s="960"/>
      <c r="SCE59" s="960"/>
      <c r="SCF59" s="960"/>
      <c r="SCG59" s="960"/>
      <c r="SCH59" s="960"/>
      <c r="SCI59" s="960"/>
      <c r="SCJ59" s="960"/>
      <c r="SCK59" s="960"/>
      <c r="SCL59" s="960"/>
      <c r="SCM59" s="960"/>
      <c r="SCN59" s="960"/>
      <c r="SCO59" s="960"/>
      <c r="SCP59" s="960"/>
      <c r="SCQ59" s="960"/>
      <c r="SCR59" s="960"/>
      <c r="SCS59" s="960"/>
      <c r="SCT59" s="960"/>
      <c r="SCU59" s="960"/>
      <c r="SCV59" s="960"/>
      <c r="SCW59" s="960"/>
      <c r="SCX59" s="960"/>
      <c r="SCY59" s="960"/>
      <c r="SCZ59" s="960"/>
      <c r="SDA59" s="960"/>
      <c r="SDB59" s="960"/>
      <c r="SDC59" s="960"/>
      <c r="SDD59" s="960"/>
      <c r="SDE59" s="960"/>
      <c r="SDF59" s="960"/>
      <c r="SDG59" s="960"/>
      <c r="SDH59" s="960"/>
      <c r="SDI59" s="960"/>
      <c r="SDJ59" s="960"/>
      <c r="SDK59" s="960"/>
      <c r="SDL59" s="960"/>
      <c r="SDM59" s="960"/>
      <c r="SDN59" s="960"/>
      <c r="SDO59" s="960"/>
      <c r="SDP59" s="960"/>
      <c r="SDQ59" s="960"/>
      <c r="SDR59" s="960"/>
      <c r="SDS59" s="960"/>
      <c r="SDT59" s="960"/>
      <c r="SDU59" s="960"/>
      <c r="SDV59" s="960"/>
      <c r="SDW59" s="960"/>
      <c r="SDX59" s="960"/>
      <c r="SDY59" s="960"/>
      <c r="SDZ59" s="960"/>
      <c r="SEA59" s="960"/>
      <c r="SEB59" s="960"/>
      <c r="SEC59" s="960"/>
      <c r="SED59" s="960"/>
      <c r="SEE59" s="960"/>
      <c r="SEF59" s="960"/>
      <c r="SEG59" s="960"/>
      <c r="SEH59" s="960"/>
      <c r="SEI59" s="960"/>
      <c r="SEJ59" s="960"/>
      <c r="SEK59" s="960"/>
      <c r="SEL59" s="960"/>
      <c r="SEM59" s="960"/>
      <c r="SEN59" s="960"/>
      <c r="SEO59" s="960"/>
      <c r="SEP59" s="960"/>
      <c r="SEQ59" s="960"/>
      <c r="SER59" s="960"/>
      <c r="SES59" s="960"/>
      <c r="SET59" s="960"/>
      <c r="SEU59" s="960"/>
      <c r="SEV59" s="960"/>
      <c r="SEW59" s="960"/>
      <c r="SEX59" s="960"/>
      <c r="SEY59" s="960"/>
      <c r="SEZ59" s="960"/>
      <c r="SFA59" s="960"/>
      <c r="SFB59" s="960"/>
      <c r="SFC59" s="960"/>
      <c r="SFD59" s="960"/>
      <c r="SFE59" s="960"/>
      <c r="SFF59" s="960"/>
      <c r="SFG59" s="960"/>
      <c r="SFH59" s="960"/>
      <c r="SFI59" s="960"/>
      <c r="SFJ59" s="960"/>
      <c r="SFK59" s="960"/>
      <c r="SFL59" s="960"/>
      <c r="SFM59" s="960"/>
      <c r="SFN59" s="960"/>
      <c r="SFO59" s="960"/>
      <c r="SFP59" s="960"/>
      <c r="SFQ59" s="960"/>
      <c r="SFR59" s="960"/>
      <c r="SFS59" s="960"/>
      <c r="SFT59" s="960"/>
      <c r="SFU59" s="960"/>
      <c r="SFV59" s="960"/>
      <c r="SFW59" s="960"/>
      <c r="SFX59" s="960"/>
      <c r="SFY59" s="960"/>
      <c r="SFZ59" s="960"/>
      <c r="SGA59" s="960"/>
      <c r="SGB59" s="960"/>
      <c r="SGC59" s="960"/>
      <c r="SGD59" s="960"/>
      <c r="SGE59" s="960"/>
      <c r="SGF59" s="960"/>
      <c r="SGG59" s="960"/>
      <c r="SGH59" s="960"/>
      <c r="SGI59" s="960"/>
      <c r="SGJ59" s="960"/>
      <c r="SGK59" s="960"/>
      <c r="SGL59" s="960"/>
      <c r="SGM59" s="960"/>
      <c r="SGN59" s="960"/>
      <c r="SGO59" s="960"/>
      <c r="SGP59" s="960"/>
      <c r="SGQ59" s="960"/>
      <c r="SGR59" s="960"/>
      <c r="SGS59" s="960"/>
      <c r="SGT59" s="960"/>
      <c r="SGU59" s="960"/>
      <c r="SGV59" s="960"/>
      <c r="SGW59" s="960"/>
      <c r="SGX59" s="960"/>
      <c r="SGY59" s="960"/>
      <c r="SGZ59" s="960"/>
      <c r="SHA59" s="960"/>
      <c r="SHB59" s="960"/>
      <c r="SHC59" s="960"/>
      <c r="SHD59" s="960"/>
      <c r="SHE59" s="960"/>
      <c r="SHF59" s="960"/>
      <c r="SHG59" s="960"/>
      <c r="SHH59" s="960"/>
      <c r="SHI59" s="960"/>
      <c r="SHJ59" s="960"/>
      <c r="SHK59" s="960"/>
      <c r="SHL59" s="960"/>
      <c r="SHM59" s="960"/>
      <c r="SHN59" s="960"/>
      <c r="SHO59" s="960"/>
      <c r="SHP59" s="960"/>
      <c r="SHQ59" s="960"/>
      <c r="SHR59" s="960"/>
      <c r="SHS59" s="960"/>
      <c r="SHT59" s="960"/>
      <c r="SHU59" s="960"/>
      <c r="SHV59" s="960"/>
      <c r="SHW59" s="960"/>
      <c r="SHX59" s="960"/>
      <c r="SHY59" s="960"/>
      <c r="SHZ59" s="960"/>
      <c r="SIA59" s="960"/>
      <c r="SIB59" s="960"/>
      <c r="SIC59" s="960"/>
      <c r="SID59" s="960"/>
      <c r="SIE59" s="960"/>
      <c r="SIF59" s="960"/>
      <c r="SIG59" s="960"/>
      <c r="SIH59" s="960"/>
      <c r="SII59" s="960"/>
      <c r="SIJ59" s="960"/>
      <c r="SIK59" s="960"/>
      <c r="SIL59" s="960"/>
      <c r="SIM59" s="960"/>
      <c r="SIN59" s="960"/>
      <c r="SIO59" s="960"/>
      <c r="SIP59" s="960"/>
      <c r="SIQ59" s="960"/>
      <c r="SIR59" s="960"/>
      <c r="SIS59" s="960"/>
      <c r="SIT59" s="960"/>
      <c r="SIU59" s="960"/>
      <c r="SIV59" s="960"/>
      <c r="SIW59" s="960"/>
      <c r="SIX59" s="960"/>
      <c r="SIY59" s="960"/>
      <c r="SIZ59" s="960"/>
      <c r="SJA59" s="960"/>
      <c r="SJB59" s="960"/>
      <c r="SJC59" s="960"/>
      <c r="SJD59" s="960"/>
      <c r="SJE59" s="960"/>
      <c r="SJF59" s="960"/>
      <c r="SJG59" s="960"/>
      <c r="SJH59" s="960"/>
      <c r="SJI59" s="960"/>
      <c r="SJJ59" s="960"/>
      <c r="SJK59" s="960"/>
      <c r="SJL59" s="960"/>
      <c r="SJM59" s="960"/>
      <c r="SJN59" s="960"/>
      <c r="SJO59" s="960"/>
      <c r="SJP59" s="960"/>
      <c r="SJQ59" s="960"/>
      <c r="SJR59" s="960"/>
      <c r="SJS59" s="960"/>
      <c r="SJT59" s="960"/>
      <c r="SJU59" s="960"/>
      <c r="SJV59" s="960"/>
      <c r="SJW59" s="960"/>
      <c r="SJX59" s="960"/>
      <c r="SJY59" s="960"/>
      <c r="SJZ59" s="960"/>
      <c r="SKA59" s="960"/>
      <c r="SKB59" s="960"/>
      <c r="SKC59" s="960"/>
      <c r="SKD59" s="960"/>
      <c r="SKE59" s="960"/>
      <c r="SKF59" s="960"/>
      <c r="SKG59" s="960"/>
      <c r="SKH59" s="960"/>
      <c r="SKI59" s="960"/>
      <c r="SKJ59" s="960"/>
      <c r="SKK59" s="960"/>
      <c r="SKL59" s="960"/>
      <c r="SKM59" s="960"/>
      <c r="SKN59" s="960"/>
      <c r="SKO59" s="960"/>
      <c r="SKP59" s="960"/>
      <c r="SKQ59" s="960"/>
      <c r="SKR59" s="960"/>
      <c r="SKS59" s="960"/>
      <c r="SKT59" s="960"/>
      <c r="SKU59" s="960"/>
      <c r="SKV59" s="960"/>
      <c r="SKW59" s="960"/>
      <c r="SKX59" s="960"/>
      <c r="SKY59" s="960"/>
      <c r="SKZ59" s="960"/>
      <c r="SLA59" s="960"/>
      <c r="SLB59" s="960"/>
      <c r="SLC59" s="960"/>
      <c r="SLD59" s="960"/>
      <c r="SLE59" s="960"/>
      <c r="SLF59" s="960"/>
      <c r="SLG59" s="960"/>
      <c r="SLH59" s="960"/>
      <c r="SLI59" s="960"/>
      <c r="SLJ59" s="960"/>
      <c r="SLK59" s="960"/>
      <c r="SLL59" s="960"/>
      <c r="SLM59" s="960"/>
      <c r="SLN59" s="960"/>
      <c r="SLO59" s="960"/>
      <c r="SLP59" s="960"/>
      <c r="SLQ59" s="960"/>
      <c r="SLR59" s="960"/>
      <c r="SLS59" s="960"/>
      <c r="SLT59" s="960"/>
      <c r="SLU59" s="960"/>
      <c r="SLV59" s="960"/>
      <c r="SLW59" s="960"/>
      <c r="SLX59" s="960"/>
      <c r="SLY59" s="960"/>
      <c r="SLZ59" s="960"/>
      <c r="SMA59" s="960"/>
      <c r="SMB59" s="960"/>
      <c r="SMC59" s="960"/>
      <c r="SMD59" s="960"/>
      <c r="SME59" s="960"/>
      <c r="SMF59" s="960"/>
      <c r="SMG59" s="960"/>
      <c r="SMH59" s="960"/>
      <c r="SMI59" s="960"/>
      <c r="SMJ59" s="960"/>
      <c r="SMK59" s="960"/>
      <c r="SML59" s="960"/>
      <c r="SMM59" s="960"/>
      <c r="SMN59" s="960"/>
      <c r="SMO59" s="960"/>
      <c r="SMP59" s="960"/>
      <c r="SMQ59" s="960"/>
      <c r="SMR59" s="960"/>
      <c r="SMS59" s="960"/>
      <c r="SMT59" s="960"/>
      <c r="SMU59" s="960"/>
      <c r="SMV59" s="960"/>
      <c r="SMW59" s="960"/>
      <c r="SMX59" s="960"/>
      <c r="SMY59" s="960"/>
      <c r="SMZ59" s="960"/>
      <c r="SNA59" s="960"/>
      <c r="SNB59" s="960"/>
      <c r="SNC59" s="960"/>
      <c r="SND59" s="960"/>
      <c r="SNE59" s="960"/>
      <c r="SNF59" s="960"/>
      <c r="SNG59" s="960"/>
      <c r="SNH59" s="960"/>
      <c r="SNI59" s="960"/>
      <c r="SNJ59" s="960"/>
      <c r="SNK59" s="960"/>
      <c r="SNL59" s="960"/>
      <c r="SNM59" s="960"/>
      <c r="SNN59" s="960"/>
      <c r="SNO59" s="960"/>
      <c r="SNP59" s="960"/>
      <c r="SNQ59" s="960"/>
      <c r="SNR59" s="960"/>
      <c r="SNS59" s="960"/>
      <c r="SNT59" s="960"/>
      <c r="SNU59" s="960"/>
      <c r="SNV59" s="960"/>
      <c r="SNW59" s="960"/>
      <c r="SNX59" s="960"/>
      <c r="SNY59" s="960"/>
      <c r="SNZ59" s="960"/>
      <c r="SOA59" s="960"/>
      <c r="SOB59" s="960"/>
      <c r="SOC59" s="960"/>
      <c r="SOD59" s="960"/>
      <c r="SOE59" s="960"/>
      <c r="SOF59" s="960"/>
      <c r="SOG59" s="960"/>
      <c r="SOH59" s="960"/>
      <c r="SOI59" s="960"/>
      <c r="SOJ59" s="960"/>
      <c r="SOK59" s="960"/>
      <c r="SOL59" s="960"/>
      <c r="SOM59" s="960"/>
      <c r="SON59" s="960"/>
      <c r="SOO59" s="960"/>
      <c r="SOP59" s="960"/>
      <c r="SOQ59" s="960"/>
      <c r="SOR59" s="960"/>
      <c r="SOS59" s="960"/>
      <c r="SOT59" s="960"/>
      <c r="SOU59" s="960"/>
      <c r="SOV59" s="960"/>
      <c r="SOW59" s="960"/>
      <c r="SOX59" s="960"/>
      <c r="SOY59" s="960"/>
      <c r="SOZ59" s="960"/>
      <c r="SPA59" s="960"/>
      <c r="SPB59" s="960"/>
      <c r="SPC59" s="960"/>
      <c r="SPD59" s="960"/>
      <c r="SPE59" s="960"/>
      <c r="SPF59" s="960"/>
      <c r="SPG59" s="960"/>
      <c r="SPH59" s="960"/>
      <c r="SPI59" s="960"/>
      <c r="SPJ59" s="960"/>
      <c r="SPK59" s="960"/>
      <c r="SPL59" s="960"/>
      <c r="SPM59" s="960"/>
      <c r="SPN59" s="960"/>
      <c r="SPO59" s="960"/>
      <c r="SPP59" s="960"/>
      <c r="SPQ59" s="960"/>
      <c r="SPR59" s="960"/>
      <c r="SPS59" s="960"/>
      <c r="SPT59" s="960"/>
      <c r="SPU59" s="960"/>
      <c r="SPV59" s="960"/>
      <c r="SPW59" s="960"/>
      <c r="SPX59" s="960"/>
      <c r="SPY59" s="960"/>
      <c r="SPZ59" s="960"/>
      <c r="SQA59" s="960"/>
      <c r="SQB59" s="960"/>
      <c r="SQC59" s="960"/>
      <c r="SQD59" s="960"/>
      <c r="SQE59" s="960"/>
      <c r="SQF59" s="960"/>
      <c r="SQG59" s="960"/>
      <c r="SQH59" s="960"/>
      <c r="SQI59" s="960"/>
      <c r="SQJ59" s="960"/>
      <c r="SQK59" s="960"/>
      <c r="SQL59" s="960"/>
      <c r="SQM59" s="960"/>
      <c r="SQN59" s="960"/>
      <c r="SQO59" s="960"/>
      <c r="SQP59" s="960"/>
      <c r="SQQ59" s="960"/>
      <c r="SQR59" s="960"/>
      <c r="SQS59" s="960"/>
      <c r="SQT59" s="960"/>
      <c r="SQU59" s="960"/>
      <c r="SQV59" s="960"/>
      <c r="SQW59" s="960"/>
      <c r="SQX59" s="960"/>
      <c r="SQY59" s="960"/>
      <c r="SQZ59" s="960"/>
      <c r="SRA59" s="960"/>
      <c r="SRB59" s="960"/>
      <c r="SRC59" s="960"/>
      <c r="SRD59" s="960"/>
      <c r="SRE59" s="960"/>
      <c r="SRF59" s="960"/>
      <c r="SRG59" s="960"/>
      <c r="SRH59" s="960"/>
      <c r="SRI59" s="960"/>
      <c r="SRJ59" s="960"/>
      <c r="SRK59" s="960"/>
      <c r="SRL59" s="960"/>
      <c r="SRM59" s="960"/>
      <c r="SRN59" s="960"/>
      <c r="SRO59" s="960"/>
      <c r="SRP59" s="960"/>
      <c r="SRQ59" s="960"/>
      <c r="SRR59" s="960"/>
      <c r="SRS59" s="960"/>
      <c r="SRT59" s="960"/>
      <c r="SRU59" s="960"/>
      <c r="SRV59" s="960"/>
      <c r="SRW59" s="960"/>
      <c r="SRX59" s="960"/>
      <c r="SRY59" s="960"/>
      <c r="SRZ59" s="960"/>
      <c r="SSA59" s="960"/>
      <c r="SSB59" s="960"/>
      <c r="SSC59" s="960"/>
      <c r="SSD59" s="960"/>
      <c r="SSE59" s="960"/>
      <c r="SSF59" s="960"/>
      <c r="SSG59" s="960"/>
      <c r="SSH59" s="960"/>
      <c r="SSI59" s="960"/>
      <c r="SSJ59" s="960"/>
      <c r="SSK59" s="960"/>
      <c r="SSL59" s="960"/>
      <c r="SSM59" s="960"/>
      <c r="SSN59" s="960"/>
      <c r="SSO59" s="960"/>
      <c r="SSP59" s="960"/>
      <c r="SSQ59" s="960"/>
      <c r="SSR59" s="960"/>
      <c r="SSS59" s="960"/>
      <c r="SST59" s="960"/>
      <c r="SSU59" s="960"/>
      <c r="SSV59" s="960"/>
      <c r="SSW59" s="960"/>
      <c r="SSX59" s="960"/>
      <c r="SSY59" s="960"/>
      <c r="SSZ59" s="960"/>
      <c r="STA59" s="960"/>
      <c r="STB59" s="960"/>
      <c r="STC59" s="960"/>
      <c r="STD59" s="960"/>
      <c r="STE59" s="960"/>
      <c r="STF59" s="960"/>
      <c r="STG59" s="960"/>
      <c r="STH59" s="960"/>
      <c r="STI59" s="960"/>
      <c r="STJ59" s="960"/>
      <c r="STK59" s="960"/>
      <c r="STL59" s="960"/>
      <c r="STM59" s="960"/>
      <c r="STN59" s="960"/>
      <c r="STO59" s="960"/>
      <c r="STP59" s="960"/>
      <c r="STQ59" s="960"/>
      <c r="STR59" s="960"/>
      <c r="STS59" s="960"/>
      <c r="STT59" s="960"/>
      <c r="STU59" s="960"/>
      <c r="STV59" s="960"/>
      <c r="STW59" s="960"/>
      <c r="STX59" s="960"/>
      <c r="STY59" s="960"/>
      <c r="STZ59" s="960"/>
      <c r="SUA59" s="960"/>
      <c r="SUB59" s="960"/>
      <c r="SUC59" s="960"/>
      <c r="SUD59" s="960"/>
      <c r="SUE59" s="960"/>
      <c r="SUF59" s="960"/>
      <c r="SUG59" s="960"/>
      <c r="SUH59" s="960"/>
      <c r="SUI59" s="960"/>
      <c r="SUJ59" s="960"/>
      <c r="SUK59" s="960"/>
      <c r="SUL59" s="960"/>
      <c r="SUM59" s="960"/>
      <c r="SUN59" s="960"/>
      <c r="SUO59" s="960"/>
      <c r="SUP59" s="960"/>
      <c r="SUQ59" s="960"/>
      <c r="SUR59" s="960"/>
      <c r="SUS59" s="960"/>
      <c r="SUT59" s="960"/>
      <c r="SUU59" s="960"/>
      <c r="SUV59" s="960"/>
      <c r="SUW59" s="960"/>
      <c r="SUX59" s="960"/>
      <c r="SUY59" s="960"/>
      <c r="SUZ59" s="960"/>
      <c r="SVA59" s="960"/>
      <c r="SVB59" s="960"/>
      <c r="SVC59" s="960"/>
      <c r="SVD59" s="960"/>
      <c r="SVE59" s="960"/>
      <c r="SVF59" s="960"/>
      <c r="SVG59" s="960"/>
      <c r="SVH59" s="960"/>
      <c r="SVI59" s="960"/>
      <c r="SVJ59" s="960"/>
      <c r="SVK59" s="960"/>
      <c r="SVL59" s="960"/>
      <c r="SVM59" s="960"/>
      <c r="SVN59" s="960"/>
      <c r="SVO59" s="960"/>
      <c r="SVP59" s="960"/>
      <c r="SVQ59" s="960"/>
      <c r="SVR59" s="960"/>
      <c r="SVS59" s="960"/>
      <c r="SVT59" s="960"/>
      <c r="SVU59" s="960"/>
      <c r="SVV59" s="960"/>
      <c r="SVW59" s="960"/>
      <c r="SVX59" s="960"/>
      <c r="SVY59" s="960"/>
      <c r="SVZ59" s="960"/>
      <c r="SWA59" s="960"/>
      <c r="SWB59" s="960"/>
      <c r="SWC59" s="960"/>
      <c r="SWD59" s="960"/>
      <c r="SWE59" s="960"/>
      <c r="SWF59" s="960"/>
      <c r="SWG59" s="960"/>
      <c r="SWH59" s="960"/>
      <c r="SWI59" s="960"/>
      <c r="SWJ59" s="960"/>
      <c r="SWK59" s="960"/>
      <c r="SWL59" s="960"/>
      <c r="SWM59" s="960"/>
      <c r="SWN59" s="960"/>
      <c r="SWO59" s="960"/>
      <c r="SWP59" s="960"/>
      <c r="SWQ59" s="960"/>
      <c r="SWR59" s="960"/>
      <c r="SWS59" s="960"/>
      <c r="SWT59" s="960"/>
      <c r="SWU59" s="960"/>
      <c r="SWV59" s="960"/>
      <c r="SWW59" s="960"/>
      <c r="SWX59" s="960"/>
      <c r="SWY59" s="960"/>
      <c r="SWZ59" s="960"/>
      <c r="SXA59" s="960"/>
      <c r="SXB59" s="960"/>
      <c r="SXC59" s="960"/>
      <c r="SXD59" s="960"/>
      <c r="SXE59" s="960"/>
      <c r="SXF59" s="960"/>
      <c r="SXG59" s="960"/>
      <c r="SXH59" s="960"/>
      <c r="SXI59" s="960"/>
      <c r="SXJ59" s="960"/>
      <c r="SXK59" s="960"/>
      <c r="SXL59" s="960"/>
      <c r="SXM59" s="960"/>
      <c r="SXN59" s="960"/>
      <c r="SXO59" s="960"/>
      <c r="SXP59" s="960"/>
      <c r="SXQ59" s="960"/>
      <c r="SXR59" s="960"/>
      <c r="SXS59" s="960"/>
      <c r="SXT59" s="960"/>
      <c r="SXU59" s="960"/>
      <c r="SXV59" s="960"/>
      <c r="SXW59" s="960"/>
      <c r="SXX59" s="960"/>
      <c r="SXY59" s="960"/>
      <c r="SXZ59" s="960"/>
      <c r="SYA59" s="960"/>
      <c r="SYB59" s="960"/>
      <c r="SYC59" s="960"/>
      <c r="SYD59" s="960"/>
      <c r="SYE59" s="960"/>
      <c r="SYF59" s="960"/>
      <c r="SYG59" s="960"/>
      <c r="SYH59" s="960"/>
      <c r="SYI59" s="960"/>
      <c r="SYJ59" s="960"/>
      <c r="SYK59" s="960"/>
      <c r="SYL59" s="960"/>
      <c r="SYM59" s="960"/>
      <c r="SYN59" s="960"/>
      <c r="SYO59" s="960"/>
      <c r="SYP59" s="960"/>
      <c r="SYQ59" s="960"/>
      <c r="SYR59" s="960"/>
      <c r="SYS59" s="960"/>
      <c r="SYT59" s="960"/>
      <c r="SYU59" s="960"/>
      <c r="SYV59" s="960"/>
      <c r="SYW59" s="960"/>
      <c r="SYX59" s="960"/>
      <c r="SYY59" s="960"/>
      <c r="SYZ59" s="960"/>
      <c r="SZA59" s="960"/>
      <c r="SZB59" s="960"/>
      <c r="SZC59" s="960"/>
      <c r="SZD59" s="960"/>
      <c r="SZE59" s="960"/>
      <c r="SZF59" s="960"/>
      <c r="SZG59" s="960"/>
      <c r="SZH59" s="960"/>
      <c r="SZI59" s="960"/>
      <c r="SZJ59" s="960"/>
      <c r="SZK59" s="960"/>
      <c r="SZL59" s="960"/>
      <c r="SZM59" s="960"/>
      <c r="SZN59" s="960"/>
      <c r="SZO59" s="960"/>
      <c r="SZP59" s="960"/>
      <c r="SZQ59" s="960"/>
      <c r="SZR59" s="960"/>
      <c r="SZS59" s="960"/>
      <c r="SZT59" s="960"/>
      <c r="SZU59" s="960"/>
      <c r="SZV59" s="960"/>
      <c r="SZW59" s="960"/>
      <c r="SZX59" s="960"/>
      <c r="SZY59" s="960"/>
      <c r="SZZ59" s="960"/>
      <c r="TAA59" s="960"/>
      <c r="TAB59" s="960"/>
      <c r="TAC59" s="960"/>
      <c r="TAD59" s="960"/>
      <c r="TAE59" s="960"/>
      <c r="TAF59" s="960"/>
      <c r="TAG59" s="960"/>
      <c r="TAH59" s="960"/>
      <c r="TAI59" s="960"/>
      <c r="TAJ59" s="960"/>
      <c r="TAK59" s="960"/>
      <c r="TAL59" s="960"/>
      <c r="TAM59" s="960"/>
      <c r="TAN59" s="960"/>
      <c r="TAO59" s="960"/>
      <c r="TAP59" s="960"/>
      <c r="TAQ59" s="960"/>
      <c r="TAR59" s="960"/>
      <c r="TAS59" s="960"/>
      <c r="TAT59" s="960"/>
      <c r="TAU59" s="960"/>
      <c r="TAV59" s="960"/>
      <c r="TAW59" s="960"/>
      <c r="TAX59" s="960"/>
      <c r="TAY59" s="960"/>
      <c r="TAZ59" s="960"/>
      <c r="TBA59" s="960"/>
      <c r="TBB59" s="960"/>
      <c r="TBC59" s="960"/>
      <c r="TBD59" s="960"/>
      <c r="TBE59" s="960"/>
      <c r="TBF59" s="960"/>
      <c r="TBG59" s="960"/>
      <c r="TBH59" s="960"/>
      <c r="TBI59" s="960"/>
      <c r="TBJ59" s="960"/>
      <c r="TBK59" s="960"/>
      <c r="TBL59" s="960"/>
      <c r="TBM59" s="960"/>
      <c r="TBN59" s="960"/>
      <c r="TBO59" s="960"/>
      <c r="TBP59" s="960"/>
      <c r="TBQ59" s="960"/>
      <c r="TBR59" s="960"/>
      <c r="TBS59" s="960"/>
      <c r="TBT59" s="960"/>
      <c r="TBU59" s="960"/>
      <c r="TBV59" s="960"/>
      <c r="TBW59" s="960"/>
      <c r="TBX59" s="960"/>
      <c r="TBY59" s="960"/>
      <c r="TBZ59" s="960"/>
      <c r="TCA59" s="960"/>
      <c r="TCB59" s="960"/>
      <c r="TCC59" s="960"/>
      <c r="TCD59" s="960"/>
      <c r="TCE59" s="960"/>
      <c r="TCF59" s="960"/>
      <c r="TCG59" s="960"/>
      <c r="TCH59" s="960"/>
      <c r="TCI59" s="960"/>
      <c r="TCJ59" s="960"/>
      <c r="TCK59" s="960"/>
      <c r="TCL59" s="960"/>
      <c r="TCM59" s="960"/>
      <c r="TCN59" s="960"/>
      <c r="TCO59" s="960"/>
      <c r="TCP59" s="960"/>
      <c r="TCQ59" s="960"/>
      <c r="TCR59" s="960"/>
      <c r="TCS59" s="960"/>
      <c r="TCT59" s="960"/>
      <c r="TCU59" s="960"/>
      <c r="TCV59" s="960"/>
      <c r="TCW59" s="960"/>
      <c r="TCX59" s="960"/>
      <c r="TCY59" s="960"/>
      <c r="TCZ59" s="960"/>
      <c r="TDA59" s="960"/>
      <c r="TDB59" s="960"/>
      <c r="TDC59" s="960"/>
      <c r="TDD59" s="960"/>
      <c r="TDE59" s="960"/>
      <c r="TDF59" s="960"/>
      <c r="TDG59" s="960"/>
      <c r="TDH59" s="960"/>
      <c r="TDI59" s="960"/>
      <c r="TDJ59" s="960"/>
      <c r="TDK59" s="960"/>
      <c r="TDL59" s="960"/>
      <c r="TDM59" s="960"/>
      <c r="TDN59" s="960"/>
      <c r="TDO59" s="960"/>
      <c r="TDP59" s="960"/>
      <c r="TDQ59" s="960"/>
      <c r="TDR59" s="960"/>
      <c r="TDS59" s="960"/>
      <c r="TDT59" s="960"/>
      <c r="TDU59" s="960"/>
      <c r="TDV59" s="960"/>
      <c r="TDW59" s="960"/>
      <c r="TDX59" s="960"/>
      <c r="TDY59" s="960"/>
      <c r="TDZ59" s="960"/>
      <c r="TEA59" s="960"/>
      <c r="TEB59" s="960"/>
      <c r="TEC59" s="960"/>
      <c r="TED59" s="960"/>
      <c r="TEE59" s="960"/>
      <c r="TEF59" s="960"/>
      <c r="TEG59" s="960"/>
      <c r="TEH59" s="960"/>
      <c r="TEI59" s="960"/>
      <c r="TEJ59" s="960"/>
      <c r="TEK59" s="960"/>
      <c r="TEL59" s="960"/>
      <c r="TEM59" s="960"/>
      <c r="TEN59" s="960"/>
      <c r="TEO59" s="960"/>
      <c r="TEP59" s="960"/>
      <c r="TEQ59" s="960"/>
      <c r="TER59" s="960"/>
      <c r="TES59" s="960"/>
      <c r="TET59" s="960"/>
      <c r="TEU59" s="960"/>
      <c r="TEV59" s="960"/>
      <c r="TEW59" s="960"/>
      <c r="TEX59" s="960"/>
      <c r="TEY59" s="960"/>
      <c r="TEZ59" s="960"/>
      <c r="TFA59" s="960"/>
      <c r="TFB59" s="960"/>
      <c r="TFC59" s="960"/>
      <c r="TFD59" s="960"/>
      <c r="TFE59" s="960"/>
      <c r="TFF59" s="960"/>
      <c r="TFG59" s="960"/>
      <c r="TFH59" s="960"/>
      <c r="TFI59" s="960"/>
      <c r="TFJ59" s="960"/>
      <c r="TFK59" s="960"/>
      <c r="TFL59" s="960"/>
      <c r="TFM59" s="960"/>
      <c r="TFN59" s="960"/>
      <c r="TFO59" s="960"/>
      <c r="TFP59" s="960"/>
      <c r="TFQ59" s="960"/>
      <c r="TFR59" s="960"/>
      <c r="TFS59" s="960"/>
      <c r="TFT59" s="960"/>
      <c r="TFU59" s="960"/>
      <c r="TFV59" s="960"/>
      <c r="TFW59" s="960"/>
      <c r="TFX59" s="960"/>
      <c r="TFY59" s="960"/>
      <c r="TFZ59" s="960"/>
      <c r="TGA59" s="960"/>
      <c r="TGB59" s="960"/>
      <c r="TGC59" s="960"/>
      <c r="TGD59" s="960"/>
      <c r="TGE59" s="960"/>
      <c r="TGF59" s="960"/>
      <c r="TGG59" s="960"/>
      <c r="TGH59" s="960"/>
      <c r="TGI59" s="960"/>
      <c r="TGJ59" s="960"/>
      <c r="TGK59" s="960"/>
      <c r="TGL59" s="960"/>
      <c r="TGM59" s="960"/>
      <c r="TGN59" s="960"/>
      <c r="TGO59" s="960"/>
      <c r="TGP59" s="960"/>
      <c r="TGQ59" s="960"/>
      <c r="TGR59" s="960"/>
      <c r="TGS59" s="960"/>
      <c r="TGT59" s="960"/>
      <c r="TGU59" s="960"/>
      <c r="TGV59" s="960"/>
      <c r="TGW59" s="960"/>
      <c r="TGX59" s="960"/>
      <c r="TGY59" s="960"/>
      <c r="TGZ59" s="960"/>
      <c r="THA59" s="960"/>
      <c r="THB59" s="960"/>
      <c r="THC59" s="960"/>
      <c r="THD59" s="960"/>
      <c r="THE59" s="960"/>
      <c r="THF59" s="960"/>
      <c r="THG59" s="960"/>
      <c r="THH59" s="960"/>
      <c r="THI59" s="960"/>
      <c r="THJ59" s="960"/>
      <c r="THK59" s="960"/>
      <c r="THL59" s="960"/>
      <c r="THM59" s="960"/>
      <c r="THN59" s="960"/>
      <c r="THO59" s="960"/>
      <c r="THP59" s="960"/>
      <c r="THQ59" s="960"/>
      <c r="THR59" s="960"/>
      <c r="THS59" s="960"/>
      <c r="THT59" s="960"/>
      <c r="THU59" s="960"/>
      <c r="THV59" s="960"/>
      <c r="THW59" s="960"/>
      <c r="THX59" s="960"/>
      <c r="THY59" s="960"/>
      <c r="THZ59" s="960"/>
      <c r="TIA59" s="960"/>
      <c r="TIB59" s="960"/>
      <c r="TIC59" s="960"/>
      <c r="TID59" s="960"/>
      <c r="TIE59" s="960"/>
      <c r="TIF59" s="960"/>
      <c r="TIG59" s="960"/>
      <c r="TIH59" s="960"/>
      <c r="TII59" s="960"/>
      <c r="TIJ59" s="960"/>
      <c r="TIK59" s="960"/>
      <c r="TIL59" s="960"/>
      <c r="TIM59" s="960"/>
      <c r="TIN59" s="960"/>
      <c r="TIO59" s="960"/>
      <c r="TIP59" s="960"/>
      <c r="TIQ59" s="960"/>
      <c r="TIR59" s="960"/>
      <c r="TIS59" s="960"/>
      <c r="TIT59" s="960"/>
      <c r="TIU59" s="960"/>
      <c r="TIV59" s="960"/>
      <c r="TIW59" s="960"/>
      <c r="TIX59" s="960"/>
      <c r="TIY59" s="960"/>
      <c r="TIZ59" s="960"/>
      <c r="TJA59" s="960"/>
      <c r="TJB59" s="960"/>
      <c r="TJC59" s="960"/>
      <c r="TJD59" s="960"/>
      <c r="TJE59" s="960"/>
      <c r="TJF59" s="960"/>
      <c r="TJG59" s="960"/>
      <c r="TJH59" s="960"/>
      <c r="TJI59" s="960"/>
      <c r="TJJ59" s="960"/>
      <c r="TJK59" s="960"/>
      <c r="TJL59" s="960"/>
      <c r="TJM59" s="960"/>
      <c r="TJN59" s="960"/>
      <c r="TJO59" s="960"/>
      <c r="TJP59" s="960"/>
      <c r="TJQ59" s="960"/>
      <c r="TJR59" s="960"/>
      <c r="TJS59" s="960"/>
      <c r="TJT59" s="960"/>
      <c r="TJU59" s="960"/>
      <c r="TJV59" s="960"/>
      <c r="TJW59" s="960"/>
      <c r="TJX59" s="960"/>
      <c r="TJY59" s="960"/>
      <c r="TJZ59" s="960"/>
      <c r="TKA59" s="960"/>
      <c r="TKB59" s="960"/>
      <c r="TKC59" s="960"/>
      <c r="TKD59" s="960"/>
      <c r="TKE59" s="960"/>
      <c r="TKF59" s="960"/>
      <c r="TKG59" s="960"/>
      <c r="TKH59" s="960"/>
      <c r="TKI59" s="960"/>
      <c r="TKJ59" s="960"/>
      <c r="TKK59" s="960"/>
      <c r="TKL59" s="960"/>
      <c r="TKM59" s="960"/>
      <c r="TKN59" s="960"/>
      <c r="TKO59" s="960"/>
      <c r="TKP59" s="960"/>
      <c r="TKQ59" s="960"/>
      <c r="TKR59" s="960"/>
      <c r="TKS59" s="960"/>
      <c r="TKT59" s="960"/>
      <c r="TKU59" s="960"/>
      <c r="TKV59" s="960"/>
      <c r="TKW59" s="960"/>
      <c r="TKX59" s="960"/>
      <c r="TKY59" s="960"/>
      <c r="TKZ59" s="960"/>
      <c r="TLA59" s="960"/>
      <c r="TLB59" s="960"/>
      <c r="TLC59" s="960"/>
      <c r="TLD59" s="960"/>
      <c r="TLE59" s="960"/>
      <c r="TLF59" s="960"/>
      <c r="TLG59" s="960"/>
      <c r="TLH59" s="960"/>
      <c r="TLI59" s="960"/>
      <c r="TLJ59" s="960"/>
      <c r="TLK59" s="960"/>
      <c r="TLL59" s="960"/>
      <c r="TLM59" s="960"/>
      <c r="TLN59" s="960"/>
      <c r="TLO59" s="960"/>
      <c r="TLP59" s="960"/>
      <c r="TLQ59" s="960"/>
      <c r="TLR59" s="960"/>
      <c r="TLS59" s="960"/>
      <c r="TLT59" s="960"/>
      <c r="TLU59" s="960"/>
      <c r="TLV59" s="960"/>
      <c r="TLW59" s="960"/>
      <c r="TLX59" s="960"/>
      <c r="TLY59" s="960"/>
      <c r="TLZ59" s="960"/>
      <c r="TMA59" s="960"/>
      <c r="TMB59" s="960"/>
      <c r="TMC59" s="960"/>
      <c r="TMD59" s="960"/>
      <c r="TME59" s="960"/>
      <c r="TMF59" s="960"/>
      <c r="TMG59" s="960"/>
      <c r="TMH59" s="960"/>
      <c r="TMI59" s="960"/>
      <c r="TMJ59" s="960"/>
      <c r="TMK59" s="960"/>
      <c r="TML59" s="960"/>
      <c r="TMM59" s="960"/>
      <c r="TMN59" s="960"/>
      <c r="TMO59" s="960"/>
      <c r="TMP59" s="960"/>
      <c r="TMQ59" s="960"/>
      <c r="TMR59" s="960"/>
      <c r="TMS59" s="960"/>
      <c r="TMT59" s="960"/>
      <c r="TMU59" s="960"/>
      <c r="TMV59" s="960"/>
      <c r="TMW59" s="960"/>
      <c r="TMX59" s="960"/>
      <c r="TMY59" s="960"/>
      <c r="TMZ59" s="960"/>
      <c r="TNA59" s="960"/>
      <c r="TNB59" s="960"/>
      <c r="TNC59" s="960"/>
      <c r="TND59" s="960"/>
      <c r="TNE59" s="960"/>
      <c r="TNF59" s="960"/>
      <c r="TNG59" s="960"/>
      <c r="TNH59" s="960"/>
      <c r="TNI59" s="960"/>
      <c r="TNJ59" s="960"/>
      <c r="TNK59" s="960"/>
      <c r="TNL59" s="960"/>
      <c r="TNM59" s="960"/>
      <c r="TNN59" s="960"/>
      <c r="TNO59" s="960"/>
      <c r="TNP59" s="960"/>
      <c r="TNQ59" s="960"/>
      <c r="TNR59" s="960"/>
      <c r="TNS59" s="960"/>
      <c r="TNT59" s="960"/>
      <c r="TNU59" s="960"/>
      <c r="TNV59" s="960"/>
      <c r="TNW59" s="960"/>
      <c r="TNX59" s="960"/>
      <c r="TNY59" s="960"/>
      <c r="TNZ59" s="960"/>
      <c r="TOA59" s="960"/>
      <c r="TOB59" s="960"/>
      <c r="TOC59" s="960"/>
      <c r="TOD59" s="960"/>
      <c r="TOE59" s="960"/>
      <c r="TOF59" s="960"/>
      <c r="TOG59" s="960"/>
      <c r="TOH59" s="960"/>
      <c r="TOI59" s="960"/>
      <c r="TOJ59" s="960"/>
      <c r="TOK59" s="960"/>
      <c r="TOL59" s="960"/>
      <c r="TOM59" s="960"/>
      <c r="TON59" s="960"/>
      <c r="TOO59" s="960"/>
      <c r="TOP59" s="960"/>
      <c r="TOQ59" s="960"/>
      <c r="TOR59" s="960"/>
      <c r="TOS59" s="960"/>
      <c r="TOT59" s="960"/>
      <c r="TOU59" s="960"/>
      <c r="TOV59" s="960"/>
      <c r="TOW59" s="960"/>
      <c r="TOX59" s="960"/>
      <c r="TOY59" s="960"/>
      <c r="TOZ59" s="960"/>
      <c r="TPA59" s="960"/>
      <c r="TPB59" s="960"/>
      <c r="TPC59" s="960"/>
      <c r="TPD59" s="960"/>
      <c r="TPE59" s="960"/>
      <c r="TPF59" s="960"/>
      <c r="TPG59" s="960"/>
      <c r="TPH59" s="960"/>
      <c r="TPI59" s="960"/>
      <c r="TPJ59" s="960"/>
      <c r="TPK59" s="960"/>
      <c r="TPL59" s="960"/>
      <c r="TPM59" s="960"/>
      <c r="TPN59" s="960"/>
      <c r="TPO59" s="960"/>
      <c r="TPP59" s="960"/>
      <c r="TPQ59" s="960"/>
      <c r="TPR59" s="960"/>
      <c r="TPS59" s="960"/>
      <c r="TPT59" s="960"/>
      <c r="TPU59" s="960"/>
      <c r="TPV59" s="960"/>
      <c r="TPW59" s="960"/>
      <c r="TPX59" s="960"/>
      <c r="TPY59" s="960"/>
      <c r="TPZ59" s="960"/>
      <c r="TQA59" s="960"/>
      <c r="TQB59" s="960"/>
      <c r="TQC59" s="960"/>
      <c r="TQD59" s="960"/>
      <c r="TQE59" s="960"/>
      <c r="TQF59" s="960"/>
      <c r="TQG59" s="960"/>
      <c r="TQH59" s="960"/>
      <c r="TQI59" s="960"/>
      <c r="TQJ59" s="960"/>
      <c r="TQK59" s="960"/>
      <c r="TQL59" s="960"/>
      <c r="TQM59" s="960"/>
      <c r="TQN59" s="960"/>
      <c r="TQO59" s="960"/>
      <c r="TQP59" s="960"/>
      <c r="TQQ59" s="960"/>
      <c r="TQR59" s="960"/>
      <c r="TQS59" s="960"/>
      <c r="TQT59" s="960"/>
      <c r="TQU59" s="960"/>
      <c r="TQV59" s="960"/>
      <c r="TQW59" s="960"/>
      <c r="TQX59" s="960"/>
      <c r="TQY59" s="960"/>
      <c r="TQZ59" s="960"/>
      <c r="TRA59" s="960"/>
      <c r="TRB59" s="960"/>
      <c r="TRC59" s="960"/>
      <c r="TRD59" s="960"/>
      <c r="TRE59" s="960"/>
      <c r="TRF59" s="960"/>
      <c r="TRG59" s="960"/>
      <c r="TRH59" s="960"/>
      <c r="TRI59" s="960"/>
      <c r="TRJ59" s="960"/>
      <c r="TRK59" s="960"/>
      <c r="TRL59" s="960"/>
      <c r="TRM59" s="960"/>
      <c r="TRN59" s="960"/>
      <c r="TRO59" s="960"/>
      <c r="TRP59" s="960"/>
      <c r="TRQ59" s="960"/>
      <c r="TRR59" s="960"/>
      <c r="TRS59" s="960"/>
      <c r="TRT59" s="960"/>
      <c r="TRU59" s="960"/>
      <c r="TRV59" s="960"/>
      <c r="TRW59" s="960"/>
      <c r="TRX59" s="960"/>
      <c r="TRY59" s="960"/>
      <c r="TRZ59" s="960"/>
      <c r="TSA59" s="960"/>
      <c r="TSB59" s="960"/>
      <c r="TSC59" s="960"/>
      <c r="TSD59" s="960"/>
      <c r="TSE59" s="960"/>
      <c r="TSF59" s="960"/>
      <c r="TSG59" s="960"/>
      <c r="TSH59" s="960"/>
      <c r="TSI59" s="960"/>
      <c r="TSJ59" s="960"/>
      <c r="TSK59" s="960"/>
      <c r="TSL59" s="960"/>
      <c r="TSM59" s="960"/>
      <c r="TSN59" s="960"/>
      <c r="TSO59" s="960"/>
      <c r="TSP59" s="960"/>
      <c r="TSQ59" s="960"/>
      <c r="TSR59" s="960"/>
      <c r="TSS59" s="960"/>
      <c r="TST59" s="960"/>
      <c r="TSU59" s="960"/>
      <c r="TSV59" s="960"/>
      <c r="TSW59" s="960"/>
      <c r="TSX59" s="960"/>
      <c r="TSY59" s="960"/>
      <c r="TSZ59" s="960"/>
      <c r="TTA59" s="960"/>
      <c r="TTB59" s="960"/>
      <c r="TTC59" s="960"/>
      <c r="TTD59" s="960"/>
      <c r="TTE59" s="960"/>
      <c r="TTF59" s="960"/>
      <c r="TTG59" s="960"/>
      <c r="TTH59" s="960"/>
      <c r="TTI59" s="960"/>
      <c r="TTJ59" s="960"/>
      <c r="TTK59" s="960"/>
      <c r="TTL59" s="960"/>
      <c r="TTM59" s="960"/>
      <c r="TTN59" s="960"/>
      <c r="TTO59" s="960"/>
      <c r="TTP59" s="960"/>
      <c r="TTQ59" s="960"/>
      <c r="TTR59" s="960"/>
      <c r="TTS59" s="960"/>
      <c r="TTT59" s="960"/>
      <c r="TTU59" s="960"/>
      <c r="TTV59" s="960"/>
      <c r="TTW59" s="960"/>
      <c r="TTX59" s="960"/>
      <c r="TTY59" s="960"/>
      <c r="TTZ59" s="960"/>
      <c r="TUA59" s="960"/>
      <c r="TUB59" s="960"/>
      <c r="TUC59" s="960"/>
      <c r="TUD59" s="960"/>
      <c r="TUE59" s="960"/>
      <c r="TUF59" s="960"/>
      <c r="TUG59" s="960"/>
      <c r="TUH59" s="960"/>
      <c r="TUI59" s="960"/>
      <c r="TUJ59" s="960"/>
      <c r="TUK59" s="960"/>
      <c r="TUL59" s="960"/>
      <c r="TUM59" s="960"/>
      <c r="TUN59" s="960"/>
      <c r="TUO59" s="960"/>
      <c r="TUP59" s="960"/>
      <c r="TUQ59" s="960"/>
      <c r="TUR59" s="960"/>
      <c r="TUS59" s="960"/>
      <c r="TUT59" s="960"/>
      <c r="TUU59" s="960"/>
      <c r="TUV59" s="960"/>
      <c r="TUW59" s="960"/>
      <c r="TUX59" s="960"/>
      <c r="TUY59" s="960"/>
      <c r="TUZ59" s="960"/>
      <c r="TVA59" s="960"/>
      <c r="TVB59" s="960"/>
      <c r="TVC59" s="960"/>
      <c r="TVD59" s="960"/>
      <c r="TVE59" s="960"/>
      <c r="TVF59" s="960"/>
      <c r="TVG59" s="960"/>
      <c r="TVH59" s="960"/>
      <c r="TVI59" s="960"/>
      <c r="TVJ59" s="960"/>
      <c r="TVK59" s="960"/>
      <c r="TVL59" s="960"/>
      <c r="TVM59" s="960"/>
      <c r="TVN59" s="960"/>
      <c r="TVO59" s="960"/>
      <c r="TVP59" s="960"/>
      <c r="TVQ59" s="960"/>
      <c r="TVR59" s="960"/>
      <c r="TVS59" s="960"/>
      <c r="TVT59" s="960"/>
      <c r="TVU59" s="960"/>
      <c r="TVV59" s="960"/>
      <c r="TVW59" s="960"/>
      <c r="TVX59" s="960"/>
      <c r="TVY59" s="960"/>
      <c r="TVZ59" s="960"/>
      <c r="TWA59" s="960"/>
      <c r="TWB59" s="960"/>
      <c r="TWC59" s="960"/>
      <c r="TWD59" s="960"/>
      <c r="TWE59" s="960"/>
      <c r="TWF59" s="960"/>
      <c r="TWG59" s="960"/>
      <c r="TWH59" s="960"/>
      <c r="TWI59" s="960"/>
      <c r="TWJ59" s="960"/>
      <c r="TWK59" s="960"/>
      <c r="TWL59" s="960"/>
      <c r="TWM59" s="960"/>
      <c r="TWN59" s="960"/>
      <c r="TWO59" s="960"/>
      <c r="TWP59" s="960"/>
      <c r="TWQ59" s="960"/>
      <c r="TWR59" s="960"/>
      <c r="TWS59" s="960"/>
      <c r="TWT59" s="960"/>
      <c r="TWU59" s="960"/>
      <c r="TWV59" s="960"/>
      <c r="TWW59" s="960"/>
      <c r="TWX59" s="960"/>
      <c r="TWY59" s="960"/>
      <c r="TWZ59" s="960"/>
      <c r="TXA59" s="960"/>
      <c r="TXB59" s="960"/>
      <c r="TXC59" s="960"/>
      <c r="TXD59" s="960"/>
      <c r="TXE59" s="960"/>
      <c r="TXF59" s="960"/>
      <c r="TXG59" s="960"/>
      <c r="TXH59" s="960"/>
      <c r="TXI59" s="960"/>
      <c r="TXJ59" s="960"/>
      <c r="TXK59" s="960"/>
      <c r="TXL59" s="960"/>
      <c r="TXM59" s="960"/>
      <c r="TXN59" s="960"/>
      <c r="TXO59" s="960"/>
      <c r="TXP59" s="960"/>
      <c r="TXQ59" s="960"/>
      <c r="TXR59" s="960"/>
      <c r="TXS59" s="960"/>
      <c r="TXT59" s="960"/>
      <c r="TXU59" s="960"/>
      <c r="TXV59" s="960"/>
      <c r="TXW59" s="960"/>
      <c r="TXX59" s="960"/>
      <c r="TXY59" s="960"/>
      <c r="TXZ59" s="960"/>
      <c r="TYA59" s="960"/>
      <c r="TYB59" s="960"/>
      <c r="TYC59" s="960"/>
      <c r="TYD59" s="960"/>
      <c r="TYE59" s="960"/>
      <c r="TYF59" s="960"/>
      <c r="TYG59" s="960"/>
      <c r="TYH59" s="960"/>
      <c r="TYI59" s="960"/>
      <c r="TYJ59" s="960"/>
      <c r="TYK59" s="960"/>
      <c r="TYL59" s="960"/>
      <c r="TYM59" s="960"/>
      <c r="TYN59" s="960"/>
      <c r="TYO59" s="960"/>
      <c r="TYP59" s="960"/>
      <c r="TYQ59" s="960"/>
      <c r="TYR59" s="960"/>
      <c r="TYS59" s="960"/>
      <c r="TYT59" s="960"/>
      <c r="TYU59" s="960"/>
      <c r="TYV59" s="960"/>
      <c r="TYW59" s="960"/>
      <c r="TYX59" s="960"/>
      <c r="TYY59" s="960"/>
      <c r="TYZ59" s="960"/>
      <c r="TZA59" s="960"/>
      <c r="TZB59" s="960"/>
      <c r="TZC59" s="960"/>
      <c r="TZD59" s="960"/>
      <c r="TZE59" s="960"/>
      <c r="TZF59" s="960"/>
      <c r="TZG59" s="960"/>
      <c r="TZH59" s="960"/>
      <c r="TZI59" s="960"/>
      <c r="TZJ59" s="960"/>
      <c r="TZK59" s="960"/>
      <c r="TZL59" s="960"/>
      <c r="TZM59" s="960"/>
      <c r="TZN59" s="960"/>
      <c r="TZO59" s="960"/>
      <c r="TZP59" s="960"/>
      <c r="TZQ59" s="960"/>
      <c r="TZR59" s="960"/>
      <c r="TZS59" s="960"/>
      <c r="TZT59" s="960"/>
      <c r="TZU59" s="960"/>
      <c r="TZV59" s="960"/>
      <c r="TZW59" s="960"/>
      <c r="TZX59" s="960"/>
      <c r="TZY59" s="960"/>
      <c r="TZZ59" s="960"/>
      <c r="UAA59" s="960"/>
      <c r="UAB59" s="960"/>
      <c r="UAC59" s="960"/>
      <c r="UAD59" s="960"/>
      <c r="UAE59" s="960"/>
      <c r="UAF59" s="960"/>
      <c r="UAG59" s="960"/>
      <c r="UAH59" s="960"/>
      <c r="UAI59" s="960"/>
      <c r="UAJ59" s="960"/>
      <c r="UAK59" s="960"/>
      <c r="UAL59" s="960"/>
      <c r="UAM59" s="960"/>
      <c r="UAN59" s="960"/>
      <c r="UAO59" s="960"/>
      <c r="UAP59" s="960"/>
      <c r="UAQ59" s="960"/>
      <c r="UAR59" s="960"/>
      <c r="UAS59" s="960"/>
      <c r="UAT59" s="960"/>
      <c r="UAU59" s="960"/>
      <c r="UAV59" s="960"/>
      <c r="UAW59" s="960"/>
      <c r="UAX59" s="960"/>
      <c r="UAY59" s="960"/>
      <c r="UAZ59" s="960"/>
      <c r="UBA59" s="960"/>
      <c r="UBB59" s="960"/>
      <c r="UBC59" s="960"/>
      <c r="UBD59" s="960"/>
      <c r="UBE59" s="960"/>
      <c r="UBF59" s="960"/>
      <c r="UBG59" s="960"/>
      <c r="UBH59" s="960"/>
      <c r="UBI59" s="960"/>
      <c r="UBJ59" s="960"/>
      <c r="UBK59" s="960"/>
      <c r="UBL59" s="960"/>
      <c r="UBM59" s="960"/>
      <c r="UBN59" s="960"/>
      <c r="UBO59" s="960"/>
      <c r="UBP59" s="960"/>
      <c r="UBQ59" s="960"/>
      <c r="UBR59" s="960"/>
      <c r="UBS59" s="960"/>
      <c r="UBT59" s="960"/>
      <c r="UBU59" s="960"/>
      <c r="UBV59" s="960"/>
      <c r="UBW59" s="960"/>
      <c r="UBX59" s="960"/>
      <c r="UBY59" s="960"/>
      <c r="UBZ59" s="960"/>
      <c r="UCA59" s="960"/>
      <c r="UCB59" s="960"/>
      <c r="UCC59" s="960"/>
      <c r="UCD59" s="960"/>
      <c r="UCE59" s="960"/>
      <c r="UCF59" s="960"/>
      <c r="UCG59" s="960"/>
      <c r="UCH59" s="960"/>
      <c r="UCI59" s="960"/>
      <c r="UCJ59" s="960"/>
      <c r="UCK59" s="960"/>
      <c r="UCL59" s="960"/>
      <c r="UCM59" s="960"/>
      <c r="UCN59" s="960"/>
      <c r="UCO59" s="960"/>
      <c r="UCP59" s="960"/>
      <c r="UCQ59" s="960"/>
      <c r="UCR59" s="960"/>
      <c r="UCS59" s="960"/>
      <c r="UCT59" s="960"/>
      <c r="UCU59" s="960"/>
      <c r="UCV59" s="960"/>
      <c r="UCW59" s="960"/>
      <c r="UCX59" s="960"/>
      <c r="UCY59" s="960"/>
      <c r="UCZ59" s="960"/>
      <c r="UDA59" s="960"/>
      <c r="UDB59" s="960"/>
      <c r="UDC59" s="960"/>
      <c r="UDD59" s="960"/>
      <c r="UDE59" s="960"/>
      <c r="UDF59" s="960"/>
      <c r="UDG59" s="960"/>
      <c r="UDH59" s="960"/>
      <c r="UDI59" s="960"/>
      <c r="UDJ59" s="960"/>
      <c r="UDK59" s="960"/>
      <c r="UDL59" s="960"/>
      <c r="UDM59" s="960"/>
      <c r="UDN59" s="960"/>
      <c r="UDO59" s="960"/>
      <c r="UDP59" s="960"/>
      <c r="UDQ59" s="960"/>
      <c r="UDR59" s="960"/>
      <c r="UDS59" s="960"/>
      <c r="UDT59" s="960"/>
      <c r="UDU59" s="960"/>
      <c r="UDV59" s="960"/>
      <c r="UDW59" s="960"/>
      <c r="UDX59" s="960"/>
      <c r="UDY59" s="960"/>
      <c r="UDZ59" s="960"/>
      <c r="UEA59" s="960"/>
      <c r="UEB59" s="960"/>
      <c r="UEC59" s="960"/>
      <c r="UED59" s="960"/>
      <c r="UEE59" s="960"/>
      <c r="UEF59" s="960"/>
      <c r="UEG59" s="960"/>
      <c r="UEH59" s="960"/>
      <c r="UEI59" s="960"/>
      <c r="UEJ59" s="960"/>
      <c r="UEK59" s="960"/>
      <c r="UEL59" s="960"/>
      <c r="UEM59" s="960"/>
      <c r="UEN59" s="960"/>
      <c r="UEO59" s="960"/>
      <c r="UEP59" s="960"/>
      <c r="UEQ59" s="960"/>
      <c r="UER59" s="960"/>
      <c r="UES59" s="960"/>
      <c r="UET59" s="960"/>
      <c r="UEU59" s="960"/>
      <c r="UEV59" s="960"/>
      <c r="UEW59" s="960"/>
      <c r="UEX59" s="960"/>
      <c r="UEY59" s="960"/>
      <c r="UEZ59" s="960"/>
      <c r="UFA59" s="960"/>
      <c r="UFB59" s="960"/>
      <c r="UFC59" s="960"/>
      <c r="UFD59" s="960"/>
      <c r="UFE59" s="960"/>
      <c r="UFF59" s="960"/>
      <c r="UFG59" s="960"/>
      <c r="UFH59" s="960"/>
      <c r="UFI59" s="960"/>
      <c r="UFJ59" s="960"/>
      <c r="UFK59" s="960"/>
      <c r="UFL59" s="960"/>
      <c r="UFM59" s="960"/>
      <c r="UFN59" s="960"/>
      <c r="UFO59" s="960"/>
      <c r="UFP59" s="960"/>
      <c r="UFQ59" s="960"/>
      <c r="UFR59" s="960"/>
      <c r="UFS59" s="960"/>
      <c r="UFT59" s="960"/>
      <c r="UFU59" s="960"/>
      <c r="UFV59" s="960"/>
      <c r="UFW59" s="960"/>
      <c r="UFX59" s="960"/>
      <c r="UFY59" s="960"/>
      <c r="UFZ59" s="960"/>
      <c r="UGA59" s="960"/>
      <c r="UGB59" s="960"/>
      <c r="UGC59" s="960"/>
      <c r="UGD59" s="960"/>
      <c r="UGE59" s="960"/>
      <c r="UGF59" s="960"/>
      <c r="UGG59" s="960"/>
      <c r="UGH59" s="960"/>
      <c r="UGI59" s="960"/>
      <c r="UGJ59" s="960"/>
      <c r="UGK59" s="960"/>
      <c r="UGL59" s="960"/>
      <c r="UGM59" s="960"/>
      <c r="UGN59" s="960"/>
      <c r="UGO59" s="960"/>
      <c r="UGP59" s="960"/>
      <c r="UGQ59" s="960"/>
      <c r="UGR59" s="960"/>
      <c r="UGS59" s="960"/>
      <c r="UGT59" s="960"/>
      <c r="UGU59" s="960"/>
      <c r="UGV59" s="960"/>
      <c r="UGW59" s="960"/>
      <c r="UGX59" s="960"/>
      <c r="UGY59" s="960"/>
      <c r="UGZ59" s="960"/>
      <c r="UHA59" s="960"/>
      <c r="UHB59" s="960"/>
      <c r="UHC59" s="960"/>
      <c r="UHD59" s="960"/>
      <c r="UHE59" s="960"/>
      <c r="UHF59" s="960"/>
      <c r="UHG59" s="960"/>
      <c r="UHH59" s="960"/>
      <c r="UHI59" s="960"/>
      <c r="UHJ59" s="960"/>
      <c r="UHK59" s="960"/>
      <c r="UHL59" s="960"/>
      <c r="UHM59" s="960"/>
      <c r="UHN59" s="960"/>
      <c r="UHO59" s="960"/>
      <c r="UHP59" s="960"/>
      <c r="UHQ59" s="960"/>
      <c r="UHR59" s="960"/>
      <c r="UHS59" s="960"/>
      <c r="UHT59" s="960"/>
      <c r="UHU59" s="960"/>
      <c r="UHV59" s="960"/>
      <c r="UHW59" s="960"/>
      <c r="UHX59" s="960"/>
      <c r="UHY59" s="960"/>
      <c r="UHZ59" s="960"/>
      <c r="UIA59" s="960"/>
      <c r="UIB59" s="960"/>
      <c r="UIC59" s="960"/>
      <c r="UID59" s="960"/>
      <c r="UIE59" s="960"/>
      <c r="UIF59" s="960"/>
      <c r="UIG59" s="960"/>
      <c r="UIH59" s="960"/>
      <c r="UII59" s="960"/>
      <c r="UIJ59" s="960"/>
      <c r="UIK59" s="960"/>
      <c r="UIL59" s="960"/>
      <c r="UIM59" s="960"/>
      <c r="UIN59" s="960"/>
      <c r="UIO59" s="960"/>
      <c r="UIP59" s="960"/>
      <c r="UIQ59" s="960"/>
      <c r="UIR59" s="960"/>
      <c r="UIS59" s="960"/>
      <c r="UIT59" s="960"/>
      <c r="UIU59" s="960"/>
      <c r="UIV59" s="960"/>
      <c r="UIW59" s="960"/>
      <c r="UIX59" s="960"/>
      <c r="UIY59" s="960"/>
      <c r="UIZ59" s="960"/>
      <c r="UJA59" s="960"/>
      <c r="UJB59" s="960"/>
      <c r="UJC59" s="960"/>
      <c r="UJD59" s="960"/>
      <c r="UJE59" s="960"/>
      <c r="UJF59" s="960"/>
      <c r="UJG59" s="960"/>
      <c r="UJH59" s="960"/>
      <c r="UJI59" s="960"/>
      <c r="UJJ59" s="960"/>
      <c r="UJK59" s="960"/>
      <c r="UJL59" s="960"/>
      <c r="UJM59" s="960"/>
      <c r="UJN59" s="960"/>
      <c r="UJO59" s="960"/>
      <c r="UJP59" s="960"/>
      <c r="UJQ59" s="960"/>
      <c r="UJR59" s="960"/>
      <c r="UJS59" s="960"/>
      <c r="UJT59" s="960"/>
      <c r="UJU59" s="960"/>
      <c r="UJV59" s="960"/>
      <c r="UJW59" s="960"/>
      <c r="UJX59" s="960"/>
      <c r="UJY59" s="960"/>
      <c r="UJZ59" s="960"/>
      <c r="UKA59" s="960"/>
      <c r="UKB59" s="960"/>
      <c r="UKC59" s="960"/>
      <c r="UKD59" s="960"/>
      <c r="UKE59" s="960"/>
      <c r="UKF59" s="960"/>
      <c r="UKG59" s="960"/>
      <c r="UKH59" s="960"/>
      <c r="UKI59" s="960"/>
      <c r="UKJ59" s="960"/>
      <c r="UKK59" s="960"/>
      <c r="UKL59" s="960"/>
      <c r="UKM59" s="960"/>
      <c r="UKN59" s="960"/>
      <c r="UKO59" s="960"/>
      <c r="UKP59" s="960"/>
      <c r="UKQ59" s="960"/>
      <c r="UKR59" s="960"/>
      <c r="UKS59" s="960"/>
      <c r="UKT59" s="960"/>
      <c r="UKU59" s="960"/>
      <c r="UKV59" s="960"/>
      <c r="UKW59" s="960"/>
      <c r="UKX59" s="960"/>
      <c r="UKY59" s="960"/>
      <c r="UKZ59" s="960"/>
      <c r="ULA59" s="960"/>
      <c r="ULB59" s="960"/>
      <c r="ULC59" s="960"/>
      <c r="ULD59" s="960"/>
      <c r="ULE59" s="960"/>
      <c r="ULF59" s="960"/>
      <c r="ULG59" s="960"/>
      <c r="ULH59" s="960"/>
      <c r="ULI59" s="960"/>
      <c r="ULJ59" s="960"/>
      <c r="ULK59" s="960"/>
      <c r="ULL59" s="960"/>
      <c r="ULM59" s="960"/>
      <c r="ULN59" s="960"/>
      <c r="ULO59" s="960"/>
      <c r="ULP59" s="960"/>
      <c r="ULQ59" s="960"/>
      <c r="ULR59" s="960"/>
      <c r="ULS59" s="960"/>
      <c r="ULT59" s="960"/>
      <c r="ULU59" s="960"/>
      <c r="ULV59" s="960"/>
      <c r="ULW59" s="960"/>
      <c r="ULX59" s="960"/>
      <c r="ULY59" s="960"/>
      <c r="ULZ59" s="960"/>
      <c r="UMA59" s="960"/>
      <c r="UMB59" s="960"/>
      <c r="UMC59" s="960"/>
      <c r="UMD59" s="960"/>
      <c r="UME59" s="960"/>
      <c r="UMF59" s="960"/>
      <c r="UMG59" s="960"/>
      <c r="UMH59" s="960"/>
      <c r="UMI59" s="960"/>
      <c r="UMJ59" s="960"/>
      <c r="UMK59" s="960"/>
      <c r="UML59" s="960"/>
      <c r="UMM59" s="960"/>
      <c r="UMN59" s="960"/>
      <c r="UMO59" s="960"/>
      <c r="UMP59" s="960"/>
      <c r="UMQ59" s="960"/>
      <c r="UMR59" s="960"/>
      <c r="UMS59" s="960"/>
      <c r="UMT59" s="960"/>
      <c r="UMU59" s="960"/>
      <c r="UMV59" s="960"/>
      <c r="UMW59" s="960"/>
      <c r="UMX59" s="960"/>
      <c r="UMY59" s="960"/>
      <c r="UMZ59" s="960"/>
      <c r="UNA59" s="960"/>
      <c r="UNB59" s="960"/>
      <c r="UNC59" s="960"/>
      <c r="UND59" s="960"/>
      <c r="UNE59" s="960"/>
      <c r="UNF59" s="960"/>
      <c r="UNG59" s="960"/>
      <c r="UNH59" s="960"/>
      <c r="UNI59" s="960"/>
      <c r="UNJ59" s="960"/>
      <c r="UNK59" s="960"/>
      <c r="UNL59" s="960"/>
      <c r="UNM59" s="960"/>
      <c r="UNN59" s="960"/>
      <c r="UNO59" s="960"/>
      <c r="UNP59" s="960"/>
      <c r="UNQ59" s="960"/>
      <c r="UNR59" s="960"/>
      <c r="UNS59" s="960"/>
      <c r="UNT59" s="960"/>
      <c r="UNU59" s="960"/>
      <c r="UNV59" s="960"/>
      <c r="UNW59" s="960"/>
      <c r="UNX59" s="960"/>
      <c r="UNY59" s="960"/>
      <c r="UNZ59" s="960"/>
      <c r="UOA59" s="960"/>
      <c r="UOB59" s="960"/>
      <c r="UOC59" s="960"/>
      <c r="UOD59" s="960"/>
      <c r="UOE59" s="960"/>
      <c r="UOF59" s="960"/>
      <c r="UOG59" s="960"/>
      <c r="UOH59" s="960"/>
      <c r="UOI59" s="960"/>
      <c r="UOJ59" s="960"/>
      <c r="UOK59" s="960"/>
      <c r="UOL59" s="960"/>
      <c r="UOM59" s="960"/>
      <c r="UON59" s="960"/>
      <c r="UOO59" s="960"/>
      <c r="UOP59" s="960"/>
      <c r="UOQ59" s="960"/>
      <c r="UOR59" s="960"/>
      <c r="UOS59" s="960"/>
      <c r="UOT59" s="960"/>
      <c r="UOU59" s="960"/>
      <c r="UOV59" s="960"/>
      <c r="UOW59" s="960"/>
      <c r="UOX59" s="960"/>
      <c r="UOY59" s="960"/>
      <c r="UOZ59" s="960"/>
      <c r="UPA59" s="960"/>
      <c r="UPB59" s="960"/>
      <c r="UPC59" s="960"/>
      <c r="UPD59" s="960"/>
      <c r="UPE59" s="960"/>
      <c r="UPF59" s="960"/>
      <c r="UPG59" s="960"/>
      <c r="UPH59" s="960"/>
      <c r="UPI59" s="960"/>
      <c r="UPJ59" s="960"/>
      <c r="UPK59" s="960"/>
      <c r="UPL59" s="960"/>
      <c r="UPM59" s="960"/>
      <c r="UPN59" s="960"/>
      <c r="UPO59" s="960"/>
      <c r="UPP59" s="960"/>
      <c r="UPQ59" s="960"/>
      <c r="UPR59" s="960"/>
      <c r="UPS59" s="960"/>
      <c r="UPT59" s="960"/>
      <c r="UPU59" s="960"/>
      <c r="UPV59" s="960"/>
      <c r="UPW59" s="960"/>
      <c r="UPX59" s="960"/>
      <c r="UPY59" s="960"/>
      <c r="UPZ59" s="960"/>
      <c r="UQA59" s="960"/>
      <c r="UQB59" s="960"/>
      <c r="UQC59" s="960"/>
      <c r="UQD59" s="960"/>
      <c r="UQE59" s="960"/>
      <c r="UQF59" s="960"/>
      <c r="UQG59" s="960"/>
      <c r="UQH59" s="960"/>
      <c r="UQI59" s="960"/>
      <c r="UQJ59" s="960"/>
      <c r="UQK59" s="960"/>
      <c r="UQL59" s="960"/>
      <c r="UQM59" s="960"/>
      <c r="UQN59" s="960"/>
      <c r="UQO59" s="960"/>
      <c r="UQP59" s="960"/>
      <c r="UQQ59" s="960"/>
      <c r="UQR59" s="960"/>
      <c r="UQS59" s="960"/>
      <c r="UQT59" s="960"/>
      <c r="UQU59" s="960"/>
      <c r="UQV59" s="960"/>
      <c r="UQW59" s="960"/>
      <c r="UQX59" s="960"/>
      <c r="UQY59" s="960"/>
      <c r="UQZ59" s="960"/>
      <c r="URA59" s="960"/>
      <c r="URB59" s="960"/>
      <c r="URC59" s="960"/>
      <c r="URD59" s="960"/>
      <c r="URE59" s="960"/>
      <c r="URF59" s="960"/>
      <c r="URG59" s="960"/>
      <c r="URH59" s="960"/>
      <c r="URI59" s="960"/>
      <c r="URJ59" s="960"/>
      <c r="URK59" s="960"/>
      <c r="URL59" s="960"/>
      <c r="URM59" s="960"/>
      <c r="URN59" s="960"/>
      <c r="URO59" s="960"/>
      <c r="URP59" s="960"/>
      <c r="URQ59" s="960"/>
      <c r="URR59" s="960"/>
      <c r="URS59" s="960"/>
      <c r="URT59" s="960"/>
      <c r="URU59" s="960"/>
      <c r="URV59" s="960"/>
      <c r="URW59" s="960"/>
      <c r="URX59" s="960"/>
      <c r="URY59" s="960"/>
      <c r="URZ59" s="960"/>
      <c r="USA59" s="960"/>
      <c r="USB59" s="960"/>
      <c r="USC59" s="960"/>
      <c r="USD59" s="960"/>
      <c r="USE59" s="960"/>
      <c r="USF59" s="960"/>
      <c r="USG59" s="960"/>
      <c r="USH59" s="960"/>
      <c r="USI59" s="960"/>
      <c r="USJ59" s="960"/>
      <c r="USK59" s="960"/>
      <c r="USL59" s="960"/>
      <c r="USM59" s="960"/>
      <c r="USN59" s="960"/>
      <c r="USO59" s="960"/>
      <c r="USP59" s="960"/>
      <c r="USQ59" s="960"/>
      <c r="USR59" s="960"/>
      <c r="USS59" s="960"/>
      <c r="UST59" s="960"/>
      <c r="USU59" s="960"/>
      <c r="USV59" s="960"/>
      <c r="USW59" s="960"/>
      <c r="USX59" s="960"/>
      <c r="USY59" s="960"/>
      <c r="USZ59" s="960"/>
      <c r="UTA59" s="960"/>
      <c r="UTB59" s="960"/>
      <c r="UTC59" s="960"/>
      <c r="UTD59" s="960"/>
      <c r="UTE59" s="960"/>
      <c r="UTF59" s="960"/>
      <c r="UTG59" s="960"/>
      <c r="UTH59" s="960"/>
      <c r="UTI59" s="960"/>
      <c r="UTJ59" s="960"/>
      <c r="UTK59" s="960"/>
      <c r="UTL59" s="960"/>
      <c r="UTM59" s="960"/>
      <c r="UTN59" s="960"/>
      <c r="UTO59" s="960"/>
      <c r="UTP59" s="960"/>
      <c r="UTQ59" s="960"/>
      <c r="UTR59" s="960"/>
      <c r="UTS59" s="960"/>
      <c r="UTT59" s="960"/>
      <c r="UTU59" s="960"/>
      <c r="UTV59" s="960"/>
      <c r="UTW59" s="960"/>
      <c r="UTX59" s="960"/>
      <c r="UTY59" s="960"/>
      <c r="UTZ59" s="960"/>
      <c r="UUA59" s="960"/>
      <c r="UUB59" s="960"/>
      <c r="UUC59" s="960"/>
      <c r="UUD59" s="960"/>
      <c r="UUE59" s="960"/>
      <c r="UUF59" s="960"/>
      <c r="UUG59" s="960"/>
      <c r="UUH59" s="960"/>
      <c r="UUI59" s="960"/>
      <c r="UUJ59" s="960"/>
      <c r="UUK59" s="960"/>
      <c r="UUL59" s="960"/>
      <c r="UUM59" s="960"/>
      <c r="UUN59" s="960"/>
      <c r="UUO59" s="960"/>
      <c r="UUP59" s="960"/>
      <c r="UUQ59" s="960"/>
      <c r="UUR59" s="960"/>
      <c r="UUS59" s="960"/>
      <c r="UUT59" s="960"/>
      <c r="UUU59" s="960"/>
      <c r="UUV59" s="960"/>
      <c r="UUW59" s="960"/>
      <c r="UUX59" s="960"/>
      <c r="UUY59" s="960"/>
      <c r="UUZ59" s="960"/>
      <c r="UVA59" s="960"/>
      <c r="UVB59" s="960"/>
      <c r="UVC59" s="960"/>
      <c r="UVD59" s="960"/>
      <c r="UVE59" s="960"/>
      <c r="UVF59" s="960"/>
      <c r="UVG59" s="960"/>
      <c r="UVH59" s="960"/>
      <c r="UVI59" s="960"/>
      <c r="UVJ59" s="960"/>
      <c r="UVK59" s="960"/>
      <c r="UVL59" s="960"/>
      <c r="UVM59" s="960"/>
      <c r="UVN59" s="960"/>
      <c r="UVO59" s="960"/>
      <c r="UVP59" s="960"/>
      <c r="UVQ59" s="960"/>
      <c r="UVR59" s="960"/>
      <c r="UVS59" s="960"/>
      <c r="UVT59" s="960"/>
      <c r="UVU59" s="960"/>
      <c r="UVV59" s="960"/>
      <c r="UVW59" s="960"/>
      <c r="UVX59" s="960"/>
      <c r="UVY59" s="960"/>
      <c r="UVZ59" s="960"/>
      <c r="UWA59" s="960"/>
      <c r="UWB59" s="960"/>
      <c r="UWC59" s="960"/>
      <c r="UWD59" s="960"/>
      <c r="UWE59" s="960"/>
      <c r="UWF59" s="960"/>
      <c r="UWG59" s="960"/>
      <c r="UWH59" s="960"/>
      <c r="UWI59" s="960"/>
      <c r="UWJ59" s="960"/>
      <c r="UWK59" s="960"/>
      <c r="UWL59" s="960"/>
      <c r="UWM59" s="960"/>
      <c r="UWN59" s="960"/>
      <c r="UWO59" s="960"/>
      <c r="UWP59" s="960"/>
      <c r="UWQ59" s="960"/>
      <c r="UWR59" s="960"/>
      <c r="UWS59" s="960"/>
      <c r="UWT59" s="960"/>
      <c r="UWU59" s="960"/>
      <c r="UWV59" s="960"/>
      <c r="UWW59" s="960"/>
      <c r="UWX59" s="960"/>
      <c r="UWY59" s="960"/>
      <c r="UWZ59" s="960"/>
      <c r="UXA59" s="960"/>
      <c r="UXB59" s="960"/>
      <c r="UXC59" s="960"/>
      <c r="UXD59" s="960"/>
      <c r="UXE59" s="960"/>
      <c r="UXF59" s="960"/>
      <c r="UXG59" s="960"/>
      <c r="UXH59" s="960"/>
      <c r="UXI59" s="960"/>
      <c r="UXJ59" s="960"/>
      <c r="UXK59" s="960"/>
      <c r="UXL59" s="960"/>
      <c r="UXM59" s="960"/>
      <c r="UXN59" s="960"/>
      <c r="UXO59" s="960"/>
      <c r="UXP59" s="960"/>
      <c r="UXQ59" s="960"/>
      <c r="UXR59" s="960"/>
      <c r="UXS59" s="960"/>
      <c r="UXT59" s="960"/>
      <c r="UXU59" s="960"/>
      <c r="UXV59" s="960"/>
      <c r="UXW59" s="960"/>
      <c r="UXX59" s="960"/>
      <c r="UXY59" s="960"/>
      <c r="UXZ59" s="960"/>
      <c r="UYA59" s="960"/>
      <c r="UYB59" s="960"/>
      <c r="UYC59" s="960"/>
      <c r="UYD59" s="960"/>
      <c r="UYE59" s="960"/>
      <c r="UYF59" s="960"/>
      <c r="UYG59" s="960"/>
      <c r="UYH59" s="960"/>
      <c r="UYI59" s="960"/>
      <c r="UYJ59" s="960"/>
      <c r="UYK59" s="960"/>
      <c r="UYL59" s="960"/>
      <c r="UYM59" s="960"/>
      <c r="UYN59" s="960"/>
      <c r="UYO59" s="960"/>
      <c r="UYP59" s="960"/>
      <c r="UYQ59" s="960"/>
      <c r="UYR59" s="960"/>
      <c r="UYS59" s="960"/>
      <c r="UYT59" s="960"/>
      <c r="UYU59" s="960"/>
      <c r="UYV59" s="960"/>
      <c r="UYW59" s="960"/>
      <c r="UYX59" s="960"/>
      <c r="UYY59" s="960"/>
      <c r="UYZ59" s="960"/>
      <c r="UZA59" s="960"/>
      <c r="UZB59" s="960"/>
      <c r="UZC59" s="960"/>
      <c r="UZD59" s="960"/>
      <c r="UZE59" s="960"/>
      <c r="UZF59" s="960"/>
      <c r="UZG59" s="960"/>
      <c r="UZH59" s="960"/>
      <c r="UZI59" s="960"/>
      <c r="UZJ59" s="960"/>
      <c r="UZK59" s="960"/>
      <c r="UZL59" s="960"/>
      <c r="UZM59" s="960"/>
      <c r="UZN59" s="960"/>
      <c r="UZO59" s="960"/>
      <c r="UZP59" s="960"/>
      <c r="UZQ59" s="960"/>
      <c r="UZR59" s="960"/>
      <c r="UZS59" s="960"/>
      <c r="UZT59" s="960"/>
      <c r="UZU59" s="960"/>
      <c r="UZV59" s="960"/>
      <c r="UZW59" s="960"/>
      <c r="UZX59" s="960"/>
      <c r="UZY59" s="960"/>
      <c r="UZZ59" s="960"/>
      <c r="VAA59" s="960"/>
      <c r="VAB59" s="960"/>
      <c r="VAC59" s="960"/>
      <c r="VAD59" s="960"/>
      <c r="VAE59" s="960"/>
      <c r="VAF59" s="960"/>
      <c r="VAG59" s="960"/>
      <c r="VAH59" s="960"/>
      <c r="VAI59" s="960"/>
      <c r="VAJ59" s="960"/>
      <c r="VAK59" s="960"/>
      <c r="VAL59" s="960"/>
      <c r="VAM59" s="960"/>
      <c r="VAN59" s="960"/>
      <c r="VAO59" s="960"/>
      <c r="VAP59" s="960"/>
      <c r="VAQ59" s="960"/>
      <c r="VAR59" s="960"/>
      <c r="VAS59" s="960"/>
      <c r="VAT59" s="960"/>
      <c r="VAU59" s="960"/>
      <c r="VAV59" s="960"/>
      <c r="VAW59" s="960"/>
      <c r="VAX59" s="960"/>
      <c r="VAY59" s="960"/>
      <c r="VAZ59" s="960"/>
      <c r="VBA59" s="960"/>
      <c r="VBB59" s="960"/>
      <c r="VBC59" s="960"/>
      <c r="VBD59" s="960"/>
      <c r="VBE59" s="960"/>
      <c r="VBF59" s="960"/>
      <c r="VBG59" s="960"/>
      <c r="VBH59" s="960"/>
      <c r="VBI59" s="960"/>
      <c r="VBJ59" s="960"/>
      <c r="VBK59" s="960"/>
      <c r="VBL59" s="960"/>
      <c r="VBM59" s="960"/>
      <c r="VBN59" s="960"/>
      <c r="VBO59" s="960"/>
      <c r="VBP59" s="960"/>
      <c r="VBQ59" s="960"/>
      <c r="VBR59" s="960"/>
      <c r="VBS59" s="960"/>
      <c r="VBT59" s="960"/>
      <c r="VBU59" s="960"/>
      <c r="VBV59" s="960"/>
      <c r="VBW59" s="960"/>
      <c r="VBX59" s="960"/>
      <c r="VBY59" s="960"/>
      <c r="VBZ59" s="960"/>
      <c r="VCA59" s="960"/>
      <c r="VCB59" s="960"/>
      <c r="VCC59" s="960"/>
      <c r="VCD59" s="960"/>
      <c r="VCE59" s="960"/>
      <c r="VCF59" s="960"/>
      <c r="VCG59" s="960"/>
      <c r="VCH59" s="960"/>
      <c r="VCI59" s="960"/>
      <c r="VCJ59" s="960"/>
      <c r="VCK59" s="960"/>
      <c r="VCL59" s="960"/>
      <c r="VCM59" s="960"/>
      <c r="VCN59" s="960"/>
      <c r="VCO59" s="960"/>
      <c r="VCP59" s="960"/>
      <c r="VCQ59" s="960"/>
      <c r="VCR59" s="960"/>
      <c r="VCS59" s="960"/>
      <c r="VCT59" s="960"/>
      <c r="VCU59" s="960"/>
      <c r="VCV59" s="960"/>
      <c r="VCW59" s="960"/>
      <c r="VCX59" s="960"/>
      <c r="VCY59" s="960"/>
      <c r="VCZ59" s="960"/>
      <c r="VDA59" s="960"/>
      <c r="VDB59" s="960"/>
      <c r="VDC59" s="960"/>
      <c r="VDD59" s="960"/>
      <c r="VDE59" s="960"/>
      <c r="VDF59" s="960"/>
      <c r="VDG59" s="960"/>
      <c r="VDH59" s="960"/>
      <c r="VDI59" s="960"/>
      <c r="VDJ59" s="960"/>
      <c r="VDK59" s="960"/>
      <c r="VDL59" s="960"/>
      <c r="VDM59" s="960"/>
      <c r="VDN59" s="960"/>
      <c r="VDO59" s="960"/>
      <c r="VDP59" s="960"/>
      <c r="VDQ59" s="960"/>
      <c r="VDR59" s="960"/>
      <c r="VDS59" s="960"/>
      <c r="VDT59" s="960"/>
      <c r="VDU59" s="960"/>
      <c r="VDV59" s="960"/>
      <c r="VDW59" s="960"/>
      <c r="VDX59" s="960"/>
      <c r="VDY59" s="960"/>
      <c r="VDZ59" s="960"/>
      <c r="VEA59" s="960"/>
      <c r="VEB59" s="960"/>
      <c r="VEC59" s="960"/>
      <c r="VED59" s="960"/>
      <c r="VEE59" s="960"/>
      <c r="VEF59" s="960"/>
      <c r="VEG59" s="960"/>
      <c r="VEH59" s="960"/>
      <c r="VEI59" s="960"/>
      <c r="VEJ59" s="960"/>
      <c r="VEK59" s="960"/>
      <c r="VEL59" s="960"/>
      <c r="VEM59" s="960"/>
      <c r="VEN59" s="960"/>
      <c r="VEO59" s="960"/>
      <c r="VEP59" s="960"/>
      <c r="VEQ59" s="960"/>
      <c r="VER59" s="960"/>
      <c r="VES59" s="960"/>
      <c r="VET59" s="960"/>
      <c r="VEU59" s="960"/>
      <c r="VEV59" s="960"/>
      <c r="VEW59" s="960"/>
      <c r="VEX59" s="960"/>
      <c r="VEY59" s="960"/>
      <c r="VEZ59" s="960"/>
      <c r="VFA59" s="960"/>
      <c r="VFB59" s="960"/>
      <c r="VFC59" s="960"/>
      <c r="VFD59" s="960"/>
      <c r="VFE59" s="960"/>
      <c r="VFF59" s="960"/>
      <c r="VFG59" s="960"/>
      <c r="VFH59" s="960"/>
      <c r="VFI59" s="960"/>
      <c r="VFJ59" s="960"/>
      <c r="VFK59" s="960"/>
      <c r="VFL59" s="960"/>
      <c r="VFM59" s="960"/>
      <c r="VFN59" s="960"/>
      <c r="VFO59" s="960"/>
      <c r="VFP59" s="960"/>
      <c r="VFQ59" s="960"/>
      <c r="VFR59" s="960"/>
      <c r="VFS59" s="960"/>
      <c r="VFT59" s="960"/>
      <c r="VFU59" s="960"/>
      <c r="VFV59" s="960"/>
      <c r="VFW59" s="960"/>
      <c r="VFX59" s="960"/>
      <c r="VFY59" s="960"/>
      <c r="VFZ59" s="960"/>
      <c r="VGA59" s="960"/>
      <c r="VGB59" s="960"/>
      <c r="VGC59" s="960"/>
      <c r="VGD59" s="960"/>
      <c r="VGE59" s="960"/>
      <c r="VGF59" s="960"/>
      <c r="VGG59" s="960"/>
      <c r="VGH59" s="960"/>
      <c r="VGI59" s="960"/>
      <c r="VGJ59" s="960"/>
      <c r="VGK59" s="960"/>
      <c r="VGL59" s="960"/>
      <c r="VGM59" s="960"/>
      <c r="VGN59" s="960"/>
      <c r="VGO59" s="960"/>
      <c r="VGP59" s="960"/>
      <c r="VGQ59" s="960"/>
      <c r="VGR59" s="960"/>
      <c r="VGS59" s="960"/>
      <c r="VGT59" s="960"/>
      <c r="VGU59" s="960"/>
      <c r="VGV59" s="960"/>
      <c r="VGW59" s="960"/>
      <c r="VGX59" s="960"/>
      <c r="VGY59" s="960"/>
      <c r="VGZ59" s="960"/>
      <c r="VHA59" s="960"/>
      <c r="VHB59" s="960"/>
      <c r="VHC59" s="960"/>
      <c r="VHD59" s="960"/>
      <c r="VHE59" s="960"/>
      <c r="VHF59" s="960"/>
      <c r="VHG59" s="960"/>
      <c r="VHH59" s="960"/>
      <c r="VHI59" s="960"/>
      <c r="VHJ59" s="960"/>
      <c r="VHK59" s="960"/>
      <c r="VHL59" s="960"/>
      <c r="VHM59" s="960"/>
      <c r="VHN59" s="960"/>
      <c r="VHO59" s="960"/>
      <c r="VHP59" s="960"/>
      <c r="VHQ59" s="960"/>
      <c r="VHR59" s="960"/>
      <c r="VHS59" s="960"/>
      <c r="VHT59" s="960"/>
      <c r="VHU59" s="960"/>
      <c r="VHV59" s="960"/>
      <c r="VHW59" s="960"/>
      <c r="VHX59" s="960"/>
      <c r="VHY59" s="960"/>
      <c r="VHZ59" s="960"/>
      <c r="VIA59" s="960"/>
      <c r="VIB59" s="960"/>
      <c r="VIC59" s="960"/>
      <c r="VID59" s="960"/>
      <c r="VIE59" s="960"/>
      <c r="VIF59" s="960"/>
      <c r="VIG59" s="960"/>
      <c r="VIH59" s="960"/>
      <c r="VII59" s="960"/>
      <c r="VIJ59" s="960"/>
      <c r="VIK59" s="960"/>
      <c r="VIL59" s="960"/>
      <c r="VIM59" s="960"/>
      <c r="VIN59" s="960"/>
      <c r="VIO59" s="960"/>
      <c r="VIP59" s="960"/>
      <c r="VIQ59" s="960"/>
      <c r="VIR59" s="960"/>
      <c r="VIS59" s="960"/>
      <c r="VIT59" s="960"/>
      <c r="VIU59" s="960"/>
      <c r="VIV59" s="960"/>
      <c r="VIW59" s="960"/>
      <c r="VIX59" s="960"/>
      <c r="VIY59" s="960"/>
      <c r="VIZ59" s="960"/>
      <c r="VJA59" s="960"/>
      <c r="VJB59" s="960"/>
      <c r="VJC59" s="960"/>
      <c r="VJD59" s="960"/>
      <c r="VJE59" s="960"/>
      <c r="VJF59" s="960"/>
      <c r="VJG59" s="960"/>
      <c r="VJH59" s="960"/>
      <c r="VJI59" s="960"/>
      <c r="VJJ59" s="960"/>
      <c r="VJK59" s="960"/>
      <c r="VJL59" s="960"/>
      <c r="VJM59" s="960"/>
      <c r="VJN59" s="960"/>
      <c r="VJO59" s="960"/>
      <c r="VJP59" s="960"/>
      <c r="VJQ59" s="960"/>
      <c r="VJR59" s="960"/>
      <c r="VJS59" s="960"/>
      <c r="VJT59" s="960"/>
      <c r="VJU59" s="960"/>
      <c r="VJV59" s="960"/>
      <c r="VJW59" s="960"/>
      <c r="VJX59" s="960"/>
      <c r="VJY59" s="960"/>
      <c r="VJZ59" s="960"/>
      <c r="VKA59" s="960"/>
      <c r="VKB59" s="960"/>
      <c r="VKC59" s="960"/>
      <c r="VKD59" s="960"/>
      <c r="VKE59" s="960"/>
      <c r="VKF59" s="960"/>
      <c r="VKG59" s="960"/>
      <c r="VKH59" s="960"/>
      <c r="VKI59" s="960"/>
      <c r="VKJ59" s="960"/>
      <c r="VKK59" s="960"/>
      <c r="VKL59" s="960"/>
      <c r="VKM59" s="960"/>
      <c r="VKN59" s="960"/>
      <c r="VKO59" s="960"/>
      <c r="VKP59" s="960"/>
      <c r="VKQ59" s="960"/>
      <c r="VKR59" s="960"/>
      <c r="VKS59" s="960"/>
      <c r="VKT59" s="960"/>
      <c r="VKU59" s="960"/>
      <c r="VKV59" s="960"/>
      <c r="VKW59" s="960"/>
      <c r="VKX59" s="960"/>
      <c r="VKY59" s="960"/>
      <c r="VKZ59" s="960"/>
      <c r="VLA59" s="960"/>
      <c r="VLB59" s="960"/>
      <c r="VLC59" s="960"/>
      <c r="VLD59" s="960"/>
      <c r="VLE59" s="960"/>
      <c r="VLF59" s="960"/>
      <c r="VLG59" s="960"/>
      <c r="VLH59" s="960"/>
      <c r="VLI59" s="960"/>
      <c r="VLJ59" s="960"/>
      <c r="VLK59" s="960"/>
      <c r="VLL59" s="960"/>
      <c r="VLM59" s="960"/>
      <c r="VLN59" s="960"/>
      <c r="VLO59" s="960"/>
      <c r="VLP59" s="960"/>
      <c r="VLQ59" s="960"/>
      <c r="VLR59" s="960"/>
      <c r="VLS59" s="960"/>
      <c r="VLT59" s="960"/>
      <c r="VLU59" s="960"/>
      <c r="VLV59" s="960"/>
      <c r="VLW59" s="960"/>
      <c r="VLX59" s="960"/>
      <c r="VLY59" s="960"/>
      <c r="VLZ59" s="960"/>
      <c r="VMA59" s="960"/>
      <c r="VMB59" s="960"/>
      <c r="VMC59" s="960"/>
      <c r="VMD59" s="960"/>
      <c r="VME59" s="960"/>
      <c r="VMF59" s="960"/>
      <c r="VMG59" s="960"/>
      <c r="VMH59" s="960"/>
      <c r="VMI59" s="960"/>
      <c r="VMJ59" s="960"/>
      <c r="VMK59" s="960"/>
      <c r="VML59" s="960"/>
      <c r="VMM59" s="960"/>
      <c r="VMN59" s="960"/>
      <c r="VMO59" s="960"/>
      <c r="VMP59" s="960"/>
      <c r="VMQ59" s="960"/>
      <c r="VMR59" s="960"/>
      <c r="VMS59" s="960"/>
      <c r="VMT59" s="960"/>
      <c r="VMU59" s="960"/>
      <c r="VMV59" s="960"/>
      <c r="VMW59" s="960"/>
      <c r="VMX59" s="960"/>
      <c r="VMY59" s="960"/>
      <c r="VMZ59" s="960"/>
      <c r="VNA59" s="960"/>
      <c r="VNB59" s="960"/>
      <c r="VNC59" s="960"/>
      <c r="VND59" s="960"/>
      <c r="VNE59" s="960"/>
      <c r="VNF59" s="960"/>
      <c r="VNG59" s="960"/>
      <c r="VNH59" s="960"/>
      <c r="VNI59" s="960"/>
      <c r="VNJ59" s="960"/>
      <c r="VNK59" s="960"/>
      <c r="VNL59" s="960"/>
      <c r="VNM59" s="960"/>
      <c r="VNN59" s="960"/>
      <c r="VNO59" s="960"/>
      <c r="VNP59" s="960"/>
      <c r="VNQ59" s="960"/>
      <c r="VNR59" s="960"/>
      <c r="VNS59" s="960"/>
      <c r="VNT59" s="960"/>
      <c r="VNU59" s="960"/>
      <c r="VNV59" s="960"/>
      <c r="VNW59" s="960"/>
      <c r="VNX59" s="960"/>
      <c r="VNY59" s="960"/>
      <c r="VNZ59" s="960"/>
      <c r="VOA59" s="960"/>
      <c r="VOB59" s="960"/>
      <c r="VOC59" s="960"/>
      <c r="VOD59" s="960"/>
      <c r="VOE59" s="960"/>
      <c r="VOF59" s="960"/>
      <c r="VOG59" s="960"/>
      <c r="VOH59" s="960"/>
      <c r="VOI59" s="960"/>
      <c r="VOJ59" s="960"/>
      <c r="VOK59" s="960"/>
      <c r="VOL59" s="960"/>
      <c r="VOM59" s="960"/>
      <c r="VON59" s="960"/>
      <c r="VOO59" s="960"/>
      <c r="VOP59" s="960"/>
      <c r="VOQ59" s="960"/>
      <c r="VOR59" s="960"/>
      <c r="VOS59" s="960"/>
      <c r="VOT59" s="960"/>
      <c r="VOU59" s="960"/>
      <c r="VOV59" s="960"/>
      <c r="VOW59" s="960"/>
      <c r="VOX59" s="960"/>
      <c r="VOY59" s="960"/>
      <c r="VOZ59" s="960"/>
      <c r="VPA59" s="960"/>
      <c r="VPB59" s="960"/>
      <c r="VPC59" s="960"/>
      <c r="VPD59" s="960"/>
      <c r="VPE59" s="960"/>
      <c r="VPF59" s="960"/>
      <c r="VPG59" s="960"/>
      <c r="VPH59" s="960"/>
      <c r="VPI59" s="960"/>
      <c r="VPJ59" s="960"/>
      <c r="VPK59" s="960"/>
      <c r="VPL59" s="960"/>
      <c r="VPM59" s="960"/>
      <c r="VPN59" s="960"/>
      <c r="VPO59" s="960"/>
      <c r="VPP59" s="960"/>
      <c r="VPQ59" s="960"/>
      <c r="VPR59" s="960"/>
      <c r="VPS59" s="960"/>
      <c r="VPT59" s="960"/>
      <c r="VPU59" s="960"/>
      <c r="VPV59" s="960"/>
      <c r="VPW59" s="960"/>
      <c r="VPX59" s="960"/>
      <c r="VPY59" s="960"/>
      <c r="VPZ59" s="960"/>
      <c r="VQA59" s="960"/>
      <c r="VQB59" s="960"/>
      <c r="VQC59" s="960"/>
      <c r="VQD59" s="960"/>
      <c r="VQE59" s="960"/>
      <c r="VQF59" s="960"/>
      <c r="VQG59" s="960"/>
      <c r="VQH59" s="960"/>
      <c r="VQI59" s="960"/>
      <c r="VQJ59" s="960"/>
      <c r="VQK59" s="960"/>
      <c r="VQL59" s="960"/>
      <c r="VQM59" s="960"/>
      <c r="VQN59" s="960"/>
      <c r="VQO59" s="960"/>
      <c r="VQP59" s="960"/>
      <c r="VQQ59" s="960"/>
      <c r="VQR59" s="960"/>
      <c r="VQS59" s="960"/>
      <c r="VQT59" s="960"/>
      <c r="VQU59" s="960"/>
      <c r="VQV59" s="960"/>
      <c r="VQW59" s="960"/>
      <c r="VQX59" s="960"/>
      <c r="VQY59" s="960"/>
      <c r="VQZ59" s="960"/>
      <c r="VRA59" s="960"/>
      <c r="VRB59" s="960"/>
      <c r="VRC59" s="960"/>
      <c r="VRD59" s="960"/>
      <c r="VRE59" s="960"/>
      <c r="VRF59" s="960"/>
      <c r="VRG59" s="960"/>
      <c r="VRH59" s="960"/>
      <c r="VRI59" s="960"/>
      <c r="VRJ59" s="960"/>
      <c r="VRK59" s="960"/>
      <c r="VRL59" s="960"/>
      <c r="VRM59" s="960"/>
      <c r="VRN59" s="960"/>
      <c r="VRO59" s="960"/>
      <c r="VRP59" s="960"/>
      <c r="VRQ59" s="960"/>
      <c r="VRR59" s="960"/>
      <c r="VRS59" s="960"/>
      <c r="VRT59" s="960"/>
      <c r="VRU59" s="960"/>
      <c r="VRV59" s="960"/>
      <c r="VRW59" s="960"/>
      <c r="VRX59" s="960"/>
      <c r="VRY59" s="960"/>
      <c r="VRZ59" s="960"/>
      <c r="VSA59" s="960"/>
      <c r="VSB59" s="960"/>
      <c r="VSC59" s="960"/>
      <c r="VSD59" s="960"/>
      <c r="VSE59" s="960"/>
      <c r="VSF59" s="960"/>
      <c r="VSG59" s="960"/>
      <c r="VSH59" s="960"/>
      <c r="VSI59" s="960"/>
      <c r="VSJ59" s="960"/>
      <c r="VSK59" s="960"/>
      <c r="VSL59" s="960"/>
      <c r="VSM59" s="960"/>
      <c r="VSN59" s="960"/>
      <c r="VSO59" s="960"/>
      <c r="VSP59" s="960"/>
      <c r="VSQ59" s="960"/>
      <c r="VSR59" s="960"/>
      <c r="VSS59" s="960"/>
      <c r="VST59" s="960"/>
      <c r="VSU59" s="960"/>
      <c r="VSV59" s="960"/>
      <c r="VSW59" s="960"/>
      <c r="VSX59" s="960"/>
      <c r="VSY59" s="960"/>
      <c r="VSZ59" s="960"/>
      <c r="VTA59" s="960"/>
      <c r="VTB59" s="960"/>
      <c r="VTC59" s="960"/>
      <c r="VTD59" s="960"/>
      <c r="VTE59" s="960"/>
      <c r="VTF59" s="960"/>
      <c r="VTG59" s="960"/>
      <c r="VTH59" s="960"/>
      <c r="VTI59" s="960"/>
      <c r="VTJ59" s="960"/>
      <c r="VTK59" s="960"/>
      <c r="VTL59" s="960"/>
      <c r="VTM59" s="960"/>
      <c r="VTN59" s="960"/>
      <c r="VTO59" s="960"/>
      <c r="VTP59" s="960"/>
      <c r="VTQ59" s="960"/>
      <c r="VTR59" s="960"/>
      <c r="VTS59" s="960"/>
      <c r="VTT59" s="960"/>
      <c r="VTU59" s="960"/>
      <c r="VTV59" s="960"/>
      <c r="VTW59" s="960"/>
      <c r="VTX59" s="960"/>
      <c r="VTY59" s="960"/>
      <c r="VTZ59" s="960"/>
      <c r="VUA59" s="960"/>
      <c r="VUB59" s="960"/>
      <c r="VUC59" s="960"/>
      <c r="VUD59" s="960"/>
      <c r="VUE59" s="960"/>
      <c r="VUF59" s="960"/>
      <c r="VUG59" s="960"/>
      <c r="VUH59" s="960"/>
      <c r="VUI59" s="960"/>
      <c r="VUJ59" s="960"/>
      <c r="VUK59" s="960"/>
      <c r="VUL59" s="960"/>
      <c r="VUM59" s="960"/>
      <c r="VUN59" s="960"/>
      <c r="VUO59" s="960"/>
      <c r="VUP59" s="960"/>
      <c r="VUQ59" s="960"/>
      <c r="VUR59" s="960"/>
      <c r="VUS59" s="960"/>
      <c r="VUT59" s="960"/>
      <c r="VUU59" s="960"/>
      <c r="VUV59" s="960"/>
      <c r="VUW59" s="960"/>
      <c r="VUX59" s="960"/>
      <c r="VUY59" s="960"/>
      <c r="VUZ59" s="960"/>
      <c r="VVA59" s="960"/>
      <c r="VVB59" s="960"/>
      <c r="VVC59" s="960"/>
      <c r="VVD59" s="960"/>
      <c r="VVE59" s="960"/>
      <c r="VVF59" s="960"/>
      <c r="VVG59" s="960"/>
      <c r="VVH59" s="960"/>
      <c r="VVI59" s="960"/>
      <c r="VVJ59" s="960"/>
      <c r="VVK59" s="960"/>
      <c r="VVL59" s="960"/>
      <c r="VVM59" s="960"/>
      <c r="VVN59" s="960"/>
      <c r="VVO59" s="960"/>
      <c r="VVP59" s="960"/>
      <c r="VVQ59" s="960"/>
      <c r="VVR59" s="960"/>
      <c r="VVS59" s="960"/>
      <c r="VVT59" s="960"/>
      <c r="VVU59" s="960"/>
      <c r="VVV59" s="960"/>
      <c r="VVW59" s="960"/>
      <c r="VVX59" s="960"/>
      <c r="VVY59" s="960"/>
      <c r="VVZ59" s="960"/>
      <c r="VWA59" s="960"/>
      <c r="VWB59" s="960"/>
      <c r="VWC59" s="960"/>
      <c r="VWD59" s="960"/>
      <c r="VWE59" s="960"/>
      <c r="VWF59" s="960"/>
      <c r="VWG59" s="960"/>
      <c r="VWH59" s="960"/>
      <c r="VWI59" s="960"/>
      <c r="VWJ59" s="960"/>
      <c r="VWK59" s="960"/>
      <c r="VWL59" s="960"/>
      <c r="VWM59" s="960"/>
      <c r="VWN59" s="960"/>
      <c r="VWO59" s="960"/>
      <c r="VWP59" s="960"/>
      <c r="VWQ59" s="960"/>
      <c r="VWR59" s="960"/>
      <c r="VWS59" s="960"/>
      <c r="VWT59" s="960"/>
      <c r="VWU59" s="960"/>
      <c r="VWV59" s="960"/>
      <c r="VWW59" s="960"/>
      <c r="VWX59" s="960"/>
      <c r="VWY59" s="960"/>
      <c r="VWZ59" s="960"/>
      <c r="VXA59" s="960"/>
      <c r="VXB59" s="960"/>
      <c r="VXC59" s="960"/>
      <c r="VXD59" s="960"/>
      <c r="VXE59" s="960"/>
      <c r="VXF59" s="960"/>
      <c r="VXG59" s="960"/>
      <c r="VXH59" s="960"/>
      <c r="VXI59" s="960"/>
      <c r="VXJ59" s="960"/>
      <c r="VXK59" s="960"/>
      <c r="VXL59" s="960"/>
      <c r="VXM59" s="960"/>
      <c r="VXN59" s="960"/>
      <c r="VXO59" s="960"/>
      <c r="VXP59" s="960"/>
      <c r="VXQ59" s="960"/>
      <c r="VXR59" s="960"/>
      <c r="VXS59" s="960"/>
      <c r="VXT59" s="960"/>
      <c r="VXU59" s="960"/>
      <c r="VXV59" s="960"/>
      <c r="VXW59" s="960"/>
      <c r="VXX59" s="960"/>
      <c r="VXY59" s="960"/>
      <c r="VXZ59" s="960"/>
      <c r="VYA59" s="960"/>
      <c r="VYB59" s="960"/>
      <c r="VYC59" s="960"/>
      <c r="VYD59" s="960"/>
      <c r="VYE59" s="960"/>
      <c r="VYF59" s="960"/>
      <c r="VYG59" s="960"/>
      <c r="VYH59" s="960"/>
      <c r="VYI59" s="960"/>
      <c r="VYJ59" s="960"/>
      <c r="VYK59" s="960"/>
      <c r="VYL59" s="960"/>
      <c r="VYM59" s="960"/>
      <c r="VYN59" s="960"/>
      <c r="VYO59" s="960"/>
      <c r="VYP59" s="960"/>
      <c r="VYQ59" s="960"/>
      <c r="VYR59" s="960"/>
      <c r="VYS59" s="960"/>
      <c r="VYT59" s="960"/>
      <c r="VYU59" s="960"/>
      <c r="VYV59" s="960"/>
      <c r="VYW59" s="960"/>
      <c r="VYX59" s="960"/>
      <c r="VYY59" s="960"/>
      <c r="VYZ59" s="960"/>
      <c r="VZA59" s="960"/>
      <c r="VZB59" s="960"/>
      <c r="VZC59" s="960"/>
      <c r="VZD59" s="960"/>
      <c r="VZE59" s="960"/>
      <c r="VZF59" s="960"/>
      <c r="VZG59" s="960"/>
      <c r="VZH59" s="960"/>
      <c r="VZI59" s="960"/>
      <c r="VZJ59" s="960"/>
      <c r="VZK59" s="960"/>
      <c r="VZL59" s="960"/>
      <c r="VZM59" s="960"/>
      <c r="VZN59" s="960"/>
      <c r="VZO59" s="960"/>
      <c r="VZP59" s="960"/>
      <c r="VZQ59" s="960"/>
      <c r="VZR59" s="960"/>
      <c r="VZS59" s="960"/>
      <c r="VZT59" s="960"/>
      <c r="VZU59" s="960"/>
      <c r="VZV59" s="960"/>
      <c r="VZW59" s="960"/>
      <c r="VZX59" s="960"/>
      <c r="VZY59" s="960"/>
      <c r="VZZ59" s="960"/>
      <c r="WAA59" s="960"/>
      <c r="WAB59" s="960"/>
      <c r="WAC59" s="960"/>
      <c r="WAD59" s="960"/>
      <c r="WAE59" s="960"/>
      <c r="WAF59" s="960"/>
      <c r="WAG59" s="960"/>
      <c r="WAH59" s="960"/>
      <c r="WAI59" s="960"/>
      <c r="WAJ59" s="960"/>
      <c r="WAK59" s="960"/>
      <c r="WAL59" s="960"/>
      <c r="WAM59" s="960"/>
      <c r="WAN59" s="960"/>
      <c r="WAO59" s="960"/>
      <c r="WAP59" s="960"/>
      <c r="WAQ59" s="960"/>
      <c r="WAR59" s="960"/>
      <c r="WAS59" s="960"/>
      <c r="WAT59" s="960"/>
      <c r="WAU59" s="960"/>
      <c r="WAV59" s="960"/>
      <c r="WAW59" s="960"/>
      <c r="WAX59" s="960"/>
      <c r="WAY59" s="960"/>
      <c r="WAZ59" s="960"/>
      <c r="WBA59" s="960"/>
      <c r="WBB59" s="960"/>
      <c r="WBC59" s="960"/>
      <c r="WBD59" s="960"/>
      <c r="WBE59" s="960"/>
      <c r="WBF59" s="960"/>
      <c r="WBG59" s="960"/>
      <c r="WBH59" s="960"/>
      <c r="WBI59" s="960"/>
      <c r="WBJ59" s="960"/>
      <c r="WBK59" s="960"/>
      <c r="WBL59" s="960"/>
      <c r="WBM59" s="960"/>
      <c r="WBN59" s="960"/>
      <c r="WBO59" s="960"/>
      <c r="WBP59" s="960"/>
      <c r="WBQ59" s="960"/>
      <c r="WBR59" s="960"/>
      <c r="WBS59" s="960"/>
      <c r="WBT59" s="960"/>
      <c r="WBU59" s="960"/>
      <c r="WBV59" s="960"/>
      <c r="WBW59" s="960"/>
      <c r="WBX59" s="960"/>
      <c r="WBY59" s="960"/>
      <c r="WBZ59" s="960"/>
      <c r="WCA59" s="960"/>
      <c r="WCB59" s="960"/>
      <c r="WCC59" s="960"/>
      <c r="WCD59" s="960"/>
      <c r="WCE59" s="960"/>
      <c r="WCF59" s="960"/>
      <c r="WCG59" s="960"/>
      <c r="WCH59" s="960"/>
      <c r="WCI59" s="960"/>
      <c r="WCJ59" s="960"/>
      <c r="WCK59" s="960"/>
      <c r="WCL59" s="960"/>
      <c r="WCM59" s="960"/>
      <c r="WCN59" s="960"/>
      <c r="WCO59" s="960"/>
      <c r="WCP59" s="960"/>
      <c r="WCQ59" s="960"/>
      <c r="WCR59" s="960"/>
      <c r="WCS59" s="960"/>
      <c r="WCT59" s="960"/>
      <c r="WCU59" s="960"/>
      <c r="WCV59" s="960"/>
      <c r="WCW59" s="960"/>
      <c r="WCX59" s="960"/>
      <c r="WCY59" s="960"/>
      <c r="WCZ59" s="960"/>
      <c r="WDA59" s="960"/>
      <c r="WDB59" s="960"/>
      <c r="WDC59" s="960"/>
      <c r="WDD59" s="960"/>
      <c r="WDE59" s="960"/>
      <c r="WDF59" s="960"/>
      <c r="WDG59" s="960"/>
      <c r="WDH59" s="960"/>
      <c r="WDI59" s="960"/>
      <c r="WDJ59" s="960"/>
      <c r="WDK59" s="960"/>
      <c r="WDL59" s="960"/>
      <c r="WDM59" s="960"/>
      <c r="WDN59" s="960"/>
      <c r="WDO59" s="960"/>
      <c r="WDP59" s="960"/>
      <c r="WDQ59" s="960"/>
      <c r="WDR59" s="960"/>
      <c r="WDS59" s="960"/>
      <c r="WDT59" s="960"/>
      <c r="WDU59" s="960"/>
      <c r="WDV59" s="960"/>
      <c r="WDW59" s="960"/>
      <c r="WDX59" s="960"/>
      <c r="WDY59" s="960"/>
      <c r="WDZ59" s="960"/>
      <c r="WEA59" s="960"/>
      <c r="WEB59" s="960"/>
      <c r="WEC59" s="960"/>
      <c r="WED59" s="960"/>
      <c r="WEE59" s="960"/>
      <c r="WEF59" s="960"/>
      <c r="WEG59" s="960"/>
      <c r="WEH59" s="960"/>
      <c r="WEI59" s="960"/>
      <c r="WEJ59" s="960"/>
      <c r="WEK59" s="960"/>
      <c r="WEL59" s="960"/>
      <c r="WEM59" s="960"/>
      <c r="WEN59" s="960"/>
      <c r="WEO59" s="960"/>
      <c r="WEP59" s="960"/>
      <c r="WEQ59" s="960"/>
      <c r="WER59" s="960"/>
      <c r="WES59" s="960"/>
      <c r="WET59" s="960"/>
      <c r="WEU59" s="960"/>
      <c r="WEV59" s="960"/>
      <c r="WEW59" s="960"/>
      <c r="WEX59" s="960"/>
      <c r="WEY59" s="960"/>
      <c r="WEZ59" s="960"/>
      <c r="WFA59" s="960"/>
      <c r="WFB59" s="960"/>
      <c r="WFC59" s="960"/>
      <c r="WFD59" s="960"/>
      <c r="WFE59" s="960"/>
      <c r="WFF59" s="960"/>
      <c r="WFG59" s="960"/>
      <c r="WFH59" s="960"/>
      <c r="WFI59" s="960"/>
      <c r="WFJ59" s="960"/>
      <c r="WFK59" s="960"/>
      <c r="WFL59" s="960"/>
      <c r="WFM59" s="960"/>
      <c r="WFN59" s="960"/>
      <c r="WFO59" s="960"/>
      <c r="WFP59" s="960"/>
      <c r="WFQ59" s="960"/>
      <c r="WFR59" s="960"/>
      <c r="WFS59" s="960"/>
      <c r="WFT59" s="960"/>
      <c r="WFU59" s="960"/>
      <c r="WFV59" s="960"/>
      <c r="WFW59" s="960"/>
      <c r="WFX59" s="960"/>
      <c r="WFY59" s="960"/>
      <c r="WFZ59" s="960"/>
      <c r="WGA59" s="960"/>
      <c r="WGB59" s="960"/>
      <c r="WGC59" s="960"/>
      <c r="WGD59" s="960"/>
      <c r="WGE59" s="960"/>
      <c r="WGF59" s="960"/>
      <c r="WGG59" s="960"/>
      <c r="WGH59" s="960"/>
      <c r="WGI59" s="960"/>
      <c r="WGJ59" s="960"/>
      <c r="WGK59" s="960"/>
      <c r="WGL59" s="960"/>
      <c r="WGM59" s="960"/>
      <c r="WGN59" s="960"/>
      <c r="WGO59" s="960"/>
      <c r="WGP59" s="960"/>
      <c r="WGQ59" s="960"/>
      <c r="WGR59" s="960"/>
      <c r="WGS59" s="960"/>
      <c r="WGT59" s="960"/>
      <c r="WGU59" s="960"/>
      <c r="WGV59" s="960"/>
      <c r="WGW59" s="960"/>
      <c r="WGX59" s="960"/>
      <c r="WGY59" s="960"/>
      <c r="WGZ59" s="960"/>
      <c r="WHA59" s="960"/>
      <c r="WHB59" s="960"/>
      <c r="WHC59" s="960"/>
      <c r="WHD59" s="960"/>
      <c r="WHE59" s="960"/>
      <c r="WHF59" s="960"/>
      <c r="WHG59" s="960"/>
      <c r="WHH59" s="960"/>
      <c r="WHI59" s="960"/>
      <c r="WHJ59" s="960"/>
      <c r="WHK59" s="960"/>
      <c r="WHL59" s="960"/>
      <c r="WHM59" s="960"/>
      <c r="WHN59" s="960"/>
      <c r="WHO59" s="960"/>
      <c r="WHP59" s="960"/>
      <c r="WHQ59" s="960"/>
      <c r="WHR59" s="960"/>
      <c r="WHS59" s="960"/>
      <c r="WHT59" s="960"/>
      <c r="WHU59" s="960"/>
      <c r="WHV59" s="960"/>
      <c r="WHW59" s="960"/>
      <c r="WHX59" s="960"/>
      <c r="WHY59" s="960"/>
      <c r="WHZ59" s="960"/>
      <c r="WIA59" s="960"/>
      <c r="WIB59" s="960"/>
      <c r="WIC59" s="960"/>
      <c r="WID59" s="960"/>
      <c r="WIE59" s="960"/>
      <c r="WIF59" s="960"/>
      <c r="WIG59" s="960"/>
      <c r="WIH59" s="960"/>
      <c r="WII59" s="960"/>
      <c r="WIJ59" s="960"/>
      <c r="WIK59" s="960"/>
      <c r="WIL59" s="960"/>
      <c r="WIM59" s="960"/>
      <c r="WIN59" s="960"/>
      <c r="WIO59" s="960"/>
      <c r="WIP59" s="960"/>
      <c r="WIQ59" s="960"/>
      <c r="WIR59" s="960"/>
      <c r="WIS59" s="960"/>
      <c r="WIT59" s="960"/>
      <c r="WIU59" s="960"/>
      <c r="WIV59" s="960"/>
      <c r="WIW59" s="960"/>
      <c r="WIX59" s="960"/>
      <c r="WIY59" s="960"/>
      <c r="WIZ59" s="960"/>
      <c r="WJA59" s="960"/>
      <c r="WJB59" s="960"/>
      <c r="WJC59" s="960"/>
      <c r="WJD59" s="960"/>
      <c r="WJE59" s="960"/>
      <c r="WJF59" s="960"/>
      <c r="WJG59" s="960"/>
      <c r="WJH59" s="960"/>
      <c r="WJI59" s="960"/>
      <c r="WJJ59" s="960"/>
      <c r="WJK59" s="960"/>
      <c r="WJL59" s="960"/>
      <c r="WJM59" s="960"/>
      <c r="WJN59" s="960"/>
      <c r="WJO59" s="960"/>
      <c r="WJP59" s="960"/>
      <c r="WJQ59" s="960"/>
      <c r="WJR59" s="960"/>
      <c r="WJS59" s="960"/>
      <c r="WJT59" s="960"/>
      <c r="WJU59" s="960"/>
      <c r="WJV59" s="960"/>
      <c r="WJW59" s="960"/>
      <c r="WJX59" s="960"/>
      <c r="WJY59" s="960"/>
      <c r="WJZ59" s="960"/>
      <c r="WKA59" s="960"/>
      <c r="WKB59" s="960"/>
      <c r="WKC59" s="960"/>
      <c r="WKD59" s="960"/>
      <c r="WKE59" s="960"/>
      <c r="WKF59" s="960"/>
      <c r="WKG59" s="960"/>
      <c r="WKH59" s="960"/>
      <c r="WKI59" s="960"/>
      <c r="WKJ59" s="960"/>
      <c r="WKK59" s="960"/>
      <c r="WKL59" s="960"/>
      <c r="WKM59" s="960"/>
      <c r="WKN59" s="960"/>
      <c r="WKO59" s="960"/>
      <c r="WKP59" s="960"/>
      <c r="WKQ59" s="960"/>
      <c r="WKR59" s="960"/>
      <c r="WKS59" s="960"/>
      <c r="WKT59" s="960"/>
      <c r="WKU59" s="960"/>
      <c r="WKV59" s="960"/>
      <c r="WKW59" s="960"/>
      <c r="WKX59" s="960"/>
      <c r="WKY59" s="960"/>
      <c r="WKZ59" s="960"/>
      <c r="WLA59" s="960"/>
      <c r="WLB59" s="960"/>
      <c r="WLC59" s="960"/>
      <c r="WLD59" s="960"/>
      <c r="WLE59" s="960"/>
      <c r="WLF59" s="960"/>
      <c r="WLG59" s="960"/>
      <c r="WLH59" s="960"/>
      <c r="WLI59" s="960"/>
      <c r="WLJ59" s="960"/>
      <c r="WLK59" s="960"/>
      <c r="WLL59" s="960"/>
      <c r="WLM59" s="960"/>
      <c r="WLN59" s="960"/>
      <c r="WLO59" s="960"/>
      <c r="WLP59" s="960"/>
      <c r="WLQ59" s="960"/>
      <c r="WLR59" s="960"/>
      <c r="WLS59" s="960"/>
      <c r="WLT59" s="960"/>
      <c r="WLU59" s="960"/>
      <c r="WLV59" s="960"/>
      <c r="WLW59" s="960"/>
      <c r="WLX59" s="960"/>
      <c r="WLY59" s="960"/>
      <c r="WLZ59" s="960"/>
      <c r="WMA59" s="960"/>
      <c r="WMB59" s="960"/>
      <c r="WMC59" s="960"/>
      <c r="WMD59" s="960"/>
      <c r="WME59" s="960"/>
      <c r="WMF59" s="960"/>
      <c r="WMG59" s="960"/>
      <c r="WMH59" s="960"/>
      <c r="WMI59" s="960"/>
      <c r="WMJ59" s="960"/>
      <c r="WMK59" s="960"/>
      <c r="WML59" s="960"/>
      <c r="WMM59" s="960"/>
      <c r="WMN59" s="960"/>
      <c r="WMO59" s="960"/>
      <c r="WMP59" s="960"/>
      <c r="WMQ59" s="960"/>
      <c r="WMR59" s="960"/>
      <c r="WMS59" s="960"/>
      <c r="WMT59" s="960"/>
      <c r="WMU59" s="960"/>
      <c r="WMV59" s="960"/>
      <c r="WMW59" s="960"/>
      <c r="WMX59" s="960"/>
      <c r="WMY59" s="960"/>
      <c r="WMZ59" s="960"/>
      <c r="WNA59" s="960"/>
      <c r="WNB59" s="960"/>
      <c r="WNC59" s="960"/>
      <c r="WND59" s="960"/>
      <c r="WNE59" s="960"/>
      <c r="WNF59" s="960"/>
      <c r="WNG59" s="960"/>
      <c r="WNH59" s="960"/>
      <c r="WNI59" s="960"/>
      <c r="WNJ59" s="960"/>
      <c r="WNK59" s="960"/>
      <c r="WNL59" s="960"/>
      <c r="WNM59" s="960"/>
      <c r="WNN59" s="960"/>
      <c r="WNO59" s="960"/>
      <c r="WNP59" s="960"/>
      <c r="WNQ59" s="960"/>
      <c r="WNR59" s="960"/>
      <c r="WNS59" s="960"/>
      <c r="WNT59" s="960"/>
      <c r="WNU59" s="960"/>
      <c r="WNV59" s="960"/>
      <c r="WNW59" s="960"/>
      <c r="WNX59" s="960"/>
      <c r="WNY59" s="960"/>
      <c r="WNZ59" s="960"/>
      <c r="WOA59" s="960"/>
      <c r="WOB59" s="960"/>
      <c r="WOC59" s="960"/>
      <c r="WOD59" s="960"/>
      <c r="WOE59" s="960"/>
      <c r="WOF59" s="960"/>
      <c r="WOG59" s="960"/>
      <c r="WOH59" s="960"/>
      <c r="WOI59" s="960"/>
      <c r="WOJ59" s="960"/>
      <c r="WOK59" s="960"/>
      <c r="WOL59" s="960"/>
      <c r="WOM59" s="960"/>
      <c r="WON59" s="960"/>
      <c r="WOO59" s="960"/>
      <c r="WOP59" s="960"/>
      <c r="WOQ59" s="960"/>
      <c r="WOR59" s="960"/>
      <c r="WOS59" s="960"/>
      <c r="WOT59" s="960"/>
      <c r="WOU59" s="960"/>
      <c r="WOV59" s="960"/>
      <c r="WOW59" s="960"/>
      <c r="WOX59" s="960"/>
      <c r="WOY59" s="960"/>
      <c r="WOZ59" s="960"/>
      <c r="WPA59" s="960"/>
      <c r="WPB59" s="960"/>
      <c r="WPC59" s="960"/>
      <c r="WPD59" s="960"/>
      <c r="WPE59" s="960"/>
      <c r="WPF59" s="960"/>
      <c r="WPG59" s="960"/>
      <c r="WPH59" s="960"/>
      <c r="WPI59" s="960"/>
      <c r="WPJ59" s="960"/>
      <c r="WPK59" s="960"/>
      <c r="WPL59" s="960"/>
      <c r="WPM59" s="960"/>
      <c r="WPN59" s="960"/>
      <c r="WPO59" s="960"/>
      <c r="WPP59" s="960"/>
      <c r="WPQ59" s="960"/>
      <c r="WPR59" s="960"/>
      <c r="WPS59" s="960"/>
      <c r="WPT59" s="960"/>
      <c r="WPU59" s="960"/>
      <c r="WPV59" s="960"/>
      <c r="WPW59" s="960"/>
      <c r="WPX59" s="960"/>
      <c r="WPY59" s="960"/>
      <c r="WPZ59" s="960"/>
      <c r="WQA59" s="960"/>
      <c r="WQB59" s="960"/>
      <c r="WQC59" s="960"/>
      <c r="WQD59" s="960"/>
      <c r="WQE59" s="960"/>
      <c r="WQF59" s="960"/>
      <c r="WQG59" s="960"/>
      <c r="WQH59" s="960"/>
      <c r="WQI59" s="960"/>
      <c r="WQJ59" s="960"/>
      <c r="WQK59" s="960"/>
      <c r="WQL59" s="960"/>
      <c r="WQM59" s="960"/>
      <c r="WQN59" s="960"/>
      <c r="WQO59" s="960"/>
      <c r="WQP59" s="960"/>
      <c r="WQQ59" s="960"/>
      <c r="WQR59" s="960"/>
      <c r="WQS59" s="960"/>
      <c r="WQT59" s="960"/>
      <c r="WQU59" s="960"/>
      <c r="WQV59" s="960"/>
      <c r="WQW59" s="960"/>
      <c r="WQX59" s="960"/>
      <c r="WQY59" s="960"/>
      <c r="WQZ59" s="960"/>
      <c r="WRA59" s="960"/>
      <c r="WRB59" s="960"/>
      <c r="WRC59" s="960"/>
      <c r="WRD59" s="960"/>
      <c r="WRE59" s="960"/>
      <c r="WRF59" s="960"/>
      <c r="WRG59" s="960"/>
      <c r="WRH59" s="960"/>
      <c r="WRI59" s="960"/>
      <c r="WRJ59" s="960"/>
      <c r="WRK59" s="960"/>
      <c r="WRL59" s="960"/>
      <c r="WRM59" s="960"/>
      <c r="WRN59" s="960"/>
      <c r="WRO59" s="960"/>
      <c r="WRP59" s="960"/>
      <c r="WRQ59" s="960"/>
      <c r="WRR59" s="960"/>
      <c r="WRS59" s="960"/>
      <c r="WRT59" s="960"/>
      <c r="WRU59" s="960"/>
      <c r="WRV59" s="960"/>
      <c r="WRW59" s="960"/>
      <c r="WRX59" s="960"/>
      <c r="WRY59" s="960"/>
      <c r="WRZ59" s="960"/>
      <c r="WSA59" s="960"/>
      <c r="WSB59" s="960"/>
      <c r="WSC59" s="960"/>
      <c r="WSD59" s="960"/>
      <c r="WSE59" s="960"/>
      <c r="WSF59" s="960"/>
      <c r="WSG59" s="960"/>
      <c r="WSH59" s="960"/>
      <c r="WSI59" s="960"/>
      <c r="WSJ59" s="960"/>
      <c r="WSK59" s="960"/>
      <c r="WSL59" s="960"/>
      <c r="WSM59" s="960"/>
      <c r="WSN59" s="960"/>
      <c r="WSO59" s="960"/>
      <c r="WSP59" s="960"/>
      <c r="WSQ59" s="960"/>
      <c r="WSR59" s="960"/>
      <c r="WSS59" s="960"/>
      <c r="WST59" s="960"/>
      <c r="WSU59" s="960"/>
      <c r="WSV59" s="960"/>
      <c r="WSW59" s="960"/>
      <c r="WSX59" s="960"/>
      <c r="WSY59" s="960"/>
      <c r="WSZ59" s="960"/>
      <c r="WTA59" s="960"/>
      <c r="WTB59" s="960"/>
      <c r="WTC59" s="960"/>
      <c r="WTD59" s="960"/>
      <c r="WTE59" s="960"/>
      <c r="WTF59" s="960"/>
      <c r="WTG59" s="960"/>
      <c r="WTH59" s="960"/>
      <c r="WTI59" s="960"/>
      <c r="WTJ59" s="960"/>
      <c r="WTK59" s="960"/>
      <c r="WTL59" s="960"/>
      <c r="WTM59" s="960"/>
      <c r="WTN59" s="960"/>
      <c r="WTO59" s="960"/>
      <c r="WTP59" s="960"/>
      <c r="WTQ59" s="960"/>
      <c r="WTR59" s="960"/>
      <c r="WTS59" s="960"/>
      <c r="WTT59" s="960"/>
      <c r="WTU59" s="960"/>
      <c r="WTV59" s="960"/>
      <c r="WTW59" s="960"/>
      <c r="WTX59" s="960"/>
      <c r="WTY59" s="960"/>
      <c r="WTZ59" s="960"/>
      <c r="WUA59" s="960"/>
      <c r="WUB59" s="960"/>
      <c r="WUC59" s="960"/>
      <c r="WUD59" s="960"/>
      <c r="WUE59" s="960"/>
      <c r="WUF59" s="960"/>
      <c r="WUG59" s="960"/>
      <c r="WUH59" s="960"/>
      <c r="WUI59" s="960"/>
      <c r="WUJ59" s="960"/>
      <c r="WUK59" s="960"/>
      <c r="WUL59" s="960"/>
      <c r="WUM59" s="960"/>
      <c r="WUN59" s="960"/>
      <c r="WUO59" s="960"/>
      <c r="WUP59" s="960"/>
      <c r="WUQ59" s="960"/>
      <c r="WUR59" s="960"/>
      <c r="WUS59" s="960"/>
      <c r="WUT59" s="960"/>
      <c r="WUU59" s="960"/>
      <c r="WUV59" s="960"/>
      <c r="WUW59" s="960"/>
      <c r="WUX59" s="960"/>
      <c r="WUY59" s="960"/>
      <c r="WUZ59" s="960"/>
      <c r="WVA59" s="960"/>
      <c r="WVB59" s="960"/>
      <c r="WVC59" s="960"/>
      <c r="WVD59" s="960"/>
      <c r="WVE59" s="960"/>
      <c r="WVF59" s="960"/>
      <c r="WVG59" s="960"/>
      <c r="WVH59" s="960"/>
      <c r="WVI59" s="960"/>
      <c r="WVJ59" s="960"/>
      <c r="WVK59" s="960"/>
      <c r="WVL59" s="960"/>
      <c r="WVM59" s="960"/>
      <c r="WVN59" s="960"/>
      <c r="WVO59" s="960"/>
      <c r="WVP59" s="960"/>
      <c r="WVQ59" s="960"/>
      <c r="WVR59" s="960"/>
      <c r="WVS59" s="960"/>
      <c r="WVT59" s="960"/>
      <c r="WVU59" s="960"/>
      <c r="WVV59" s="960"/>
      <c r="WVW59" s="960"/>
      <c r="WVX59" s="960"/>
      <c r="WVY59" s="960"/>
      <c r="WVZ59" s="960"/>
      <c r="WWA59" s="960"/>
      <c r="WWB59" s="960"/>
      <c r="WWC59" s="960"/>
      <c r="WWD59" s="960"/>
      <c r="WWE59" s="960"/>
      <c r="WWF59" s="960"/>
      <c r="WWG59" s="960"/>
      <c r="WWH59" s="960"/>
      <c r="WWI59" s="960"/>
      <c r="WWJ59" s="960"/>
      <c r="WWK59" s="960"/>
      <c r="WWL59" s="960"/>
      <c r="WWM59" s="960"/>
      <c r="WWN59" s="960"/>
      <c r="WWO59" s="960"/>
      <c r="WWP59" s="960"/>
      <c r="WWQ59" s="960"/>
      <c r="WWR59" s="960"/>
      <c r="WWS59" s="960"/>
      <c r="WWT59" s="960"/>
      <c r="WWU59" s="960"/>
      <c r="WWV59" s="960"/>
      <c r="WWW59" s="960"/>
      <c r="WWX59" s="960"/>
      <c r="WWY59" s="960"/>
      <c r="WWZ59" s="960"/>
      <c r="WXA59" s="960"/>
      <c r="WXB59" s="960"/>
      <c r="WXC59" s="960"/>
      <c r="WXD59" s="960"/>
      <c r="WXE59" s="960"/>
      <c r="WXF59" s="960"/>
      <c r="WXG59" s="960"/>
      <c r="WXH59" s="960"/>
      <c r="WXI59" s="960"/>
      <c r="WXJ59" s="960"/>
      <c r="WXK59" s="960"/>
      <c r="WXL59" s="960"/>
      <c r="WXM59" s="960"/>
      <c r="WXN59" s="960"/>
      <c r="WXO59" s="960"/>
      <c r="WXP59" s="960"/>
      <c r="WXQ59" s="960"/>
      <c r="WXR59" s="960"/>
      <c r="WXS59" s="960"/>
      <c r="WXT59" s="960"/>
      <c r="WXU59" s="960"/>
      <c r="WXV59" s="960"/>
      <c r="WXW59" s="960"/>
      <c r="WXX59" s="960"/>
      <c r="WXY59" s="960"/>
      <c r="WXZ59" s="960"/>
      <c r="WYA59" s="960"/>
      <c r="WYB59" s="960"/>
      <c r="WYC59" s="960"/>
      <c r="WYD59" s="960"/>
      <c r="WYE59" s="960"/>
      <c r="WYF59" s="960"/>
      <c r="WYG59" s="960"/>
      <c r="WYH59" s="960"/>
      <c r="WYI59" s="960"/>
      <c r="WYJ59" s="960"/>
      <c r="WYK59" s="960"/>
      <c r="WYL59" s="960"/>
      <c r="WYM59" s="960"/>
      <c r="WYN59" s="960"/>
      <c r="WYO59" s="960"/>
      <c r="WYP59" s="960"/>
      <c r="WYQ59" s="960"/>
      <c r="WYR59" s="960"/>
      <c r="WYS59" s="960"/>
      <c r="WYT59" s="960"/>
      <c r="WYU59" s="960"/>
      <c r="WYV59" s="960"/>
      <c r="WYW59" s="960"/>
      <c r="WYX59" s="960"/>
      <c r="WYY59" s="960"/>
      <c r="WYZ59" s="960"/>
      <c r="WZA59" s="960"/>
      <c r="WZB59" s="960"/>
      <c r="WZC59" s="960"/>
      <c r="WZD59" s="960"/>
      <c r="WZE59" s="960"/>
      <c r="WZF59" s="960"/>
      <c r="WZG59" s="960"/>
      <c r="WZH59" s="960"/>
      <c r="WZI59" s="960"/>
      <c r="WZJ59" s="960"/>
      <c r="WZK59" s="960"/>
      <c r="WZL59" s="960"/>
      <c r="WZM59" s="960"/>
      <c r="WZN59" s="960"/>
      <c r="WZO59" s="960"/>
      <c r="WZP59" s="960"/>
      <c r="WZQ59" s="960"/>
      <c r="WZR59" s="960"/>
      <c r="WZS59" s="960"/>
      <c r="WZT59" s="960"/>
      <c r="WZU59" s="960"/>
      <c r="WZV59" s="960"/>
      <c r="WZW59" s="960"/>
      <c r="WZX59" s="960"/>
      <c r="WZY59" s="960"/>
      <c r="WZZ59" s="960"/>
      <c r="XAA59" s="960"/>
      <c r="XAB59" s="960"/>
      <c r="XAC59" s="960"/>
      <c r="XAD59" s="960"/>
      <c r="XAE59" s="960"/>
      <c r="XAF59" s="960"/>
      <c r="XAG59" s="960"/>
      <c r="XAH59" s="960"/>
      <c r="XAI59" s="960"/>
      <c r="XAJ59" s="960"/>
      <c r="XAK59" s="960"/>
      <c r="XAL59" s="960"/>
      <c r="XAM59" s="960"/>
      <c r="XAN59" s="960"/>
      <c r="XAO59" s="960"/>
      <c r="XAP59" s="960"/>
      <c r="XAQ59" s="960"/>
      <c r="XAR59" s="960"/>
      <c r="XAS59" s="960"/>
      <c r="XAT59" s="960"/>
      <c r="XAU59" s="960"/>
      <c r="XAV59" s="960"/>
      <c r="XAW59" s="960"/>
      <c r="XAX59" s="960"/>
      <c r="XAY59" s="960"/>
      <c r="XAZ59" s="960"/>
      <c r="XBA59" s="960"/>
      <c r="XBB59" s="960"/>
      <c r="XBC59" s="960"/>
      <c r="XBD59" s="960"/>
      <c r="XBE59" s="960"/>
      <c r="XBF59" s="960"/>
      <c r="XBG59" s="960"/>
      <c r="XBH59" s="960"/>
      <c r="XBI59" s="960"/>
      <c r="XBJ59" s="960"/>
      <c r="XBK59" s="960"/>
      <c r="XBL59" s="960"/>
      <c r="XBM59" s="960"/>
      <c r="XBN59" s="960"/>
      <c r="XBO59" s="960"/>
      <c r="XBP59" s="960"/>
      <c r="XBQ59" s="960"/>
      <c r="XBR59" s="960"/>
      <c r="XBS59" s="960"/>
      <c r="XBT59" s="960"/>
      <c r="XBU59" s="960"/>
      <c r="XBV59" s="960"/>
      <c r="XBW59" s="960"/>
      <c r="XBX59" s="960"/>
      <c r="XBY59" s="960"/>
      <c r="XBZ59" s="960"/>
      <c r="XCA59" s="960"/>
      <c r="XCB59" s="960"/>
      <c r="XCC59" s="960"/>
      <c r="XCD59" s="960"/>
      <c r="XCE59" s="960"/>
      <c r="XCF59" s="960"/>
      <c r="XCG59" s="960"/>
      <c r="XCH59" s="960"/>
      <c r="XCI59" s="960"/>
      <c r="XCJ59" s="960"/>
      <c r="XCK59" s="960"/>
      <c r="XCL59" s="960"/>
      <c r="XCM59" s="960"/>
      <c r="XCN59" s="960"/>
      <c r="XCO59" s="960"/>
      <c r="XCP59" s="960"/>
      <c r="XCQ59" s="960"/>
      <c r="XCR59" s="960"/>
      <c r="XCS59" s="960"/>
      <c r="XCT59" s="960"/>
      <c r="XCU59" s="960"/>
      <c r="XCV59" s="960"/>
      <c r="XCW59" s="960"/>
      <c r="XCX59" s="960"/>
      <c r="XCY59" s="960"/>
      <c r="XCZ59" s="960"/>
      <c r="XDA59" s="960"/>
      <c r="XDB59" s="960"/>
      <c r="XDC59" s="960"/>
      <c r="XDD59" s="960"/>
      <c r="XDE59" s="960"/>
      <c r="XDF59" s="960"/>
      <c r="XDG59" s="960"/>
      <c r="XDH59" s="960"/>
      <c r="XDI59" s="960"/>
      <c r="XDJ59" s="960"/>
      <c r="XDK59" s="960"/>
      <c r="XDL59" s="960"/>
      <c r="XDM59" s="960"/>
      <c r="XDN59" s="960"/>
      <c r="XDO59" s="960"/>
      <c r="XDP59" s="960"/>
      <c r="XDQ59" s="960"/>
      <c r="XDR59" s="960"/>
      <c r="XDS59" s="960"/>
      <c r="XDT59" s="960"/>
      <c r="XDU59" s="960"/>
      <c r="XDV59" s="960"/>
      <c r="XDW59" s="960"/>
      <c r="XDX59" s="960"/>
      <c r="XDY59" s="960"/>
      <c r="XDZ59" s="960"/>
      <c r="XEA59" s="960"/>
      <c r="XEB59" s="960"/>
      <c r="XEC59" s="960"/>
      <c r="XED59" s="960"/>
      <c r="XEE59" s="960"/>
      <c r="XEF59" s="960"/>
      <c r="XEG59" s="960"/>
      <c r="XEH59" s="960"/>
      <c r="XEI59" s="960"/>
      <c r="XEJ59" s="960"/>
      <c r="XEK59" s="960"/>
      <c r="XEL59" s="960"/>
      <c r="XEM59" s="960"/>
      <c r="XEN59" s="960"/>
      <c r="XEO59" s="960"/>
      <c r="XEP59" s="960"/>
      <c r="XEQ59" s="960"/>
      <c r="XER59" s="960"/>
      <c r="XES59" s="960"/>
      <c r="XET59" s="960"/>
      <c r="XEU59" s="960"/>
      <c r="XEV59" s="960"/>
      <c r="XEW59" s="960"/>
      <c r="XEX59" s="960"/>
      <c r="XEY59" s="960"/>
      <c r="XEZ59" s="960"/>
      <c r="XFA59" s="960"/>
      <c r="XFB59" s="960"/>
      <c r="XFC59" s="960"/>
      <c r="XFD59" s="960"/>
    </row>
    <row r="60" spans="1:16384" s="363" customFormat="1">
      <c r="A60" s="384"/>
      <c r="B60" s="961" t="str">
        <f>Application!C620</f>
        <v>City of Santa Clara</v>
      </c>
      <c r="C60" s="964">
        <f>0.5-C59</f>
        <v>0.2</v>
      </c>
      <c r="D60" s="963"/>
      <c r="E60" s="961">
        <f>$C60*E54</f>
        <v>45581.639245686449</v>
      </c>
      <c r="F60" s="960"/>
      <c r="G60" s="961">
        <f>$C60*G54</f>
        <v>52896.043245686451</v>
      </c>
      <c r="H60" s="960"/>
      <c r="I60" s="961">
        <f>$C60*I54</f>
        <v>60310.858095686184</v>
      </c>
      <c r="J60" s="960"/>
      <c r="K60" s="961">
        <f>$C60*K54</f>
        <v>67825.719555686286</v>
      </c>
      <c r="L60" s="960"/>
      <c r="M60" s="961">
        <f>$C60*M54</f>
        <v>75440.154020167654</v>
      </c>
      <c r="N60" s="960"/>
      <c r="O60" s="961">
        <f>$C60*O54</f>
        <v>83153.572285562463</v>
      </c>
      <c r="P60" s="960"/>
      <c r="Q60" s="961">
        <f>$C60*Q54</f>
        <v>90965.263039794168</v>
      </c>
      <c r="R60" s="960"/>
      <c r="S60" s="961">
        <f>$C60*S54</f>
        <v>98874.386062669946</v>
      </c>
      <c r="T60" s="960"/>
      <c r="U60" s="961">
        <f>$C60*U54</f>
        <v>106879.96512549091</v>
      </c>
      <c r="V60" s="960"/>
      <c r="W60" s="961">
        <f>$C60*W54</f>
        <v>114980.8805777879</v>
      </c>
      <c r="X60" s="960"/>
      <c r="Y60" s="961">
        <f>$C60*Y54</f>
        <v>123175.86160863627</v>
      </c>
      <c r="Z60" s="960"/>
      <c r="AA60" s="961">
        <f>$C60*AA54</f>
        <v>131463.47816952071</v>
      </c>
      <c r="AB60" s="960"/>
      <c r="AC60" s="961">
        <f>$C60*AC54</f>
        <v>139842.13254522736</v>
      </c>
      <c r="AD60" s="960"/>
      <c r="AE60" s="961">
        <f>$C60*AE54</f>
        <v>148310.05055872377</v>
      </c>
      <c r="AF60" s="960"/>
      <c r="AG60" s="961">
        <f>$C60*AG54</f>
        <v>156865.27239545176</v>
      </c>
      <c r="AH60" s="960"/>
      <c r="AI60" s="960"/>
      <c r="AJ60" s="960"/>
      <c r="AK60" s="960"/>
      <c r="AL60" s="960"/>
      <c r="AM60" s="960"/>
      <c r="AN60" s="960"/>
      <c r="AO60" s="960"/>
      <c r="AP60" s="960"/>
      <c r="AQ60" s="960"/>
      <c r="AR60" s="960"/>
      <c r="AS60" s="960"/>
      <c r="AT60" s="960"/>
      <c r="AU60" s="960"/>
      <c r="AV60" s="960"/>
      <c r="AW60" s="960"/>
      <c r="AX60" s="960"/>
      <c r="AY60" s="960"/>
      <c r="AZ60" s="960"/>
      <c r="BA60" s="960"/>
      <c r="BB60" s="960"/>
      <c r="BC60" s="960"/>
      <c r="BD60" s="960"/>
      <c r="BE60" s="960"/>
      <c r="BF60" s="960"/>
      <c r="BG60" s="960"/>
      <c r="BH60" s="960"/>
      <c r="BI60" s="960"/>
      <c r="BJ60" s="960"/>
      <c r="BK60" s="960"/>
      <c r="BL60" s="960"/>
      <c r="BM60" s="960"/>
      <c r="BN60" s="960"/>
      <c r="BO60" s="960"/>
      <c r="BP60" s="960"/>
      <c r="BQ60" s="960"/>
      <c r="BR60" s="960"/>
      <c r="BS60" s="960"/>
      <c r="BT60" s="960"/>
      <c r="BU60" s="960"/>
      <c r="BV60" s="960"/>
      <c r="BW60" s="960"/>
      <c r="BX60" s="960"/>
      <c r="BY60" s="960"/>
      <c r="BZ60" s="960"/>
      <c r="CA60" s="960"/>
      <c r="CB60" s="960"/>
      <c r="CC60" s="960"/>
      <c r="CD60" s="960"/>
      <c r="CE60" s="960"/>
      <c r="CF60" s="960"/>
      <c r="CG60" s="960"/>
      <c r="CH60" s="960"/>
      <c r="CI60" s="960"/>
      <c r="CJ60" s="960"/>
      <c r="CK60" s="960"/>
      <c r="CL60" s="960"/>
      <c r="CM60" s="960"/>
      <c r="CN60" s="960"/>
      <c r="CO60" s="960"/>
      <c r="CP60" s="960"/>
      <c r="CQ60" s="960"/>
      <c r="CR60" s="960"/>
      <c r="CS60" s="960"/>
      <c r="CT60" s="960"/>
      <c r="CU60" s="960"/>
      <c r="CV60" s="960"/>
      <c r="CW60" s="960"/>
      <c r="CX60" s="960"/>
      <c r="CY60" s="960"/>
      <c r="CZ60" s="960"/>
      <c r="DA60" s="960"/>
      <c r="DB60" s="960"/>
      <c r="DC60" s="960"/>
      <c r="DD60" s="960"/>
      <c r="DE60" s="960"/>
      <c r="DF60" s="960"/>
      <c r="DG60" s="960"/>
      <c r="DH60" s="960"/>
      <c r="DI60" s="960"/>
      <c r="DJ60" s="960"/>
      <c r="DK60" s="960"/>
      <c r="DL60" s="960"/>
      <c r="DM60" s="960"/>
      <c r="DN60" s="960"/>
      <c r="DO60" s="960"/>
      <c r="DP60" s="960"/>
      <c r="DQ60" s="960"/>
      <c r="DR60" s="960"/>
      <c r="DS60" s="960"/>
      <c r="DT60" s="960"/>
      <c r="DU60" s="960"/>
      <c r="DV60" s="960"/>
      <c r="DW60" s="960"/>
      <c r="DX60" s="960"/>
      <c r="DY60" s="960"/>
      <c r="DZ60" s="960"/>
      <c r="EA60" s="960"/>
      <c r="EB60" s="960"/>
      <c r="EC60" s="960"/>
      <c r="ED60" s="960"/>
      <c r="EE60" s="960"/>
      <c r="EF60" s="960"/>
      <c r="EG60" s="960"/>
      <c r="EH60" s="960"/>
      <c r="EI60" s="960"/>
      <c r="EJ60" s="960"/>
      <c r="EK60" s="960"/>
      <c r="EL60" s="960"/>
      <c r="EM60" s="960"/>
      <c r="EN60" s="960"/>
      <c r="EO60" s="960"/>
      <c r="EP60" s="960"/>
      <c r="EQ60" s="960"/>
      <c r="ER60" s="960"/>
      <c r="ES60" s="960"/>
      <c r="ET60" s="960"/>
      <c r="EU60" s="960"/>
      <c r="EV60" s="960"/>
      <c r="EW60" s="960"/>
      <c r="EX60" s="960"/>
      <c r="EY60" s="960"/>
      <c r="EZ60" s="960"/>
      <c r="FA60" s="960"/>
      <c r="FB60" s="960"/>
      <c r="FC60" s="960"/>
      <c r="FD60" s="960"/>
      <c r="FE60" s="960"/>
      <c r="FF60" s="960"/>
      <c r="FG60" s="960"/>
      <c r="FH60" s="960"/>
      <c r="FI60" s="960"/>
      <c r="FJ60" s="960"/>
      <c r="FK60" s="960"/>
      <c r="FL60" s="960"/>
      <c r="FM60" s="960"/>
      <c r="FN60" s="960"/>
      <c r="FO60" s="960"/>
      <c r="FP60" s="960"/>
      <c r="FQ60" s="960"/>
      <c r="FR60" s="960"/>
      <c r="FS60" s="960"/>
      <c r="FT60" s="960"/>
      <c r="FU60" s="960"/>
      <c r="FV60" s="960"/>
      <c r="FW60" s="960"/>
      <c r="FX60" s="960"/>
      <c r="FY60" s="960"/>
      <c r="FZ60" s="960"/>
      <c r="GA60" s="960"/>
      <c r="GB60" s="960"/>
      <c r="GC60" s="960"/>
      <c r="GD60" s="960"/>
      <c r="GE60" s="960"/>
      <c r="GF60" s="960"/>
      <c r="GG60" s="960"/>
      <c r="GH60" s="960"/>
      <c r="GI60" s="960"/>
      <c r="GJ60" s="960"/>
      <c r="GK60" s="960"/>
      <c r="GL60" s="960"/>
      <c r="GM60" s="960"/>
      <c r="GN60" s="960"/>
      <c r="GO60" s="960"/>
      <c r="GP60" s="960"/>
      <c r="GQ60" s="960"/>
      <c r="GR60" s="960"/>
      <c r="GS60" s="960"/>
      <c r="GT60" s="960"/>
      <c r="GU60" s="960"/>
      <c r="GV60" s="960"/>
      <c r="GW60" s="960"/>
      <c r="GX60" s="960"/>
      <c r="GY60" s="960"/>
      <c r="GZ60" s="960"/>
      <c r="HA60" s="960"/>
      <c r="HB60" s="960"/>
      <c r="HC60" s="960"/>
      <c r="HD60" s="960"/>
      <c r="HE60" s="960"/>
      <c r="HF60" s="960"/>
      <c r="HG60" s="960"/>
      <c r="HH60" s="960"/>
      <c r="HI60" s="960"/>
      <c r="HJ60" s="960"/>
      <c r="HK60" s="960"/>
      <c r="HL60" s="960"/>
      <c r="HM60" s="960"/>
      <c r="HN60" s="960"/>
      <c r="HO60" s="960"/>
      <c r="HP60" s="960"/>
      <c r="HQ60" s="960"/>
      <c r="HR60" s="960"/>
      <c r="HS60" s="960"/>
      <c r="HT60" s="960"/>
      <c r="HU60" s="960"/>
      <c r="HV60" s="960"/>
      <c r="HW60" s="960"/>
      <c r="HX60" s="960"/>
      <c r="HY60" s="960"/>
      <c r="HZ60" s="960"/>
      <c r="IA60" s="960"/>
      <c r="IB60" s="960"/>
      <c r="IC60" s="960"/>
      <c r="ID60" s="960"/>
      <c r="IE60" s="960"/>
      <c r="IF60" s="960"/>
      <c r="IG60" s="960"/>
      <c r="IH60" s="960"/>
      <c r="II60" s="960"/>
      <c r="IJ60" s="960"/>
      <c r="IK60" s="960"/>
      <c r="IL60" s="960"/>
      <c r="IM60" s="960"/>
      <c r="IN60" s="960"/>
      <c r="IO60" s="960"/>
      <c r="IP60" s="960"/>
      <c r="IQ60" s="960"/>
      <c r="IR60" s="960"/>
      <c r="IS60" s="960"/>
      <c r="IT60" s="960"/>
      <c r="IU60" s="960"/>
      <c r="IV60" s="960"/>
      <c r="IW60" s="960"/>
      <c r="IX60" s="960"/>
      <c r="IY60" s="960"/>
      <c r="IZ60" s="960"/>
      <c r="JA60" s="960"/>
      <c r="JB60" s="960"/>
      <c r="JC60" s="960"/>
      <c r="JD60" s="960"/>
      <c r="JE60" s="960"/>
      <c r="JF60" s="960"/>
      <c r="JG60" s="960"/>
      <c r="JH60" s="960"/>
      <c r="JI60" s="960"/>
      <c r="JJ60" s="960"/>
      <c r="JK60" s="960"/>
      <c r="JL60" s="960"/>
      <c r="JM60" s="960"/>
      <c r="JN60" s="960"/>
      <c r="JO60" s="960"/>
      <c r="JP60" s="960"/>
      <c r="JQ60" s="960"/>
      <c r="JR60" s="960"/>
      <c r="JS60" s="960"/>
      <c r="JT60" s="960"/>
      <c r="JU60" s="960"/>
      <c r="JV60" s="960"/>
      <c r="JW60" s="960"/>
      <c r="JX60" s="960"/>
      <c r="JY60" s="960"/>
      <c r="JZ60" s="960"/>
      <c r="KA60" s="960"/>
      <c r="KB60" s="960"/>
      <c r="KC60" s="960"/>
      <c r="KD60" s="960"/>
      <c r="KE60" s="960"/>
      <c r="KF60" s="960"/>
      <c r="KG60" s="960"/>
      <c r="KH60" s="960"/>
      <c r="KI60" s="960"/>
      <c r="KJ60" s="960"/>
      <c r="KK60" s="960"/>
      <c r="KL60" s="960"/>
      <c r="KM60" s="960"/>
      <c r="KN60" s="960"/>
      <c r="KO60" s="960"/>
      <c r="KP60" s="960"/>
      <c r="KQ60" s="960"/>
      <c r="KR60" s="960"/>
      <c r="KS60" s="960"/>
      <c r="KT60" s="960"/>
      <c r="KU60" s="960"/>
      <c r="KV60" s="960"/>
      <c r="KW60" s="960"/>
      <c r="KX60" s="960"/>
      <c r="KY60" s="960"/>
      <c r="KZ60" s="960"/>
      <c r="LA60" s="960"/>
      <c r="LB60" s="960"/>
      <c r="LC60" s="960"/>
      <c r="LD60" s="960"/>
      <c r="LE60" s="960"/>
      <c r="LF60" s="960"/>
      <c r="LG60" s="960"/>
      <c r="LH60" s="960"/>
      <c r="LI60" s="960"/>
      <c r="LJ60" s="960"/>
      <c r="LK60" s="960"/>
      <c r="LL60" s="960"/>
      <c r="LM60" s="960"/>
      <c r="LN60" s="960"/>
      <c r="LO60" s="960"/>
      <c r="LP60" s="960"/>
      <c r="LQ60" s="960"/>
      <c r="LR60" s="960"/>
      <c r="LS60" s="960"/>
      <c r="LT60" s="960"/>
      <c r="LU60" s="960"/>
      <c r="LV60" s="960"/>
      <c r="LW60" s="960"/>
      <c r="LX60" s="960"/>
      <c r="LY60" s="960"/>
      <c r="LZ60" s="960"/>
      <c r="MA60" s="960"/>
      <c r="MB60" s="960"/>
      <c r="MC60" s="960"/>
      <c r="MD60" s="960"/>
      <c r="ME60" s="960"/>
      <c r="MF60" s="960"/>
      <c r="MG60" s="960"/>
      <c r="MH60" s="960"/>
      <c r="MI60" s="960"/>
      <c r="MJ60" s="960"/>
      <c r="MK60" s="960"/>
      <c r="ML60" s="960"/>
      <c r="MM60" s="960"/>
      <c r="MN60" s="960"/>
      <c r="MO60" s="960"/>
      <c r="MP60" s="960"/>
      <c r="MQ60" s="960"/>
      <c r="MR60" s="960"/>
      <c r="MS60" s="960"/>
      <c r="MT60" s="960"/>
      <c r="MU60" s="960"/>
      <c r="MV60" s="960"/>
      <c r="MW60" s="960"/>
      <c r="MX60" s="960"/>
      <c r="MY60" s="960"/>
      <c r="MZ60" s="960"/>
      <c r="NA60" s="960"/>
      <c r="NB60" s="960"/>
      <c r="NC60" s="960"/>
      <c r="ND60" s="960"/>
      <c r="NE60" s="960"/>
      <c r="NF60" s="960"/>
      <c r="NG60" s="960"/>
      <c r="NH60" s="960"/>
      <c r="NI60" s="960"/>
      <c r="NJ60" s="960"/>
      <c r="NK60" s="960"/>
      <c r="NL60" s="960"/>
      <c r="NM60" s="960"/>
      <c r="NN60" s="960"/>
      <c r="NO60" s="960"/>
      <c r="NP60" s="960"/>
      <c r="NQ60" s="960"/>
      <c r="NR60" s="960"/>
      <c r="NS60" s="960"/>
      <c r="NT60" s="960"/>
      <c r="NU60" s="960"/>
      <c r="NV60" s="960"/>
      <c r="NW60" s="960"/>
      <c r="NX60" s="960"/>
      <c r="NY60" s="960"/>
      <c r="NZ60" s="960"/>
      <c r="OA60" s="960"/>
      <c r="OB60" s="960"/>
      <c r="OC60" s="960"/>
      <c r="OD60" s="960"/>
      <c r="OE60" s="960"/>
      <c r="OF60" s="960"/>
      <c r="OG60" s="960"/>
      <c r="OH60" s="960"/>
      <c r="OI60" s="960"/>
      <c r="OJ60" s="960"/>
      <c r="OK60" s="960"/>
      <c r="OL60" s="960"/>
      <c r="OM60" s="960"/>
      <c r="ON60" s="960"/>
      <c r="OO60" s="960"/>
      <c r="OP60" s="960"/>
      <c r="OQ60" s="960"/>
      <c r="OR60" s="960"/>
      <c r="OS60" s="960"/>
      <c r="OT60" s="960"/>
      <c r="OU60" s="960"/>
      <c r="OV60" s="960"/>
      <c r="OW60" s="960"/>
      <c r="OX60" s="960"/>
      <c r="OY60" s="960"/>
      <c r="OZ60" s="960"/>
      <c r="PA60" s="960"/>
      <c r="PB60" s="960"/>
      <c r="PC60" s="960"/>
      <c r="PD60" s="960"/>
      <c r="PE60" s="960"/>
      <c r="PF60" s="960"/>
      <c r="PG60" s="960"/>
      <c r="PH60" s="960"/>
      <c r="PI60" s="960"/>
      <c r="PJ60" s="960"/>
      <c r="PK60" s="960"/>
      <c r="PL60" s="960"/>
      <c r="PM60" s="960"/>
      <c r="PN60" s="960"/>
      <c r="PO60" s="960"/>
      <c r="PP60" s="960"/>
      <c r="PQ60" s="960"/>
      <c r="PR60" s="960"/>
      <c r="PS60" s="960"/>
      <c r="PT60" s="960"/>
      <c r="PU60" s="960"/>
      <c r="PV60" s="960"/>
      <c r="PW60" s="960"/>
      <c r="PX60" s="960"/>
      <c r="PY60" s="960"/>
      <c r="PZ60" s="960"/>
      <c r="QA60" s="960"/>
      <c r="QB60" s="960"/>
      <c r="QC60" s="960"/>
      <c r="QD60" s="960"/>
      <c r="QE60" s="960"/>
      <c r="QF60" s="960"/>
      <c r="QG60" s="960"/>
      <c r="QH60" s="960"/>
      <c r="QI60" s="960"/>
      <c r="QJ60" s="960"/>
      <c r="QK60" s="960"/>
      <c r="QL60" s="960"/>
      <c r="QM60" s="960"/>
      <c r="QN60" s="960"/>
      <c r="QO60" s="960"/>
      <c r="QP60" s="960"/>
      <c r="QQ60" s="960"/>
      <c r="QR60" s="960"/>
      <c r="QS60" s="960"/>
      <c r="QT60" s="960"/>
      <c r="QU60" s="960"/>
      <c r="QV60" s="960"/>
      <c r="QW60" s="960"/>
      <c r="QX60" s="960"/>
      <c r="QY60" s="960"/>
      <c r="QZ60" s="960"/>
      <c r="RA60" s="960"/>
      <c r="RB60" s="960"/>
      <c r="RC60" s="960"/>
      <c r="RD60" s="960"/>
      <c r="RE60" s="960"/>
      <c r="RF60" s="960"/>
      <c r="RG60" s="960"/>
      <c r="RH60" s="960"/>
      <c r="RI60" s="960"/>
      <c r="RJ60" s="960"/>
      <c r="RK60" s="960"/>
      <c r="RL60" s="960"/>
      <c r="RM60" s="960"/>
      <c r="RN60" s="960"/>
      <c r="RO60" s="960"/>
      <c r="RP60" s="960"/>
      <c r="RQ60" s="960"/>
      <c r="RR60" s="960"/>
      <c r="RS60" s="960"/>
      <c r="RT60" s="960"/>
      <c r="RU60" s="960"/>
      <c r="RV60" s="960"/>
      <c r="RW60" s="960"/>
      <c r="RX60" s="960"/>
      <c r="RY60" s="960"/>
      <c r="RZ60" s="960"/>
      <c r="SA60" s="960"/>
      <c r="SB60" s="960"/>
      <c r="SC60" s="960"/>
      <c r="SD60" s="960"/>
      <c r="SE60" s="960"/>
      <c r="SF60" s="960"/>
      <c r="SG60" s="960"/>
      <c r="SH60" s="960"/>
      <c r="SI60" s="960"/>
      <c r="SJ60" s="960"/>
      <c r="SK60" s="960"/>
      <c r="SL60" s="960"/>
      <c r="SM60" s="960"/>
      <c r="SN60" s="960"/>
      <c r="SO60" s="960"/>
      <c r="SP60" s="960"/>
      <c r="SQ60" s="960"/>
      <c r="SR60" s="960"/>
      <c r="SS60" s="960"/>
      <c r="ST60" s="960"/>
      <c r="SU60" s="960"/>
      <c r="SV60" s="960"/>
      <c r="SW60" s="960"/>
      <c r="SX60" s="960"/>
      <c r="SY60" s="960"/>
      <c r="SZ60" s="960"/>
      <c r="TA60" s="960"/>
      <c r="TB60" s="960"/>
      <c r="TC60" s="960"/>
      <c r="TD60" s="960"/>
      <c r="TE60" s="960"/>
      <c r="TF60" s="960"/>
      <c r="TG60" s="960"/>
      <c r="TH60" s="960"/>
      <c r="TI60" s="960"/>
      <c r="TJ60" s="960"/>
      <c r="TK60" s="960"/>
      <c r="TL60" s="960"/>
      <c r="TM60" s="960"/>
      <c r="TN60" s="960"/>
      <c r="TO60" s="960"/>
      <c r="TP60" s="960"/>
      <c r="TQ60" s="960"/>
      <c r="TR60" s="960"/>
      <c r="TS60" s="960"/>
      <c r="TT60" s="960"/>
      <c r="TU60" s="960"/>
      <c r="TV60" s="960"/>
      <c r="TW60" s="960"/>
      <c r="TX60" s="960"/>
      <c r="TY60" s="960"/>
      <c r="TZ60" s="960"/>
      <c r="UA60" s="960"/>
      <c r="UB60" s="960"/>
      <c r="UC60" s="960"/>
      <c r="UD60" s="960"/>
      <c r="UE60" s="960"/>
      <c r="UF60" s="960"/>
      <c r="UG60" s="960"/>
      <c r="UH60" s="960"/>
      <c r="UI60" s="960"/>
      <c r="UJ60" s="960"/>
      <c r="UK60" s="960"/>
      <c r="UL60" s="960"/>
      <c r="UM60" s="960"/>
      <c r="UN60" s="960"/>
      <c r="UO60" s="960"/>
      <c r="UP60" s="960"/>
      <c r="UQ60" s="960"/>
      <c r="UR60" s="960"/>
      <c r="US60" s="960"/>
      <c r="UT60" s="960"/>
      <c r="UU60" s="960"/>
      <c r="UV60" s="960"/>
      <c r="UW60" s="960"/>
      <c r="UX60" s="960"/>
      <c r="UY60" s="960"/>
      <c r="UZ60" s="960"/>
      <c r="VA60" s="960"/>
      <c r="VB60" s="960"/>
      <c r="VC60" s="960"/>
      <c r="VD60" s="960"/>
      <c r="VE60" s="960"/>
      <c r="VF60" s="960"/>
      <c r="VG60" s="960"/>
      <c r="VH60" s="960"/>
      <c r="VI60" s="960"/>
      <c r="VJ60" s="960"/>
      <c r="VK60" s="960"/>
      <c r="VL60" s="960"/>
      <c r="VM60" s="960"/>
      <c r="VN60" s="960"/>
      <c r="VO60" s="960"/>
      <c r="VP60" s="960"/>
      <c r="VQ60" s="960"/>
      <c r="VR60" s="960"/>
      <c r="VS60" s="960"/>
      <c r="VT60" s="960"/>
      <c r="VU60" s="960"/>
      <c r="VV60" s="960"/>
      <c r="VW60" s="960"/>
      <c r="VX60" s="960"/>
      <c r="VY60" s="960"/>
      <c r="VZ60" s="960"/>
      <c r="WA60" s="960"/>
      <c r="WB60" s="960"/>
      <c r="WC60" s="960"/>
      <c r="WD60" s="960"/>
      <c r="WE60" s="960"/>
      <c r="WF60" s="960"/>
      <c r="WG60" s="960"/>
      <c r="WH60" s="960"/>
      <c r="WI60" s="960"/>
      <c r="WJ60" s="960"/>
      <c r="WK60" s="960"/>
      <c r="WL60" s="960"/>
      <c r="WM60" s="960"/>
      <c r="WN60" s="960"/>
      <c r="WO60" s="960"/>
      <c r="WP60" s="960"/>
      <c r="WQ60" s="960"/>
      <c r="WR60" s="960"/>
      <c r="WS60" s="960"/>
      <c r="WT60" s="960"/>
      <c r="WU60" s="960"/>
      <c r="WV60" s="960"/>
      <c r="WW60" s="960"/>
      <c r="WX60" s="960"/>
      <c r="WY60" s="960"/>
      <c r="WZ60" s="960"/>
      <c r="XA60" s="960"/>
      <c r="XB60" s="960"/>
      <c r="XC60" s="960"/>
      <c r="XD60" s="960"/>
      <c r="XE60" s="960"/>
      <c r="XF60" s="960"/>
      <c r="XG60" s="960"/>
      <c r="XH60" s="960"/>
      <c r="XI60" s="960"/>
      <c r="XJ60" s="960"/>
      <c r="XK60" s="960"/>
      <c r="XL60" s="960"/>
      <c r="XM60" s="960"/>
      <c r="XN60" s="960"/>
      <c r="XO60" s="960"/>
      <c r="XP60" s="960"/>
      <c r="XQ60" s="960"/>
      <c r="XR60" s="960"/>
      <c r="XS60" s="960"/>
      <c r="XT60" s="960"/>
      <c r="XU60" s="960"/>
      <c r="XV60" s="960"/>
      <c r="XW60" s="960"/>
      <c r="XX60" s="960"/>
      <c r="XY60" s="960"/>
      <c r="XZ60" s="960"/>
      <c r="YA60" s="960"/>
      <c r="YB60" s="960"/>
      <c r="YC60" s="960"/>
      <c r="YD60" s="960"/>
      <c r="YE60" s="960"/>
      <c r="YF60" s="960"/>
      <c r="YG60" s="960"/>
      <c r="YH60" s="960"/>
      <c r="YI60" s="960"/>
      <c r="YJ60" s="960"/>
      <c r="YK60" s="960"/>
      <c r="YL60" s="960"/>
      <c r="YM60" s="960"/>
      <c r="YN60" s="960"/>
      <c r="YO60" s="960"/>
      <c r="YP60" s="960"/>
      <c r="YQ60" s="960"/>
      <c r="YR60" s="960"/>
      <c r="YS60" s="960"/>
      <c r="YT60" s="960"/>
      <c r="YU60" s="960"/>
      <c r="YV60" s="960"/>
      <c r="YW60" s="960"/>
      <c r="YX60" s="960"/>
      <c r="YY60" s="960"/>
      <c r="YZ60" s="960"/>
      <c r="ZA60" s="960"/>
      <c r="ZB60" s="960"/>
      <c r="ZC60" s="960"/>
      <c r="ZD60" s="960"/>
      <c r="ZE60" s="960"/>
      <c r="ZF60" s="960"/>
      <c r="ZG60" s="960"/>
      <c r="ZH60" s="960"/>
      <c r="ZI60" s="960"/>
      <c r="ZJ60" s="960"/>
      <c r="ZK60" s="960"/>
      <c r="ZL60" s="960"/>
      <c r="ZM60" s="960"/>
      <c r="ZN60" s="960"/>
      <c r="ZO60" s="960"/>
      <c r="ZP60" s="960"/>
      <c r="ZQ60" s="960"/>
      <c r="ZR60" s="960"/>
      <c r="ZS60" s="960"/>
      <c r="ZT60" s="960"/>
      <c r="ZU60" s="960"/>
      <c r="ZV60" s="960"/>
      <c r="ZW60" s="960"/>
      <c r="ZX60" s="960"/>
      <c r="ZY60" s="960"/>
      <c r="ZZ60" s="960"/>
      <c r="AAA60" s="960"/>
      <c r="AAB60" s="960"/>
      <c r="AAC60" s="960"/>
      <c r="AAD60" s="960"/>
      <c r="AAE60" s="960"/>
      <c r="AAF60" s="960"/>
      <c r="AAG60" s="960"/>
      <c r="AAH60" s="960"/>
      <c r="AAI60" s="960"/>
      <c r="AAJ60" s="960"/>
      <c r="AAK60" s="960"/>
      <c r="AAL60" s="960"/>
      <c r="AAM60" s="960"/>
      <c r="AAN60" s="960"/>
      <c r="AAO60" s="960"/>
      <c r="AAP60" s="960"/>
      <c r="AAQ60" s="960"/>
      <c r="AAR60" s="960"/>
      <c r="AAS60" s="960"/>
      <c r="AAT60" s="960"/>
      <c r="AAU60" s="960"/>
      <c r="AAV60" s="960"/>
      <c r="AAW60" s="960"/>
      <c r="AAX60" s="960"/>
      <c r="AAY60" s="960"/>
      <c r="AAZ60" s="960"/>
      <c r="ABA60" s="960"/>
      <c r="ABB60" s="960"/>
      <c r="ABC60" s="960"/>
      <c r="ABD60" s="960"/>
      <c r="ABE60" s="960"/>
      <c r="ABF60" s="960"/>
      <c r="ABG60" s="960"/>
      <c r="ABH60" s="960"/>
      <c r="ABI60" s="960"/>
      <c r="ABJ60" s="960"/>
      <c r="ABK60" s="960"/>
      <c r="ABL60" s="960"/>
      <c r="ABM60" s="960"/>
      <c r="ABN60" s="960"/>
      <c r="ABO60" s="960"/>
      <c r="ABP60" s="960"/>
      <c r="ABQ60" s="960"/>
      <c r="ABR60" s="960"/>
      <c r="ABS60" s="960"/>
      <c r="ABT60" s="960"/>
      <c r="ABU60" s="960"/>
      <c r="ABV60" s="960"/>
      <c r="ABW60" s="960"/>
      <c r="ABX60" s="960"/>
      <c r="ABY60" s="960"/>
      <c r="ABZ60" s="960"/>
      <c r="ACA60" s="960"/>
      <c r="ACB60" s="960"/>
      <c r="ACC60" s="960"/>
      <c r="ACD60" s="960"/>
      <c r="ACE60" s="960"/>
      <c r="ACF60" s="960"/>
      <c r="ACG60" s="960"/>
      <c r="ACH60" s="960"/>
      <c r="ACI60" s="960"/>
      <c r="ACJ60" s="960"/>
      <c r="ACK60" s="960"/>
      <c r="ACL60" s="960"/>
      <c r="ACM60" s="960"/>
      <c r="ACN60" s="960"/>
      <c r="ACO60" s="960"/>
      <c r="ACP60" s="960"/>
      <c r="ACQ60" s="960"/>
      <c r="ACR60" s="960"/>
      <c r="ACS60" s="960"/>
      <c r="ACT60" s="960"/>
      <c r="ACU60" s="960"/>
      <c r="ACV60" s="960"/>
      <c r="ACW60" s="960"/>
      <c r="ACX60" s="960"/>
      <c r="ACY60" s="960"/>
      <c r="ACZ60" s="960"/>
      <c r="ADA60" s="960"/>
      <c r="ADB60" s="960"/>
      <c r="ADC60" s="960"/>
      <c r="ADD60" s="960"/>
      <c r="ADE60" s="960"/>
      <c r="ADF60" s="960"/>
      <c r="ADG60" s="960"/>
      <c r="ADH60" s="960"/>
      <c r="ADI60" s="960"/>
      <c r="ADJ60" s="960"/>
      <c r="ADK60" s="960"/>
      <c r="ADL60" s="960"/>
      <c r="ADM60" s="960"/>
      <c r="ADN60" s="960"/>
      <c r="ADO60" s="960"/>
      <c r="ADP60" s="960"/>
      <c r="ADQ60" s="960"/>
      <c r="ADR60" s="960"/>
      <c r="ADS60" s="960"/>
      <c r="ADT60" s="960"/>
      <c r="ADU60" s="960"/>
      <c r="ADV60" s="960"/>
      <c r="ADW60" s="960"/>
      <c r="ADX60" s="960"/>
      <c r="ADY60" s="960"/>
      <c r="ADZ60" s="960"/>
      <c r="AEA60" s="960"/>
      <c r="AEB60" s="960"/>
      <c r="AEC60" s="960"/>
      <c r="AED60" s="960"/>
      <c r="AEE60" s="960"/>
      <c r="AEF60" s="960"/>
      <c r="AEG60" s="960"/>
      <c r="AEH60" s="960"/>
      <c r="AEI60" s="960"/>
      <c r="AEJ60" s="960"/>
      <c r="AEK60" s="960"/>
      <c r="AEL60" s="960"/>
      <c r="AEM60" s="960"/>
      <c r="AEN60" s="960"/>
      <c r="AEO60" s="960"/>
      <c r="AEP60" s="960"/>
      <c r="AEQ60" s="960"/>
      <c r="AER60" s="960"/>
      <c r="AES60" s="960"/>
      <c r="AET60" s="960"/>
      <c r="AEU60" s="960"/>
      <c r="AEV60" s="960"/>
      <c r="AEW60" s="960"/>
      <c r="AEX60" s="960"/>
      <c r="AEY60" s="960"/>
      <c r="AEZ60" s="960"/>
      <c r="AFA60" s="960"/>
      <c r="AFB60" s="960"/>
      <c r="AFC60" s="960"/>
      <c r="AFD60" s="960"/>
      <c r="AFE60" s="960"/>
      <c r="AFF60" s="960"/>
      <c r="AFG60" s="960"/>
      <c r="AFH60" s="960"/>
      <c r="AFI60" s="960"/>
      <c r="AFJ60" s="960"/>
      <c r="AFK60" s="960"/>
      <c r="AFL60" s="960"/>
      <c r="AFM60" s="960"/>
      <c r="AFN60" s="960"/>
      <c r="AFO60" s="960"/>
      <c r="AFP60" s="960"/>
      <c r="AFQ60" s="960"/>
      <c r="AFR60" s="960"/>
      <c r="AFS60" s="960"/>
      <c r="AFT60" s="960"/>
      <c r="AFU60" s="960"/>
      <c r="AFV60" s="960"/>
      <c r="AFW60" s="960"/>
      <c r="AFX60" s="960"/>
      <c r="AFY60" s="960"/>
      <c r="AFZ60" s="960"/>
      <c r="AGA60" s="960"/>
      <c r="AGB60" s="960"/>
      <c r="AGC60" s="960"/>
      <c r="AGD60" s="960"/>
      <c r="AGE60" s="960"/>
      <c r="AGF60" s="960"/>
      <c r="AGG60" s="960"/>
      <c r="AGH60" s="960"/>
      <c r="AGI60" s="960"/>
      <c r="AGJ60" s="960"/>
      <c r="AGK60" s="960"/>
      <c r="AGL60" s="960"/>
      <c r="AGM60" s="960"/>
      <c r="AGN60" s="960"/>
      <c r="AGO60" s="960"/>
      <c r="AGP60" s="960"/>
      <c r="AGQ60" s="960"/>
      <c r="AGR60" s="960"/>
      <c r="AGS60" s="960"/>
      <c r="AGT60" s="960"/>
      <c r="AGU60" s="960"/>
      <c r="AGV60" s="960"/>
      <c r="AGW60" s="960"/>
      <c r="AGX60" s="960"/>
      <c r="AGY60" s="960"/>
      <c r="AGZ60" s="960"/>
      <c r="AHA60" s="960"/>
      <c r="AHB60" s="960"/>
      <c r="AHC60" s="960"/>
      <c r="AHD60" s="960"/>
      <c r="AHE60" s="960"/>
      <c r="AHF60" s="960"/>
      <c r="AHG60" s="960"/>
      <c r="AHH60" s="960"/>
      <c r="AHI60" s="960"/>
      <c r="AHJ60" s="960"/>
      <c r="AHK60" s="960"/>
      <c r="AHL60" s="960"/>
      <c r="AHM60" s="960"/>
      <c r="AHN60" s="960"/>
      <c r="AHO60" s="960"/>
      <c r="AHP60" s="960"/>
      <c r="AHQ60" s="960"/>
      <c r="AHR60" s="960"/>
      <c r="AHS60" s="960"/>
      <c r="AHT60" s="960"/>
      <c r="AHU60" s="960"/>
      <c r="AHV60" s="960"/>
      <c r="AHW60" s="960"/>
      <c r="AHX60" s="960"/>
      <c r="AHY60" s="960"/>
      <c r="AHZ60" s="960"/>
      <c r="AIA60" s="960"/>
      <c r="AIB60" s="960"/>
      <c r="AIC60" s="960"/>
      <c r="AID60" s="960"/>
      <c r="AIE60" s="960"/>
      <c r="AIF60" s="960"/>
      <c r="AIG60" s="960"/>
      <c r="AIH60" s="960"/>
      <c r="AII60" s="960"/>
      <c r="AIJ60" s="960"/>
      <c r="AIK60" s="960"/>
      <c r="AIL60" s="960"/>
      <c r="AIM60" s="960"/>
      <c r="AIN60" s="960"/>
      <c r="AIO60" s="960"/>
      <c r="AIP60" s="960"/>
      <c r="AIQ60" s="960"/>
      <c r="AIR60" s="960"/>
      <c r="AIS60" s="960"/>
      <c r="AIT60" s="960"/>
      <c r="AIU60" s="960"/>
      <c r="AIV60" s="960"/>
      <c r="AIW60" s="960"/>
      <c r="AIX60" s="960"/>
      <c r="AIY60" s="960"/>
      <c r="AIZ60" s="960"/>
      <c r="AJA60" s="960"/>
      <c r="AJB60" s="960"/>
      <c r="AJC60" s="960"/>
      <c r="AJD60" s="960"/>
      <c r="AJE60" s="960"/>
      <c r="AJF60" s="960"/>
      <c r="AJG60" s="960"/>
      <c r="AJH60" s="960"/>
      <c r="AJI60" s="960"/>
      <c r="AJJ60" s="960"/>
      <c r="AJK60" s="960"/>
      <c r="AJL60" s="960"/>
      <c r="AJM60" s="960"/>
      <c r="AJN60" s="960"/>
      <c r="AJO60" s="960"/>
      <c r="AJP60" s="960"/>
      <c r="AJQ60" s="960"/>
      <c r="AJR60" s="960"/>
      <c r="AJS60" s="960"/>
      <c r="AJT60" s="960"/>
      <c r="AJU60" s="960"/>
      <c r="AJV60" s="960"/>
      <c r="AJW60" s="960"/>
      <c r="AJX60" s="960"/>
      <c r="AJY60" s="960"/>
      <c r="AJZ60" s="960"/>
      <c r="AKA60" s="960"/>
      <c r="AKB60" s="960"/>
      <c r="AKC60" s="960"/>
      <c r="AKD60" s="960"/>
      <c r="AKE60" s="960"/>
      <c r="AKF60" s="960"/>
      <c r="AKG60" s="960"/>
      <c r="AKH60" s="960"/>
      <c r="AKI60" s="960"/>
      <c r="AKJ60" s="960"/>
      <c r="AKK60" s="960"/>
      <c r="AKL60" s="960"/>
      <c r="AKM60" s="960"/>
      <c r="AKN60" s="960"/>
      <c r="AKO60" s="960"/>
      <c r="AKP60" s="960"/>
      <c r="AKQ60" s="960"/>
      <c r="AKR60" s="960"/>
      <c r="AKS60" s="960"/>
      <c r="AKT60" s="960"/>
      <c r="AKU60" s="960"/>
      <c r="AKV60" s="960"/>
      <c r="AKW60" s="960"/>
      <c r="AKX60" s="960"/>
      <c r="AKY60" s="960"/>
      <c r="AKZ60" s="960"/>
      <c r="ALA60" s="960"/>
      <c r="ALB60" s="960"/>
      <c r="ALC60" s="960"/>
      <c r="ALD60" s="960"/>
      <c r="ALE60" s="960"/>
      <c r="ALF60" s="960"/>
      <c r="ALG60" s="960"/>
      <c r="ALH60" s="960"/>
      <c r="ALI60" s="960"/>
      <c r="ALJ60" s="960"/>
      <c r="ALK60" s="960"/>
      <c r="ALL60" s="960"/>
      <c r="ALM60" s="960"/>
      <c r="ALN60" s="960"/>
      <c r="ALO60" s="960"/>
      <c r="ALP60" s="960"/>
      <c r="ALQ60" s="960"/>
      <c r="ALR60" s="960"/>
      <c r="ALS60" s="960"/>
      <c r="ALT60" s="960"/>
      <c r="ALU60" s="960"/>
      <c r="ALV60" s="960"/>
      <c r="ALW60" s="960"/>
      <c r="ALX60" s="960"/>
      <c r="ALY60" s="960"/>
      <c r="ALZ60" s="960"/>
      <c r="AMA60" s="960"/>
      <c r="AMB60" s="960"/>
      <c r="AMC60" s="960"/>
      <c r="AMD60" s="960"/>
      <c r="AME60" s="960"/>
      <c r="AMF60" s="960"/>
      <c r="AMG60" s="960"/>
      <c r="AMH60" s="960"/>
      <c r="AMI60" s="960"/>
      <c r="AMJ60" s="960"/>
      <c r="AMK60" s="960"/>
      <c r="AML60" s="960"/>
      <c r="AMM60" s="960"/>
      <c r="AMN60" s="960"/>
      <c r="AMO60" s="960"/>
      <c r="AMP60" s="960"/>
      <c r="AMQ60" s="960"/>
      <c r="AMR60" s="960"/>
      <c r="AMS60" s="960"/>
      <c r="AMT60" s="960"/>
      <c r="AMU60" s="960"/>
      <c r="AMV60" s="960"/>
      <c r="AMW60" s="960"/>
      <c r="AMX60" s="960"/>
      <c r="AMY60" s="960"/>
      <c r="AMZ60" s="960"/>
      <c r="ANA60" s="960"/>
      <c r="ANB60" s="960"/>
      <c r="ANC60" s="960"/>
      <c r="AND60" s="960"/>
      <c r="ANE60" s="960"/>
      <c r="ANF60" s="960"/>
      <c r="ANG60" s="960"/>
      <c r="ANH60" s="960"/>
      <c r="ANI60" s="960"/>
      <c r="ANJ60" s="960"/>
      <c r="ANK60" s="960"/>
      <c r="ANL60" s="960"/>
      <c r="ANM60" s="960"/>
      <c r="ANN60" s="960"/>
      <c r="ANO60" s="960"/>
      <c r="ANP60" s="960"/>
      <c r="ANQ60" s="960"/>
      <c r="ANR60" s="960"/>
      <c r="ANS60" s="960"/>
      <c r="ANT60" s="960"/>
      <c r="ANU60" s="960"/>
      <c r="ANV60" s="960"/>
      <c r="ANW60" s="960"/>
      <c r="ANX60" s="960"/>
      <c r="ANY60" s="960"/>
      <c r="ANZ60" s="960"/>
      <c r="AOA60" s="960"/>
      <c r="AOB60" s="960"/>
      <c r="AOC60" s="960"/>
      <c r="AOD60" s="960"/>
      <c r="AOE60" s="960"/>
      <c r="AOF60" s="960"/>
      <c r="AOG60" s="960"/>
      <c r="AOH60" s="960"/>
      <c r="AOI60" s="960"/>
      <c r="AOJ60" s="960"/>
      <c r="AOK60" s="960"/>
      <c r="AOL60" s="960"/>
      <c r="AOM60" s="960"/>
      <c r="AON60" s="960"/>
      <c r="AOO60" s="960"/>
      <c r="AOP60" s="960"/>
      <c r="AOQ60" s="960"/>
      <c r="AOR60" s="960"/>
      <c r="AOS60" s="960"/>
      <c r="AOT60" s="960"/>
      <c r="AOU60" s="960"/>
      <c r="AOV60" s="960"/>
      <c r="AOW60" s="960"/>
      <c r="AOX60" s="960"/>
      <c r="AOY60" s="960"/>
      <c r="AOZ60" s="960"/>
      <c r="APA60" s="960"/>
      <c r="APB60" s="960"/>
      <c r="APC60" s="960"/>
      <c r="APD60" s="960"/>
      <c r="APE60" s="960"/>
      <c r="APF60" s="960"/>
      <c r="APG60" s="960"/>
      <c r="APH60" s="960"/>
      <c r="API60" s="960"/>
      <c r="APJ60" s="960"/>
      <c r="APK60" s="960"/>
      <c r="APL60" s="960"/>
      <c r="APM60" s="960"/>
      <c r="APN60" s="960"/>
      <c r="APO60" s="960"/>
      <c r="APP60" s="960"/>
      <c r="APQ60" s="960"/>
      <c r="APR60" s="960"/>
      <c r="APS60" s="960"/>
      <c r="APT60" s="960"/>
      <c r="APU60" s="960"/>
      <c r="APV60" s="960"/>
      <c r="APW60" s="960"/>
      <c r="APX60" s="960"/>
      <c r="APY60" s="960"/>
      <c r="APZ60" s="960"/>
      <c r="AQA60" s="960"/>
      <c r="AQB60" s="960"/>
      <c r="AQC60" s="960"/>
      <c r="AQD60" s="960"/>
      <c r="AQE60" s="960"/>
      <c r="AQF60" s="960"/>
      <c r="AQG60" s="960"/>
      <c r="AQH60" s="960"/>
      <c r="AQI60" s="960"/>
      <c r="AQJ60" s="960"/>
      <c r="AQK60" s="960"/>
      <c r="AQL60" s="960"/>
      <c r="AQM60" s="960"/>
      <c r="AQN60" s="960"/>
      <c r="AQO60" s="960"/>
      <c r="AQP60" s="960"/>
      <c r="AQQ60" s="960"/>
      <c r="AQR60" s="960"/>
      <c r="AQS60" s="960"/>
      <c r="AQT60" s="960"/>
      <c r="AQU60" s="960"/>
      <c r="AQV60" s="960"/>
      <c r="AQW60" s="960"/>
      <c r="AQX60" s="960"/>
      <c r="AQY60" s="960"/>
      <c r="AQZ60" s="960"/>
      <c r="ARA60" s="960"/>
      <c r="ARB60" s="960"/>
      <c r="ARC60" s="960"/>
      <c r="ARD60" s="960"/>
      <c r="ARE60" s="960"/>
      <c r="ARF60" s="960"/>
      <c r="ARG60" s="960"/>
      <c r="ARH60" s="960"/>
      <c r="ARI60" s="960"/>
      <c r="ARJ60" s="960"/>
      <c r="ARK60" s="960"/>
      <c r="ARL60" s="960"/>
      <c r="ARM60" s="960"/>
      <c r="ARN60" s="960"/>
      <c r="ARO60" s="960"/>
      <c r="ARP60" s="960"/>
      <c r="ARQ60" s="960"/>
      <c r="ARR60" s="960"/>
      <c r="ARS60" s="960"/>
      <c r="ART60" s="960"/>
      <c r="ARU60" s="960"/>
      <c r="ARV60" s="960"/>
      <c r="ARW60" s="960"/>
      <c r="ARX60" s="960"/>
      <c r="ARY60" s="960"/>
      <c r="ARZ60" s="960"/>
      <c r="ASA60" s="960"/>
      <c r="ASB60" s="960"/>
      <c r="ASC60" s="960"/>
      <c r="ASD60" s="960"/>
      <c r="ASE60" s="960"/>
      <c r="ASF60" s="960"/>
      <c r="ASG60" s="960"/>
      <c r="ASH60" s="960"/>
      <c r="ASI60" s="960"/>
      <c r="ASJ60" s="960"/>
      <c r="ASK60" s="960"/>
      <c r="ASL60" s="960"/>
      <c r="ASM60" s="960"/>
      <c r="ASN60" s="960"/>
      <c r="ASO60" s="960"/>
      <c r="ASP60" s="960"/>
      <c r="ASQ60" s="960"/>
      <c r="ASR60" s="960"/>
      <c r="ASS60" s="960"/>
      <c r="AST60" s="960"/>
      <c r="ASU60" s="960"/>
      <c r="ASV60" s="960"/>
      <c r="ASW60" s="960"/>
      <c r="ASX60" s="960"/>
      <c r="ASY60" s="960"/>
      <c r="ASZ60" s="960"/>
      <c r="ATA60" s="960"/>
      <c r="ATB60" s="960"/>
      <c r="ATC60" s="960"/>
      <c r="ATD60" s="960"/>
      <c r="ATE60" s="960"/>
      <c r="ATF60" s="960"/>
      <c r="ATG60" s="960"/>
      <c r="ATH60" s="960"/>
      <c r="ATI60" s="960"/>
      <c r="ATJ60" s="960"/>
      <c r="ATK60" s="960"/>
      <c r="ATL60" s="960"/>
      <c r="ATM60" s="960"/>
      <c r="ATN60" s="960"/>
      <c r="ATO60" s="960"/>
      <c r="ATP60" s="960"/>
      <c r="ATQ60" s="960"/>
      <c r="ATR60" s="960"/>
      <c r="ATS60" s="960"/>
      <c r="ATT60" s="960"/>
      <c r="ATU60" s="960"/>
      <c r="ATV60" s="960"/>
      <c r="ATW60" s="960"/>
      <c r="ATX60" s="960"/>
      <c r="ATY60" s="960"/>
      <c r="ATZ60" s="960"/>
      <c r="AUA60" s="960"/>
      <c r="AUB60" s="960"/>
      <c r="AUC60" s="960"/>
      <c r="AUD60" s="960"/>
      <c r="AUE60" s="960"/>
      <c r="AUF60" s="960"/>
      <c r="AUG60" s="960"/>
      <c r="AUH60" s="960"/>
      <c r="AUI60" s="960"/>
      <c r="AUJ60" s="960"/>
      <c r="AUK60" s="960"/>
      <c r="AUL60" s="960"/>
      <c r="AUM60" s="960"/>
      <c r="AUN60" s="960"/>
      <c r="AUO60" s="960"/>
      <c r="AUP60" s="960"/>
      <c r="AUQ60" s="960"/>
      <c r="AUR60" s="960"/>
      <c r="AUS60" s="960"/>
      <c r="AUT60" s="960"/>
      <c r="AUU60" s="960"/>
      <c r="AUV60" s="960"/>
      <c r="AUW60" s="960"/>
      <c r="AUX60" s="960"/>
      <c r="AUY60" s="960"/>
      <c r="AUZ60" s="960"/>
      <c r="AVA60" s="960"/>
      <c r="AVB60" s="960"/>
      <c r="AVC60" s="960"/>
      <c r="AVD60" s="960"/>
      <c r="AVE60" s="960"/>
      <c r="AVF60" s="960"/>
      <c r="AVG60" s="960"/>
      <c r="AVH60" s="960"/>
      <c r="AVI60" s="960"/>
      <c r="AVJ60" s="960"/>
      <c r="AVK60" s="960"/>
      <c r="AVL60" s="960"/>
      <c r="AVM60" s="960"/>
      <c r="AVN60" s="960"/>
      <c r="AVO60" s="960"/>
      <c r="AVP60" s="960"/>
      <c r="AVQ60" s="960"/>
      <c r="AVR60" s="960"/>
      <c r="AVS60" s="960"/>
      <c r="AVT60" s="960"/>
      <c r="AVU60" s="960"/>
      <c r="AVV60" s="960"/>
      <c r="AVW60" s="960"/>
      <c r="AVX60" s="960"/>
      <c r="AVY60" s="960"/>
      <c r="AVZ60" s="960"/>
      <c r="AWA60" s="960"/>
      <c r="AWB60" s="960"/>
      <c r="AWC60" s="960"/>
      <c r="AWD60" s="960"/>
      <c r="AWE60" s="960"/>
      <c r="AWF60" s="960"/>
      <c r="AWG60" s="960"/>
      <c r="AWH60" s="960"/>
      <c r="AWI60" s="960"/>
      <c r="AWJ60" s="960"/>
      <c r="AWK60" s="960"/>
      <c r="AWL60" s="960"/>
      <c r="AWM60" s="960"/>
      <c r="AWN60" s="960"/>
      <c r="AWO60" s="960"/>
      <c r="AWP60" s="960"/>
      <c r="AWQ60" s="960"/>
      <c r="AWR60" s="960"/>
      <c r="AWS60" s="960"/>
      <c r="AWT60" s="960"/>
      <c r="AWU60" s="960"/>
      <c r="AWV60" s="960"/>
      <c r="AWW60" s="960"/>
      <c r="AWX60" s="960"/>
      <c r="AWY60" s="960"/>
      <c r="AWZ60" s="960"/>
      <c r="AXA60" s="960"/>
      <c r="AXB60" s="960"/>
      <c r="AXC60" s="960"/>
      <c r="AXD60" s="960"/>
      <c r="AXE60" s="960"/>
      <c r="AXF60" s="960"/>
      <c r="AXG60" s="960"/>
      <c r="AXH60" s="960"/>
      <c r="AXI60" s="960"/>
      <c r="AXJ60" s="960"/>
      <c r="AXK60" s="960"/>
      <c r="AXL60" s="960"/>
      <c r="AXM60" s="960"/>
      <c r="AXN60" s="960"/>
      <c r="AXO60" s="960"/>
      <c r="AXP60" s="960"/>
      <c r="AXQ60" s="960"/>
      <c r="AXR60" s="960"/>
      <c r="AXS60" s="960"/>
      <c r="AXT60" s="960"/>
      <c r="AXU60" s="960"/>
      <c r="AXV60" s="960"/>
      <c r="AXW60" s="960"/>
      <c r="AXX60" s="960"/>
      <c r="AXY60" s="960"/>
      <c r="AXZ60" s="960"/>
      <c r="AYA60" s="960"/>
      <c r="AYB60" s="960"/>
      <c r="AYC60" s="960"/>
      <c r="AYD60" s="960"/>
      <c r="AYE60" s="960"/>
      <c r="AYF60" s="960"/>
      <c r="AYG60" s="960"/>
      <c r="AYH60" s="960"/>
      <c r="AYI60" s="960"/>
      <c r="AYJ60" s="960"/>
      <c r="AYK60" s="960"/>
      <c r="AYL60" s="960"/>
      <c r="AYM60" s="960"/>
      <c r="AYN60" s="960"/>
      <c r="AYO60" s="960"/>
      <c r="AYP60" s="960"/>
      <c r="AYQ60" s="960"/>
      <c r="AYR60" s="960"/>
      <c r="AYS60" s="960"/>
      <c r="AYT60" s="960"/>
      <c r="AYU60" s="960"/>
      <c r="AYV60" s="960"/>
      <c r="AYW60" s="960"/>
      <c r="AYX60" s="960"/>
      <c r="AYY60" s="960"/>
      <c r="AYZ60" s="960"/>
      <c r="AZA60" s="960"/>
      <c r="AZB60" s="960"/>
      <c r="AZC60" s="960"/>
      <c r="AZD60" s="960"/>
      <c r="AZE60" s="960"/>
      <c r="AZF60" s="960"/>
      <c r="AZG60" s="960"/>
      <c r="AZH60" s="960"/>
      <c r="AZI60" s="960"/>
      <c r="AZJ60" s="960"/>
      <c r="AZK60" s="960"/>
      <c r="AZL60" s="960"/>
      <c r="AZM60" s="960"/>
      <c r="AZN60" s="960"/>
      <c r="AZO60" s="960"/>
      <c r="AZP60" s="960"/>
      <c r="AZQ60" s="960"/>
      <c r="AZR60" s="960"/>
      <c r="AZS60" s="960"/>
      <c r="AZT60" s="960"/>
      <c r="AZU60" s="960"/>
      <c r="AZV60" s="960"/>
      <c r="AZW60" s="960"/>
      <c r="AZX60" s="960"/>
      <c r="AZY60" s="960"/>
      <c r="AZZ60" s="960"/>
      <c r="BAA60" s="960"/>
      <c r="BAB60" s="960"/>
      <c r="BAC60" s="960"/>
      <c r="BAD60" s="960"/>
      <c r="BAE60" s="960"/>
      <c r="BAF60" s="960"/>
      <c r="BAG60" s="960"/>
      <c r="BAH60" s="960"/>
      <c r="BAI60" s="960"/>
      <c r="BAJ60" s="960"/>
      <c r="BAK60" s="960"/>
      <c r="BAL60" s="960"/>
      <c r="BAM60" s="960"/>
      <c r="BAN60" s="960"/>
      <c r="BAO60" s="960"/>
      <c r="BAP60" s="960"/>
      <c r="BAQ60" s="960"/>
      <c r="BAR60" s="960"/>
      <c r="BAS60" s="960"/>
      <c r="BAT60" s="960"/>
      <c r="BAU60" s="960"/>
      <c r="BAV60" s="960"/>
      <c r="BAW60" s="960"/>
      <c r="BAX60" s="960"/>
      <c r="BAY60" s="960"/>
      <c r="BAZ60" s="960"/>
      <c r="BBA60" s="960"/>
      <c r="BBB60" s="960"/>
      <c r="BBC60" s="960"/>
      <c r="BBD60" s="960"/>
      <c r="BBE60" s="960"/>
      <c r="BBF60" s="960"/>
      <c r="BBG60" s="960"/>
      <c r="BBH60" s="960"/>
      <c r="BBI60" s="960"/>
      <c r="BBJ60" s="960"/>
      <c r="BBK60" s="960"/>
      <c r="BBL60" s="960"/>
      <c r="BBM60" s="960"/>
      <c r="BBN60" s="960"/>
      <c r="BBO60" s="960"/>
      <c r="BBP60" s="960"/>
      <c r="BBQ60" s="960"/>
      <c r="BBR60" s="960"/>
      <c r="BBS60" s="960"/>
      <c r="BBT60" s="960"/>
      <c r="BBU60" s="960"/>
      <c r="BBV60" s="960"/>
      <c r="BBW60" s="960"/>
      <c r="BBX60" s="960"/>
      <c r="BBY60" s="960"/>
      <c r="BBZ60" s="960"/>
      <c r="BCA60" s="960"/>
      <c r="BCB60" s="960"/>
      <c r="BCC60" s="960"/>
      <c r="BCD60" s="960"/>
      <c r="BCE60" s="960"/>
      <c r="BCF60" s="960"/>
      <c r="BCG60" s="960"/>
      <c r="BCH60" s="960"/>
      <c r="BCI60" s="960"/>
      <c r="BCJ60" s="960"/>
      <c r="BCK60" s="960"/>
      <c r="BCL60" s="960"/>
      <c r="BCM60" s="960"/>
      <c r="BCN60" s="960"/>
      <c r="BCO60" s="960"/>
      <c r="BCP60" s="960"/>
      <c r="BCQ60" s="960"/>
      <c r="BCR60" s="960"/>
      <c r="BCS60" s="960"/>
      <c r="BCT60" s="960"/>
      <c r="BCU60" s="960"/>
      <c r="BCV60" s="960"/>
      <c r="BCW60" s="960"/>
      <c r="BCX60" s="960"/>
      <c r="BCY60" s="960"/>
      <c r="BCZ60" s="960"/>
      <c r="BDA60" s="960"/>
      <c r="BDB60" s="960"/>
      <c r="BDC60" s="960"/>
      <c r="BDD60" s="960"/>
      <c r="BDE60" s="960"/>
      <c r="BDF60" s="960"/>
      <c r="BDG60" s="960"/>
      <c r="BDH60" s="960"/>
      <c r="BDI60" s="960"/>
      <c r="BDJ60" s="960"/>
      <c r="BDK60" s="960"/>
      <c r="BDL60" s="960"/>
      <c r="BDM60" s="960"/>
      <c r="BDN60" s="960"/>
      <c r="BDO60" s="960"/>
      <c r="BDP60" s="960"/>
      <c r="BDQ60" s="960"/>
      <c r="BDR60" s="960"/>
      <c r="BDS60" s="960"/>
      <c r="BDT60" s="960"/>
      <c r="BDU60" s="960"/>
      <c r="BDV60" s="960"/>
      <c r="BDW60" s="960"/>
      <c r="BDX60" s="960"/>
      <c r="BDY60" s="960"/>
      <c r="BDZ60" s="960"/>
      <c r="BEA60" s="960"/>
      <c r="BEB60" s="960"/>
      <c r="BEC60" s="960"/>
      <c r="BED60" s="960"/>
      <c r="BEE60" s="960"/>
      <c r="BEF60" s="960"/>
      <c r="BEG60" s="960"/>
      <c r="BEH60" s="960"/>
      <c r="BEI60" s="960"/>
      <c r="BEJ60" s="960"/>
      <c r="BEK60" s="960"/>
      <c r="BEL60" s="960"/>
      <c r="BEM60" s="960"/>
      <c r="BEN60" s="960"/>
      <c r="BEO60" s="960"/>
      <c r="BEP60" s="960"/>
      <c r="BEQ60" s="960"/>
      <c r="BER60" s="960"/>
      <c r="BES60" s="960"/>
      <c r="BET60" s="960"/>
      <c r="BEU60" s="960"/>
      <c r="BEV60" s="960"/>
      <c r="BEW60" s="960"/>
      <c r="BEX60" s="960"/>
      <c r="BEY60" s="960"/>
      <c r="BEZ60" s="960"/>
      <c r="BFA60" s="960"/>
      <c r="BFB60" s="960"/>
      <c r="BFC60" s="960"/>
      <c r="BFD60" s="960"/>
      <c r="BFE60" s="960"/>
      <c r="BFF60" s="960"/>
      <c r="BFG60" s="960"/>
      <c r="BFH60" s="960"/>
      <c r="BFI60" s="960"/>
      <c r="BFJ60" s="960"/>
      <c r="BFK60" s="960"/>
      <c r="BFL60" s="960"/>
      <c r="BFM60" s="960"/>
      <c r="BFN60" s="960"/>
      <c r="BFO60" s="960"/>
      <c r="BFP60" s="960"/>
      <c r="BFQ60" s="960"/>
      <c r="BFR60" s="960"/>
      <c r="BFS60" s="960"/>
      <c r="BFT60" s="960"/>
      <c r="BFU60" s="960"/>
      <c r="BFV60" s="960"/>
      <c r="BFW60" s="960"/>
      <c r="BFX60" s="960"/>
      <c r="BFY60" s="960"/>
      <c r="BFZ60" s="960"/>
      <c r="BGA60" s="960"/>
      <c r="BGB60" s="960"/>
      <c r="BGC60" s="960"/>
      <c r="BGD60" s="960"/>
      <c r="BGE60" s="960"/>
      <c r="BGF60" s="960"/>
      <c r="BGG60" s="960"/>
      <c r="BGH60" s="960"/>
      <c r="BGI60" s="960"/>
      <c r="BGJ60" s="960"/>
      <c r="BGK60" s="960"/>
      <c r="BGL60" s="960"/>
      <c r="BGM60" s="960"/>
      <c r="BGN60" s="960"/>
      <c r="BGO60" s="960"/>
      <c r="BGP60" s="960"/>
      <c r="BGQ60" s="960"/>
      <c r="BGR60" s="960"/>
      <c r="BGS60" s="960"/>
      <c r="BGT60" s="960"/>
      <c r="BGU60" s="960"/>
      <c r="BGV60" s="960"/>
      <c r="BGW60" s="960"/>
      <c r="BGX60" s="960"/>
      <c r="BGY60" s="960"/>
      <c r="BGZ60" s="960"/>
      <c r="BHA60" s="960"/>
      <c r="BHB60" s="960"/>
      <c r="BHC60" s="960"/>
      <c r="BHD60" s="960"/>
      <c r="BHE60" s="960"/>
      <c r="BHF60" s="960"/>
      <c r="BHG60" s="960"/>
      <c r="BHH60" s="960"/>
      <c r="BHI60" s="960"/>
      <c r="BHJ60" s="960"/>
      <c r="BHK60" s="960"/>
      <c r="BHL60" s="960"/>
      <c r="BHM60" s="960"/>
      <c r="BHN60" s="960"/>
      <c r="BHO60" s="960"/>
      <c r="BHP60" s="960"/>
      <c r="BHQ60" s="960"/>
      <c r="BHR60" s="960"/>
      <c r="BHS60" s="960"/>
      <c r="BHT60" s="960"/>
      <c r="BHU60" s="960"/>
      <c r="BHV60" s="960"/>
      <c r="BHW60" s="960"/>
      <c r="BHX60" s="960"/>
      <c r="BHY60" s="960"/>
      <c r="BHZ60" s="960"/>
      <c r="BIA60" s="960"/>
      <c r="BIB60" s="960"/>
      <c r="BIC60" s="960"/>
      <c r="BID60" s="960"/>
      <c r="BIE60" s="960"/>
      <c r="BIF60" s="960"/>
      <c r="BIG60" s="960"/>
      <c r="BIH60" s="960"/>
      <c r="BII60" s="960"/>
      <c r="BIJ60" s="960"/>
      <c r="BIK60" s="960"/>
      <c r="BIL60" s="960"/>
      <c r="BIM60" s="960"/>
      <c r="BIN60" s="960"/>
      <c r="BIO60" s="960"/>
      <c r="BIP60" s="960"/>
      <c r="BIQ60" s="960"/>
      <c r="BIR60" s="960"/>
      <c r="BIS60" s="960"/>
      <c r="BIT60" s="960"/>
      <c r="BIU60" s="960"/>
      <c r="BIV60" s="960"/>
      <c r="BIW60" s="960"/>
      <c r="BIX60" s="960"/>
      <c r="BIY60" s="960"/>
      <c r="BIZ60" s="960"/>
      <c r="BJA60" s="960"/>
      <c r="BJB60" s="960"/>
      <c r="BJC60" s="960"/>
      <c r="BJD60" s="960"/>
      <c r="BJE60" s="960"/>
      <c r="BJF60" s="960"/>
      <c r="BJG60" s="960"/>
      <c r="BJH60" s="960"/>
      <c r="BJI60" s="960"/>
      <c r="BJJ60" s="960"/>
      <c r="BJK60" s="960"/>
      <c r="BJL60" s="960"/>
      <c r="BJM60" s="960"/>
      <c r="BJN60" s="960"/>
      <c r="BJO60" s="960"/>
      <c r="BJP60" s="960"/>
      <c r="BJQ60" s="960"/>
      <c r="BJR60" s="960"/>
      <c r="BJS60" s="960"/>
      <c r="BJT60" s="960"/>
      <c r="BJU60" s="960"/>
      <c r="BJV60" s="960"/>
      <c r="BJW60" s="960"/>
      <c r="BJX60" s="960"/>
      <c r="BJY60" s="960"/>
      <c r="BJZ60" s="960"/>
      <c r="BKA60" s="960"/>
      <c r="BKB60" s="960"/>
      <c r="BKC60" s="960"/>
      <c r="BKD60" s="960"/>
      <c r="BKE60" s="960"/>
      <c r="BKF60" s="960"/>
      <c r="BKG60" s="960"/>
      <c r="BKH60" s="960"/>
      <c r="BKI60" s="960"/>
      <c r="BKJ60" s="960"/>
      <c r="BKK60" s="960"/>
      <c r="BKL60" s="960"/>
      <c r="BKM60" s="960"/>
      <c r="BKN60" s="960"/>
      <c r="BKO60" s="960"/>
      <c r="BKP60" s="960"/>
      <c r="BKQ60" s="960"/>
      <c r="BKR60" s="960"/>
      <c r="BKS60" s="960"/>
      <c r="BKT60" s="960"/>
      <c r="BKU60" s="960"/>
      <c r="BKV60" s="960"/>
      <c r="BKW60" s="960"/>
      <c r="BKX60" s="960"/>
      <c r="BKY60" s="960"/>
      <c r="BKZ60" s="960"/>
      <c r="BLA60" s="960"/>
      <c r="BLB60" s="960"/>
      <c r="BLC60" s="960"/>
      <c r="BLD60" s="960"/>
      <c r="BLE60" s="960"/>
      <c r="BLF60" s="960"/>
      <c r="BLG60" s="960"/>
      <c r="BLH60" s="960"/>
      <c r="BLI60" s="960"/>
      <c r="BLJ60" s="960"/>
      <c r="BLK60" s="960"/>
      <c r="BLL60" s="960"/>
      <c r="BLM60" s="960"/>
      <c r="BLN60" s="960"/>
      <c r="BLO60" s="960"/>
      <c r="BLP60" s="960"/>
      <c r="BLQ60" s="960"/>
      <c r="BLR60" s="960"/>
      <c r="BLS60" s="960"/>
      <c r="BLT60" s="960"/>
      <c r="BLU60" s="960"/>
      <c r="BLV60" s="960"/>
      <c r="BLW60" s="960"/>
      <c r="BLX60" s="960"/>
      <c r="BLY60" s="960"/>
      <c r="BLZ60" s="960"/>
      <c r="BMA60" s="960"/>
      <c r="BMB60" s="960"/>
      <c r="BMC60" s="960"/>
      <c r="BMD60" s="960"/>
      <c r="BME60" s="960"/>
      <c r="BMF60" s="960"/>
      <c r="BMG60" s="960"/>
      <c r="BMH60" s="960"/>
      <c r="BMI60" s="960"/>
      <c r="BMJ60" s="960"/>
      <c r="BMK60" s="960"/>
      <c r="BML60" s="960"/>
      <c r="BMM60" s="960"/>
      <c r="BMN60" s="960"/>
      <c r="BMO60" s="960"/>
      <c r="BMP60" s="960"/>
      <c r="BMQ60" s="960"/>
      <c r="BMR60" s="960"/>
      <c r="BMS60" s="960"/>
      <c r="BMT60" s="960"/>
      <c r="BMU60" s="960"/>
      <c r="BMV60" s="960"/>
      <c r="BMW60" s="960"/>
      <c r="BMX60" s="960"/>
      <c r="BMY60" s="960"/>
      <c r="BMZ60" s="960"/>
      <c r="BNA60" s="960"/>
      <c r="BNB60" s="960"/>
      <c r="BNC60" s="960"/>
      <c r="BND60" s="960"/>
      <c r="BNE60" s="960"/>
      <c r="BNF60" s="960"/>
      <c r="BNG60" s="960"/>
      <c r="BNH60" s="960"/>
      <c r="BNI60" s="960"/>
      <c r="BNJ60" s="960"/>
      <c r="BNK60" s="960"/>
      <c r="BNL60" s="960"/>
      <c r="BNM60" s="960"/>
      <c r="BNN60" s="960"/>
      <c r="BNO60" s="960"/>
      <c r="BNP60" s="960"/>
      <c r="BNQ60" s="960"/>
      <c r="BNR60" s="960"/>
      <c r="BNS60" s="960"/>
      <c r="BNT60" s="960"/>
      <c r="BNU60" s="960"/>
      <c r="BNV60" s="960"/>
      <c r="BNW60" s="960"/>
      <c r="BNX60" s="960"/>
      <c r="BNY60" s="960"/>
      <c r="BNZ60" s="960"/>
      <c r="BOA60" s="960"/>
      <c r="BOB60" s="960"/>
      <c r="BOC60" s="960"/>
      <c r="BOD60" s="960"/>
      <c r="BOE60" s="960"/>
      <c r="BOF60" s="960"/>
      <c r="BOG60" s="960"/>
      <c r="BOH60" s="960"/>
      <c r="BOI60" s="960"/>
      <c r="BOJ60" s="960"/>
      <c r="BOK60" s="960"/>
      <c r="BOL60" s="960"/>
      <c r="BOM60" s="960"/>
      <c r="BON60" s="960"/>
      <c r="BOO60" s="960"/>
      <c r="BOP60" s="960"/>
      <c r="BOQ60" s="960"/>
      <c r="BOR60" s="960"/>
      <c r="BOS60" s="960"/>
      <c r="BOT60" s="960"/>
      <c r="BOU60" s="960"/>
      <c r="BOV60" s="960"/>
      <c r="BOW60" s="960"/>
      <c r="BOX60" s="960"/>
      <c r="BOY60" s="960"/>
      <c r="BOZ60" s="960"/>
      <c r="BPA60" s="960"/>
      <c r="BPB60" s="960"/>
      <c r="BPC60" s="960"/>
      <c r="BPD60" s="960"/>
      <c r="BPE60" s="960"/>
      <c r="BPF60" s="960"/>
      <c r="BPG60" s="960"/>
      <c r="BPH60" s="960"/>
      <c r="BPI60" s="960"/>
      <c r="BPJ60" s="960"/>
      <c r="BPK60" s="960"/>
      <c r="BPL60" s="960"/>
      <c r="BPM60" s="960"/>
      <c r="BPN60" s="960"/>
      <c r="BPO60" s="960"/>
      <c r="BPP60" s="960"/>
      <c r="BPQ60" s="960"/>
      <c r="BPR60" s="960"/>
      <c r="BPS60" s="960"/>
      <c r="BPT60" s="960"/>
      <c r="BPU60" s="960"/>
      <c r="BPV60" s="960"/>
      <c r="BPW60" s="960"/>
      <c r="BPX60" s="960"/>
      <c r="BPY60" s="960"/>
      <c r="BPZ60" s="960"/>
      <c r="BQA60" s="960"/>
      <c r="BQB60" s="960"/>
      <c r="BQC60" s="960"/>
      <c r="BQD60" s="960"/>
      <c r="BQE60" s="960"/>
      <c r="BQF60" s="960"/>
      <c r="BQG60" s="960"/>
      <c r="BQH60" s="960"/>
      <c r="BQI60" s="960"/>
      <c r="BQJ60" s="960"/>
      <c r="BQK60" s="960"/>
      <c r="BQL60" s="960"/>
      <c r="BQM60" s="960"/>
      <c r="BQN60" s="960"/>
      <c r="BQO60" s="960"/>
      <c r="BQP60" s="960"/>
      <c r="BQQ60" s="960"/>
      <c r="BQR60" s="960"/>
      <c r="BQS60" s="960"/>
      <c r="BQT60" s="960"/>
      <c r="BQU60" s="960"/>
      <c r="BQV60" s="960"/>
      <c r="BQW60" s="960"/>
      <c r="BQX60" s="960"/>
      <c r="BQY60" s="960"/>
      <c r="BQZ60" s="960"/>
      <c r="BRA60" s="960"/>
      <c r="BRB60" s="960"/>
      <c r="BRC60" s="960"/>
      <c r="BRD60" s="960"/>
      <c r="BRE60" s="960"/>
      <c r="BRF60" s="960"/>
      <c r="BRG60" s="960"/>
      <c r="BRH60" s="960"/>
      <c r="BRI60" s="960"/>
      <c r="BRJ60" s="960"/>
      <c r="BRK60" s="960"/>
      <c r="BRL60" s="960"/>
      <c r="BRM60" s="960"/>
      <c r="BRN60" s="960"/>
      <c r="BRO60" s="960"/>
      <c r="BRP60" s="960"/>
      <c r="BRQ60" s="960"/>
      <c r="BRR60" s="960"/>
      <c r="BRS60" s="960"/>
      <c r="BRT60" s="960"/>
      <c r="BRU60" s="960"/>
      <c r="BRV60" s="960"/>
      <c r="BRW60" s="960"/>
      <c r="BRX60" s="960"/>
      <c r="BRY60" s="960"/>
      <c r="BRZ60" s="960"/>
      <c r="BSA60" s="960"/>
      <c r="BSB60" s="960"/>
      <c r="BSC60" s="960"/>
      <c r="BSD60" s="960"/>
      <c r="BSE60" s="960"/>
      <c r="BSF60" s="960"/>
      <c r="BSG60" s="960"/>
      <c r="BSH60" s="960"/>
      <c r="BSI60" s="960"/>
      <c r="BSJ60" s="960"/>
      <c r="BSK60" s="960"/>
      <c r="BSL60" s="960"/>
      <c r="BSM60" s="960"/>
      <c r="BSN60" s="960"/>
      <c r="BSO60" s="960"/>
      <c r="BSP60" s="960"/>
      <c r="BSQ60" s="960"/>
      <c r="BSR60" s="960"/>
      <c r="BSS60" s="960"/>
      <c r="BST60" s="960"/>
      <c r="BSU60" s="960"/>
      <c r="BSV60" s="960"/>
      <c r="BSW60" s="960"/>
      <c r="BSX60" s="960"/>
      <c r="BSY60" s="960"/>
      <c r="BSZ60" s="960"/>
      <c r="BTA60" s="960"/>
      <c r="BTB60" s="960"/>
      <c r="BTC60" s="960"/>
      <c r="BTD60" s="960"/>
      <c r="BTE60" s="960"/>
      <c r="BTF60" s="960"/>
      <c r="BTG60" s="960"/>
      <c r="BTH60" s="960"/>
      <c r="BTI60" s="960"/>
      <c r="BTJ60" s="960"/>
      <c r="BTK60" s="960"/>
      <c r="BTL60" s="960"/>
      <c r="BTM60" s="960"/>
      <c r="BTN60" s="960"/>
      <c r="BTO60" s="960"/>
      <c r="BTP60" s="960"/>
      <c r="BTQ60" s="960"/>
      <c r="BTR60" s="960"/>
      <c r="BTS60" s="960"/>
      <c r="BTT60" s="960"/>
      <c r="BTU60" s="960"/>
      <c r="BTV60" s="960"/>
      <c r="BTW60" s="960"/>
      <c r="BTX60" s="960"/>
      <c r="BTY60" s="960"/>
      <c r="BTZ60" s="960"/>
      <c r="BUA60" s="960"/>
      <c r="BUB60" s="960"/>
      <c r="BUC60" s="960"/>
      <c r="BUD60" s="960"/>
      <c r="BUE60" s="960"/>
      <c r="BUF60" s="960"/>
      <c r="BUG60" s="960"/>
      <c r="BUH60" s="960"/>
      <c r="BUI60" s="960"/>
      <c r="BUJ60" s="960"/>
      <c r="BUK60" s="960"/>
      <c r="BUL60" s="960"/>
      <c r="BUM60" s="960"/>
      <c r="BUN60" s="960"/>
      <c r="BUO60" s="960"/>
      <c r="BUP60" s="960"/>
      <c r="BUQ60" s="960"/>
      <c r="BUR60" s="960"/>
      <c r="BUS60" s="960"/>
      <c r="BUT60" s="960"/>
      <c r="BUU60" s="960"/>
      <c r="BUV60" s="960"/>
      <c r="BUW60" s="960"/>
      <c r="BUX60" s="960"/>
      <c r="BUY60" s="960"/>
      <c r="BUZ60" s="960"/>
      <c r="BVA60" s="960"/>
      <c r="BVB60" s="960"/>
      <c r="BVC60" s="960"/>
      <c r="BVD60" s="960"/>
      <c r="BVE60" s="960"/>
      <c r="BVF60" s="960"/>
      <c r="BVG60" s="960"/>
      <c r="BVH60" s="960"/>
      <c r="BVI60" s="960"/>
      <c r="BVJ60" s="960"/>
      <c r="BVK60" s="960"/>
      <c r="BVL60" s="960"/>
      <c r="BVM60" s="960"/>
      <c r="BVN60" s="960"/>
      <c r="BVO60" s="960"/>
      <c r="BVP60" s="960"/>
      <c r="BVQ60" s="960"/>
      <c r="BVR60" s="960"/>
      <c r="BVS60" s="960"/>
      <c r="BVT60" s="960"/>
      <c r="BVU60" s="960"/>
      <c r="BVV60" s="960"/>
      <c r="BVW60" s="960"/>
      <c r="BVX60" s="960"/>
      <c r="BVY60" s="960"/>
      <c r="BVZ60" s="960"/>
      <c r="BWA60" s="960"/>
      <c r="BWB60" s="960"/>
      <c r="BWC60" s="960"/>
      <c r="BWD60" s="960"/>
      <c r="BWE60" s="960"/>
      <c r="BWF60" s="960"/>
      <c r="BWG60" s="960"/>
      <c r="BWH60" s="960"/>
      <c r="BWI60" s="960"/>
      <c r="BWJ60" s="960"/>
      <c r="BWK60" s="960"/>
      <c r="BWL60" s="960"/>
      <c r="BWM60" s="960"/>
      <c r="BWN60" s="960"/>
      <c r="BWO60" s="960"/>
      <c r="BWP60" s="960"/>
      <c r="BWQ60" s="960"/>
      <c r="BWR60" s="960"/>
      <c r="BWS60" s="960"/>
      <c r="BWT60" s="960"/>
      <c r="BWU60" s="960"/>
      <c r="BWV60" s="960"/>
      <c r="BWW60" s="960"/>
      <c r="BWX60" s="960"/>
      <c r="BWY60" s="960"/>
      <c r="BWZ60" s="960"/>
      <c r="BXA60" s="960"/>
      <c r="BXB60" s="960"/>
      <c r="BXC60" s="960"/>
      <c r="BXD60" s="960"/>
      <c r="BXE60" s="960"/>
      <c r="BXF60" s="960"/>
      <c r="BXG60" s="960"/>
      <c r="BXH60" s="960"/>
      <c r="BXI60" s="960"/>
      <c r="BXJ60" s="960"/>
      <c r="BXK60" s="960"/>
      <c r="BXL60" s="960"/>
      <c r="BXM60" s="960"/>
      <c r="BXN60" s="960"/>
      <c r="BXO60" s="960"/>
      <c r="BXP60" s="960"/>
      <c r="BXQ60" s="960"/>
      <c r="BXR60" s="960"/>
      <c r="BXS60" s="960"/>
      <c r="BXT60" s="960"/>
      <c r="BXU60" s="960"/>
      <c r="BXV60" s="960"/>
      <c r="BXW60" s="960"/>
      <c r="BXX60" s="960"/>
      <c r="BXY60" s="960"/>
      <c r="BXZ60" s="960"/>
      <c r="BYA60" s="960"/>
      <c r="BYB60" s="960"/>
      <c r="BYC60" s="960"/>
      <c r="BYD60" s="960"/>
      <c r="BYE60" s="960"/>
      <c r="BYF60" s="960"/>
      <c r="BYG60" s="960"/>
      <c r="BYH60" s="960"/>
      <c r="BYI60" s="960"/>
      <c r="BYJ60" s="960"/>
      <c r="BYK60" s="960"/>
      <c r="BYL60" s="960"/>
      <c r="BYM60" s="960"/>
      <c r="BYN60" s="960"/>
      <c r="BYO60" s="960"/>
      <c r="BYP60" s="960"/>
      <c r="BYQ60" s="960"/>
      <c r="BYR60" s="960"/>
      <c r="BYS60" s="960"/>
      <c r="BYT60" s="960"/>
      <c r="BYU60" s="960"/>
      <c r="BYV60" s="960"/>
      <c r="BYW60" s="960"/>
      <c r="BYX60" s="960"/>
      <c r="BYY60" s="960"/>
      <c r="BYZ60" s="960"/>
      <c r="BZA60" s="960"/>
      <c r="BZB60" s="960"/>
      <c r="BZC60" s="960"/>
      <c r="BZD60" s="960"/>
      <c r="BZE60" s="960"/>
      <c r="BZF60" s="960"/>
      <c r="BZG60" s="960"/>
      <c r="BZH60" s="960"/>
      <c r="BZI60" s="960"/>
      <c r="BZJ60" s="960"/>
      <c r="BZK60" s="960"/>
      <c r="BZL60" s="960"/>
      <c r="BZM60" s="960"/>
      <c r="BZN60" s="960"/>
      <c r="BZO60" s="960"/>
      <c r="BZP60" s="960"/>
      <c r="BZQ60" s="960"/>
      <c r="BZR60" s="960"/>
      <c r="BZS60" s="960"/>
      <c r="BZT60" s="960"/>
      <c r="BZU60" s="960"/>
      <c r="BZV60" s="960"/>
      <c r="BZW60" s="960"/>
      <c r="BZX60" s="960"/>
      <c r="BZY60" s="960"/>
      <c r="BZZ60" s="960"/>
      <c r="CAA60" s="960"/>
      <c r="CAB60" s="960"/>
      <c r="CAC60" s="960"/>
      <c r="CAD60" s="960"/>
      <c r="CAE60" s="960"/>
      <c r="CAF60" s="960"/>
      <c r="CAG60" s="960"/>
      <c r="CAH60" s="960"/>
      <c r="CAI60" s="960"/>
      <c r="CAJ60" s="960"/>
      <c r="CAK60" s="960"/>
      <c r="CAL60" s="960"/>
      <c r="CAM60" s="960"/>
      <c r="CAN60" s="960"/>
      <c r="CAO60" s="960"/>
      <c r="CAP60" s="960"/>
      <c r="CAQ60" s="960"/>
      <c r="CAR60" s="960"/>
      <c r="CAS60" s="960"/>
      <c r="CAT60" s="960"/>
      <c r="CAU60" s="960"/>
      <c r="CAV60" s="960"/>
      <c r="CAW60" s="960"/>
      <c r="CAX60" s="960"/>
      <c r="CAY60" s="960"/>
      <c r="CAZ60" s="960"/>
      <c r="CBA60" s="960"/>
      <c r="CBB60" s="960"/>
      <c r="CBC60" s="960"/>
      <c r="CBD60" s="960"/>
      <c r="CBE60" s="960"/>
      <c r="CBF60" s="960"/>
      <c r="CBG60" s="960"/>
      <c r="CBH60" s="960"/>
      <c r="CBI60" s="960"/>
      <c r="CBJ60" s="960"/>
      <c r="CBK60" s="960"/>
      <c r="CBL60" s="960"/>
      <c r="CBM60" s="960"/>
      <c r="CBN60" s="960"/>
      <c r="CBO60" s="960"/>
      <c r="CBP60" s="960"/>
      <c r="CBQ60" s="960"/>
      <c r="CBR60" s="960"/>
      <c r="CBS60" s="960"/>
      <c r="CBT60" s="960"/>
      <c r="CBU60" s="960"/>
      <c r="CBV60" s="960"/>
      <c r="CBW60" s="960"/>
      <c r="CBX60" s="960"/>
      <c r="CBY60" s="960"/>
      <c r="CBZ60" s="960"/>
      <c r="CCA60" s="960"/>
      <c r="CCB60" s="960"/>
      <c r="CCC60" s="960"/>
      <c r="CCD60" s="960"/>
      <c r="CCE60" s="960"/>
      <c r="CCF60" s="960"/>
      <c r="CCG60" s="960"/>
      <c r="CCH60" s="960"/>
      <c r="CCI60" s="960"/>
      <c r="CCJ60" s="960"/>
      <c r="CCK60" s="960"/>
      <c r="CCL60" s="960"/>
      <c r="CCM60" s="960"/>
      <c r="CCN60" s="960"/>
      <c r="CCO60" s="960"/>
      <c r="CCP60" s="960"/>
      <c r="CCQ60" s="960"/>
      <c r="CCR60" s="960"/>
      <c r="CCS60" s="960"/>
      <c r="CCT60" s="960"/>
      <c r="CCU60" s="960"/>
      <c r="CCV60" s="960"/>
      <c r="CCW60" s="960"/>
      <c r="CCX60" s="960"/>
      <c r="CCY60" s="960"/>
      <c r="CCZ60" s="960"/>
      <c r="CDA60" s="960"/>
      <c r="CDB60" s="960"/>
      <c r="CDC60" s="960"/>
      <c r="CDD60" s="960"/>
      <c r="CDE60" s="960"/>
      <c r="CDF60" s="960"/>
      <c r="CDG60" s="960"/>
      <c r="CDH60" s="960"/>
      <c r="CDI60" s="960"/>
      <c r="CDJ60" s="960"/>
      <c r="CDK60" s="960"/>
      <c r="CDL60" s="960"/>
      <c r="CDM60" s="960"/>
      <c r="CDN60" s="960"/>
      <c r="CDO60" s="960"/>
      <c r="CDP60" s="960"/>
      <c r="CDQ60" s="960"/>
      <c r="CDR60" s="960"/>
      <c r="CDS60" s="960"/>
      <c r="CDT60" s="960"/>
      <c r="CDU60" s="960"/>
      <c r="CDV60" s="960"/>
      <c r="CDW60" s="960"/>
      <c r="CDX60" s="960"/>
      <c r="CDY60" s="960"/>
      <c r="CDZ60" s="960"/>
      <c r="CEA60" s="960"/>
      <c r="CEB60" s="960"/>
      <c r="CEC60" s="960"/>
      <c r="CED60" s="960"/>
      <c r="CEE60" s="960"/>
      <c r="CEF60" s="960"/>
      <c r="CEG60" s="960"/>
      <c r="CEH60" s="960"/>
      <c r="CEI60" s="960"/>
      <c r="CEJ60" s="960"/>
      <c r="CEK60" s="960"/>
      <c r="CEL60" s="960"/>
      <c r="CEM60" s="960"/>
      <c r="CEN60" s="960"/>
      <c r="CEO60" s="960"/>
      <c r="CEP60" s="960"/>
      <c r="CEQ60" s="960"/>
      <c r="CER60" s="960"/>
      <c r="CES60" s="960"/>
      <c r="CET60" s="960"/>
      <c r="CEU60" s="960"/>
      <c r="CEV60" s="960"/>
      <c r="CEW60" s="960"/>
      <c r="CEX60" s="960"/>
      <c r="CEY60" s="960"/>
      <c r="CEZ60" s="960"/>
      <c r="CFA60" s="960"/>
      <c r="CFB60" s="960"/>
      <c r="CFC60" s="960"/>
      <c r="CFD60" s="960"/>
      <c r="CFE60" s="960"/>
      <c r="CFF60" s="960"/>
      <c r="CFG60" s="960"/>
      <c r="CFH60" s="960"/>
      <c r="CFI60" s="960"/>
      <c r="CFJ60" s="960"/>
      <c r="CFK60" s="960"/>
      <c r="CFL60" s="960"/>
      <c r="CFM60" s="960"/>
      <c r="CFN60" s="960"/>
      <c r="CFO60" s="960"/>
      <c r="CFP60" s="960"/>
      <c r="CFQ60" s="960"/>
      <c r="CFR60" s="960"/>
      <c r="CFS60" s="960"/>
      <c r="CFT60" s="960"/>
      <c r="CFU60" s="960"/>
      <c r="CFV60" s="960"/>
      <c r="CFW60" s="960"/>
      <c r="CFX60" s="960"/>
      <c r="CFY60" s="960"/>
      <c r="CFZ60" s="960"/>
      <c r="CGA60" s="960"/>
      <c r="CGB60" s="960"/>
      <c r="CGC60" s="960"/>
      <c r="CGD60" s="960"/>
      <c r="CGE60" s="960"/>
      <c r="CGF60" s="960"/>
      <c r="CGG60" s="960"/>
      <c r="CGH60" s="960"/>
      <c r="CGI60" s="960"/>
      <c r="CGJ60" s="960"/>
      <c r="CGK60" s="960"/>
      <c r="CGL60" s="960"/>
      <c r="CGM60" s="960"/>
      <c r="CGN60" s="960"/>
      <c r="CGO60" s="960"/>
      <c r="CGP60" s="960"/>
      <c r="CGQ60" s="960"/>
      <c r="CGR60" s="960"/>
      <c r="CGS60" s="960"/>
      <c r="CGT60" s="960"/>
      <c r="CGU60" s="960"/>
      <c r="CGV60" s="960"/>
      <c r="CGW60" s="960"/>
      <c r="CGX60" s="960"/>
      <c r="CGY60" s="960"/>
      <c r="CGZ60" s="960"/>
      <c r="CHA60" s="960"/>
      <c r="CHB60" s="960"/>
      <c r="CHC60" s="960"/>
      <c r="CHD60" s="960"/>
      <c r="CHE60" s="960"/>
      <c r="CHF60" s="960"/>
      <c r="CHG60" s="960"/>
      <c r="CHH60" s="960"/>
      <c r="CHI60" s="960"/>
      <c r="CHJ60" s="960"/>
      <c r="CHK60" s="960"/>
      <c r="CHL60" s="960"/>
      <c r="CHM60" s="960"/>
      <c r="CHN60" s="960"/>
      <c r="CHO60" s="960"/>
      <c r="CHP60" s="960"/>
      <c r="CHQ60" s="960"/>
      <c r="CHR60" s="960"/>
      <c r="CHS60" s="960"/>
      <c r="CHT60" s="960"/>
      <c r="CHU60" s="960"/>
      <c r="CHV60" s="960"/>
      <c r="CHW60" s="960"/>
      <c r="CHX60" s="960"/>
      <c r="CHY60" s="960"/>
      <c r="CHZ60" s="960"/>
      <c r="CIA60" s="960"/>
      <c r="CIB60" s="960"/>
      <c r="CIC60" s="960"/>
      <c r="CID60" s="960"/>
      <c r="CIE60" s="960"/>
      <c r="CIF60" s="960"/>
      <c r="CIG60" s="960"/>
      <c r="CIH60" s="960"/>
      <c r="CII60" s="960"/>
      <c r="CIJ60" s="960"/>
      <c r="CIK60" s="960"/>
      <c r="CIL60" s="960"/>
      <c r="CIM60" s="960"/>
      <c r="CIN60" s="960"/>
      <c r="CIO60" s="960"/>
      <c r="CIP60" s="960"/>
      <c r="CIQ60" s="960"/>
      <c r="CIR60" s="960"/>
      <c r="CIS60" s="960"/>
      <c r="CIT60" s="960"/>
      <c r="CIU60" s="960"/>
      <c r="CIV60" s="960"/>
      <c r="CIW60" s="960"/>
      <c r="CIX60" s="960"/>
      <c r="CIY60" s="960"/>
      <c r="CIZ60" s="960"/>
      <c r="CJA60" s="960"/>
      <c r="CJB60" s="960"/>
      <c r="CJC60" s="960"/>
      <c r="CJD60" s="960"/>
      <c r="CJE60" s="960"/>
      <c r="CJF60" s="960"/>
      <c r="CJG60" s="960"/>
      <c r="CJH60" s="960"/>
      <c r="CJI60" s="960"/>
      <c r="CJJ60" s="960"/>
      <c r="CJK60" s="960"/>
      <c r="CJL60" s="960"/>
      <c r="CJM60" s="960"/>
      <c r="CJN60" s="960"/>
      <c r="CJO60" s="960"/>
      <c r="CJP60" s="960"/>
      <c r="CJQ60" s="960"/>
      <c r="CJR60" s="960"/>
      <c r="CJS60" s="960"/>
      <c r="CJT60" s="960"/>
      <c r="CJU60" s="960"/>
      <c r="CJV60" s="960"/>
      <c r="CJW60" s="960"/>
      <c r="CJX60" s="960"/>
      <c r="CJY60" s="960"/>
      <c r="CJZ60" s="960"/>
      <c r="CKA60" s="960"/>
      <c r="CKB60" s="960"/>
      <c r="CKC60" s="960"/>
      <c r="CKD60" s="960"/>
      <c r="CKE60" s="960"/>
      <c r="CKF60" s="960"/>
      <c r="CKG60" s="960"/>
      <c r="CKH60" s="960"/>
      <c r="CKI60" s="960"/>
      <c r="CKJ60" s="960"/>
      <c r="CKK60" s="960"/>
      <c r="CKL60" s="960"/>
      <c r="CKM60" s="960"/>
      <c r="CKN60" s="960"/>
      <c r="CKO60" s="960"/>
      <c r="CKP60" s="960"/>
      <c r="CKQ60" s="960"/>
      <c r="CKR60" s="960"/>
      <c r="CKS60" s="960"/>
      <c r="CKT60" s="960"/>
      <c r="CKU60" s="960"/>
      <c r="CKV60" s="960"/>
      <c r="CKW60" s="960"/>
      <c r="CKX60" s="960"/>
      <c r="CKY60" s="960"/>
      <c r="CKZ60" s="960"/>
      <c r="CLA60" s="960"/>
      <c r="CLB60" s="960"/>
      <c r="CLC60" s="960"/>
      <c r="CLD60" s="960"/>
      <c r="CLE60" s="960"/>
      <c r="CLF60" s="960"/>
      <c r="CLG60" s="960"/>
      <c r="CLH60" s="960"/>
      <c r="CLI60" s="960"/>
      <c r="CLJ60" s="960"/>
      <c r="CLK60" s="960"/>
      <c r="CLL60" s="960"/>
      <c r="CLM60" s="960"/>
      <c r="CLN60" s="960"/>
      <c r="CLO60" s="960"/>
      <c r="CLP60" s="960"/>
      <c r="CLQ60" s="960"/>
      <c r="CLR60" s="960"/>
      <c r="CLS60" s="960"/>
      <c r="CLT60" s="960"/>
      <c r="CLU60" s="960"/>
      <c r="CLV60" s="960"/>
      <c r="CLW60" s="960"/>
      <c r="CLX60" s="960"/>
      <c r="CLY60" s="960"/>
      <c r="CLZ60" s="960"/>
      <c r="CMA60" s="960"/>
      <c r="CMB60" s="960"/>
      <c r="CMC60" s="960"/>
      <c r="CMD60" s="960"/>
      <c r="CME60" s="960"/>
      <c r="CMF60" s="960"/>
      <c r="CMG60" s="960"/>
      <c r="CMH60" s="960"/>
      <c r="CMI60" s="960"/>
      <c r="CMJ60" s="960"/>
      <c r="CMK60" s="960"/>
      <c r="CML60" s="960"/>
      <c r="CMM60" s="960"/>
      <c r="CMN60" s="960"/>
      <c r="CMO60" s="960"/>
      <c r="CMP60" s="960"/>
      <c r="CMQ60" s="960"/>
      <c r="CMR60" s="960"/>
      <c r="CMS60" s="960"/>
      <c r="CMT60" s="960"/>
      <c r="CMU60" s="960"/>
      <c r="CMV60" s="960"/>
      <c r="CMW60" s="960"/>
      <c r="CMX60" s="960"/>
      <c r="CMY60" s="960"/>
      <c r="CMZ60" s="960"/>
      <c r="CNA60" s="960"/>
      <c r="CNB60" s="960"/>
      <c r="CNC60" s="960"/>
      <c r="CND60" s="960"/>
      <c r="CNE60" s="960"/>
      <c r="CNF60" s="960"/>
      <c r="CNG60" s="960"/>
      <c r="CNH60" s="960"/>
      <c r="CNI60" s="960"/>
      <c r="CNJ60" s="960"/>
      <c r="CNK60" s="960"/>
      <c r="CNL60" s="960"/>
      <c r="CNM60" s="960"/>
      <c r="CNN60" s="960"/>
      <c r="CNO60" s="960"/>
      <c r="CNP60" s="960"/>
      <c r="CNQ60" s="960"/>
      <c r="CNR60" s="960"/>
      <c r="CNS60" s="960"/>
      <c r="CNT60" s="960"/>
      <c r="CNU60" s="960"/>
      <c r="CNV60" s="960"/>
      <c r="CNW60" s="960"/>
      <c r="CNX60" s="960"/>
      <c r="CNY60" s="960"/>
      <c r="CNZ60" s="960"/>
      <c r="COA60" s="960"/>
      <c r="COB60" s="960"/>
      <c r="COC60" s="960"/>
      <c r="COD60" s="960"/>
      <c r="COE60" s="960"/>
      <c r="COF60" s="960"/>
      <c r="COG60" s="960"/>
      <c r="COH60" s="960"/>
      <c r="COI60" s="960"/>
      <c r="COJ60" s="960"/>
      <c r="COK60" s="960"/>
      <c r="COL60" s="960"/>
      <c r="COM60" s="960"/>
      <c r="CON60" s="960"/>
      <c r="COO60" s="960"/>
      <c r="COP60" s="960"/>
      <c r="COQ60" s="960"/>
      <c r="COR60" s="960"/>
      <c r="COS60" s="960"/>
      <c r="COT60" s="960"/>
      <c r="COU60" s="960"/>
      <c r="COV60" s="960"/>
      <c r="COW60" s="960"/>
      <c r="COX60" s="960"/>
      <c r="COY60" s="960"/>
      <c r="COZ60" s="960"/>
      <c r="CPA60" s="960"/>
      <c r="CPB60" s="960"/>
      <c r="CPC60" s="960"/>
      <c r="CPD60" s="960"/>
      <c r="CPE60" s="960"/>
      <c r="CPF60" s="960"/>
      <c r="CPG60" s="960"/>
      <c r="CPH60" s="960"/>
      <c r="CPI60" s="960"/>
      <c r="CPJ60" s="960"/>
      <c r="CPK60" s="960"/>
      <c r="CPL60" s="960"/>
      <c r="CPM60" s="960"/>
      <c r="CPN60" s="960"/>
      <c r="CPO60" s="960"/>
      <c r="CPP60" s="960"/>
      <c r="CPQ60" s="960"/>
      <c r="CPR60" s="960"/>
      <c r="CPS60" s="960"/>
      <c r="CPT60" s="960"/>
      <c r="CPU60" s="960"/>
      <c r="CPV60" s="960"/>
      <c r="CPW60" s="960"/>
      <c r="CPX60" s="960"/>
      <c r="CPY60" s="960"/>
      <c r="CPZ60" s="960"/>
      <c r="CQA60" s="960"/>
      <c r="CQB60" s="960"/>
      <c r="CQC60" s="960"/>
      <c r="CQD60" s="960"/>
      <c r="CQE60" s="960"/>
      <c r="CQF60" s="960"/>
      <c r="CQG60" s="960"/>
      <c r="CQH60" s="960"/>
      <c r="CQI60" s="960"/>
      <c r="CQJ60" s="960"/>
      <c r="CQK60" s="960"/>
      <c r="CQL60" s="960"/>
      <c r="CQM60" s="960"/>
      <c r="CQN60" s="960"/>
      <c r="CQO60" s="960"/>
      <c r="CQP60" s="960"/>
      <c r="CQQ60" s="960"/>
      <c r="CQR60" s="960"/>
      <c r="CQS60" s="960"/>
      <c r="CQT60" s="960"/>
      <c r="CQU60" s="960"/>
      <c r="CQV60" s="960"/>
      <c r="CQW60" s="960"/>
      <c r="CQX60" s="960"/>
      <c r="CQY60" s="960"/>
      <c r="CQZ60" s="960"/>
      <c r="CRA60" s="960"/>
      <c r="CRB60" s="960"/>
      <c r="CRC60" s="960"/>
      <c r="CRD60" s="960"/>
      <c r="CRE60" s="960"/>
      <c r="CRF60" s="960"/>
      <c r="CRG60" s="960"/>
      <c r="CRH60" s="960"/>
      <c r="CRI60" s="960"/>
      <c r="CRJ60" s="960"/>
      <c r="CRK60" s="960"/>
      <c r="CRL60" s="960"/>
      <c r="CRM60" s="960"/>
      <c r="CRN60" s="960"/>
      <c r="CRO60" s="960"/>
      <c r="CRP60" s="960"/>
      <c r="CRQ60" s="960"/>
      <c r="CRR60" s="960"/>
      <c r="CRS60" s="960"/>
      <c r="CRT60" s="960"/>
      <c r="CRU60" s="960"/>
      <c r="CRV60" s="960"/>
      <c r="CRW60" s="960"/>
      <c r="CRX60" s="960"/>
      <c r="CRY60" s="960"/>
      <c r="CRZ60" s="960"/>
      <c r="CSA60" s="960"/>
      <c r="CSB60" s="960"/>
      <c r="CSC60" s="960"/>
      <c r="CSD60" s="960"/>
      <c r="CSE60" s="960"/>
      <c r="CSF60" s="960"/>
      <c r="CSG60" s="960"/>
      <c r="CSH60" s="960"/>
      <c r="CSI60" s="960"/>
      <c r="CSJ60" s="960"/>
      <c r="CSK60" s="960"/>
      <c r="CSL60" s="960"/>
      <c r="CSM60" s="960"/>
      <c r="CSN60" s="960"/>
      <c r="CSO60" s="960"/>
      <c r="CSP60" s="960"/>
      <c r="CSQ60" s="960"/>
      <c r="CSR60" s="960"/>
      <c r="CSS60" s="960"/>
      <c r="CST60" s="960"/>
      <c r="CSU60" s="960"/>
      <c r="CSV60" s="960"/>
      <c r="CSW60" s="960"/>
      <c r="CSX60" s="960"/>
      <c r="CSY60" s="960"/>
      <c r="CSZ60" s="960"/>
      <c r="CTA60" s="960"/>
      <c r="CTB60" s="960"/>
      <c r="CTC60" s="960"/>
      <c r="CTD60" s="960"/>
      <c r="CTE60" s="960"/>
      <c r="CTF60" s="960"/>
      <c r="CTG60" s="960"/>
      <c r="CTH60" s="960"/>
      <c r="CTI60" s="960"/>
      <c r="CTJ60" s="960"/>
      <c r="CTK60" s="960"/>
      <c r="CTL60" s="960"/>
      <c r="CTM60" s="960"/>
      <c r="CTN60" s="960"/>
      <c r="CTO60" s="960"/>
      <c r="CTP60" s="960"/>
      <c r="CTQ60" s="960"/>
      <c r="CTR60" s="960"/>
      <c r="CTS60" s="960"/>
      <c r="CTT60" s="960"/>
      <c r="CTU60" s="960"/>
      <c r="CTV60" s="960"/>
      <c r="CTW60" s="960"/>
      <c r="CTX60" s="960"/>
      <c r="CTY60" s="960"/>
      <c r="CTZ60" s="960"/>
      <c r="CUA60" s="960"/>
      <c r="CUB60" s="960"/>
      <c r="CUC60" s="960"/>
      <c r="CUD60" s="960"/>
      <c r="CUE60" s="960"/>
      <c r="CUF60" s="960"/>
      <c r="CUG60" s="960"/>
      <c r="CUH60" s="960"/>
      <c r="CUI60" s="960"/>
      <c r="CUJ60" s="960"/>
      <c r="CUK60" s="960"/>
      <c r="CUL60" s="960"/>
      <c r="CUM60" s="960"/>
      <c r="CUN60" s="960"/>
      <c r="CUO60" s="960"/>
      <c r="CUP60" s="960"/>
      <c r="CUQ60" s="960"/>
      <c r="CUR60" s="960"/>
      <c r="CUS60" s="960"/>
      <c r="CUT60" s="960"/>
      <c r="CUU60" s="960"/>
      <c r="CUV60" s="960"/>
      <c r="CUW60" s="960"/>
      <c r="CUX60" s="960"/>
      <c r="CUY60" s="960"/>
      <c r="CUZ60" s="960"/>
      <c r="CVA60" s="960"/>
      <c r="CVB60" s="960"/>
      <c r="CVC60" s="960"/>
      <c r="CVD60" s="960"/>
      <c r="CVE60" s="960"/>
      <c r="CVF60" s="960"/>
      <c r="CVG60" s="960"/>
      <c r="CVH60" s="960"/>
      <c r="CVI60" s="960"/>
      <c r="CVJ60" s="960"/>
      <c r="CVK60" s="960"/>
      <c r="CVL60" s="960"/>
      <c r="CVM60" s="960"/>
      <c r="CVN60" s="960"/>
      <c r="CVO60" s="960"/>
      <c r="CVP60" s="960"/>
      <c r="CVQ60" s="960"/>
      <c r="CVR60" s="960"/>
      <c r="CVS60" s="960"/>
      <c r="CVT60" s="960"/>
      <c r="CVU60" s="960"/>
      <c r="CVV60" s="960"/>
      <c r="CVW60" s="960"/>
      <c r="CVX60" s="960"/>
      <c r="CVY60" s="960"/>
      <c r="CVZ60" s="960"/>
      <c r="CWA60" s="960"/>
      <c r="CWB60" s="960"/>
      <c r="CWC60" s="960"/>
      <c r="CWD60" s="960"/>
      <c r="CWE60" s="960"/>
      <c r="CWF60" s="960"/>
      <c r="CWG60" s="960"/>
      <c r="CWH60" s="960"/>
      <c r="CWI60" s="960"/>
      <c r="CWJ60" s="960"/>
      <c r="CWK60" s="960"/>
      <c r="CWL60" s="960"/>
      <c r="CWM60" s="960"/>
      <c r="CWN60" s="960"/>
      <c r="CWO60" s="960"/>
      <c r="CWP60" s="960"/>
      <c r="CWQ60" s="960"/>
      <c r="CWR60" s="960"/>
      <c r="CWS60" s="960"/>
      <c r="CWT60" s="960"/>
      <c r="CWU60" s="960"/>
      <c r="CWV60" s="960"/>
      <c r="CWW60" s="960"/>
      <c r="CWX60" s="960"/>
      <c r="CWY60" s="960"/>
      <c r="CWZ60" s="960"/>
      <c r="CXA60" s="960"/>
      <c r="CXB60" s="960"/>
      <c r="CXC60" s="960"/>
      <c r="CXD60" s="960"/>
      <c r="CXE60" s="960"/>
      <c r="CXF60" s="960"/>
      <c r="CXG60" s="960"/>
      <c r="CXH60" s="960"/>
      <c r="CXI60" s="960"/>
      <c r="CXJ60" s="960"/>
      <c r="CXK60" s="960"/>
      <c r="CXL60" s="960"/>
      <c r="CXM60" s="960"/>
      <c r="CXN60" s="960"/>
      <c r="CXO60" s="960"/>
      <c r="CXP60" s="960"/>
      <c r="CXQ60" s="960"/>
      <c r="CXR60" s="960"/>
      <c r="CXS60" s="960"/>
      <c r="CXT60" s="960"/>
      <c r="CXU60" s="960"/>
      <c r="CXV60" s="960"/>
      <c r="CXW60" s="960"/>
      <c r="CXX60" s="960"/>
      <c r="CXY60" s="960"/>
      <c r="CXZ60" s="960"/>
      <c r="CYA60" s="960"/>
      <c r="CYB60" s="960"/>
      <c r="CYC60" s="960"/>
      <c r="CYD60" s="960"/>
      <c r="CYE60" s="960"/>
      <c r="CYF60" s="960"/>
      <c r="CYG60" s="960"/>
      <c r="CYH60" s="960"/>
      <c r="CYI60" s="960"/>
      <c r="CYJ60" s="960"/>
      <c r="CYK60" s="960"/>
      <c r="CYL60" s="960"/>
      <c r="CYM60" s="960"/>
      <c r="CYN60" s="960"/>
      <c r="CYO60" s="960"/>
      <c r="CYP60" s="960"/>
      <c r="CYQ60" s="960"/>
      <c r="CYR60" s="960"/>
      <c r="CYS60" s="960"/>
      <c r="CYT60" s="960"/>
      <c r="CYU60" s="960"/>
      <c r="CYV60" s="960"/>
      <c r="CYW60" s="960"/>
      <c r="CYX60" s="960"/>
      <c r="CYY60" s="960"/>
      <c r="CYZ60" s="960"/>
      <c r="CZA60" s="960"/>
      <c r="CZB60" s="960"/>
      <c r="CZC60" s="960"/>
      <c r="CZD60" s="960"/>
      <c r="CZE60" s="960"/>
      <c r="CZF60" s="960"/>
      <c r="CZG60" s="960"/>
      <c r="CZH60" s="960"/>
      <c r="CZI60" s="960"/>
      <c r="CZJ60" s="960"/>
      <c r="CZK60" s="960"/>
      <c r="CZL60" s="960"/>
      <c r="CZM60" s="960"/>
      <c r="CZN60" s="960"/>
      <c r="CZO60" s="960"/>
      <c r="CZP60" s="960"/>
      <c r="CZQ60" s="960"/>
      <c r="CZR60" s="960"/>
      <c r="CZS60" s="960"/>
      <c r="CZT60" s="960"/>
      <c r="CZU60" s="960"/>
      <c r="CZV60" s="960"/>
      <c r="CZW60" s="960"/>
      <c r="CZX60" s="960"/>
      <c r="CZY60" s="960"/>
      <c r="CZZ60" s="960"/>
      <c r="DAA60" s="960"/>
      <c r="DAB60" s="960"/>
      <c r="DAC60" s="960"/>
      <c r="DAD60" s="960"/>
      <c r="DAE60" s="960"/>
      <c r="DAF60" s="960"/>
      <c r="DAG60" s="960"/>
      <c r="DAH60" s="960"/>
      <c r="DAI60" s="960"/>
      <c r="DAJ60" s="960"/>
      <c r="DAK60" s="960"/>
      <c r="DAL60" s="960"/>
      <c r="DAM60" s="960"/>
      <c r="DAN60" s="960"/>
      <c r="DAO60" s="960"/>
      <c r="DAP60" s="960"/>
      <c r="DAQ60" s="960"/>
      <c r="DAR60" s="960"/>
      <c r="DAS60" s="960"/>
      <c r="DAT60" s="960"/>
      <c r="DAU60" s="960"/>
      <c r="DAV60" s="960"/>
      <c r="DAW60" s="960"/>
      <c r="DAX60" s="960"/>
      <c r="DAY60" s="960"/>
      <c r="DAZ60" s="960"/>
      <c r="DBA60" s="960"/>
      <c r="DBB60" s="960"/>
      <c r="DBC60" s="960"/>
      <c r="DBD60" s="960"/>
      <c r="DBE60" s="960"/>
      <c r="DBF60" s="960"/>
      <c r="DBG60" s="960"/>
      <c r="DBH60" s="960"/>
      <c r="DBI60" s="960"/>
      <c r="DBJ60" s="960"/>
      <c r="DBK60" s="960"/>
      <c r="DBL60" s="960"/>
      <c r="DBM60" s="960"/>
      <c r="DBN60" s="960"/>
      <c r="DBO60" s="960"/>
      <c r="DBP60" s="960"/>
      <c r="DBQ60" s="960"/>
      <c r="DBR60" s="960"/>
      <c r="DBS60" s="960"/>
      <c r="DBT60" s="960"/>
      <c r="DBU60" s="960"/>
      <c r="DBV60" s="960"/>
      <c r="DBW60" s="960"/>
      <c r="DBX60" s="960"/>
      <c r="DBY60" s="960"/>
      <c r="DBZ60" s="960"/>
      <c r="DCA60" s="960"/>
      <c r="DCB60" s="960"/>
      <c r="DCC60" s="960"/>
      <c r="DCD60" s="960"/>
      <c r="DCE60" s="960"/>
      <c r="DCF60" s="960"/>
      <c r="DCG60" s="960"/>
      <c r="DCH60" s="960"/>
      <c r="DCI60" s="960"/>
      <c r="DCJ60" s="960"/>
      <c r="DCK60" s="960"/>
      <c r="DCL60" s="960"/>
      <c r="DCM60" s="960"/>
      <c r="DCN60" s="960"/>
      <c r="DCO60" s="960"/>
      <c r="DCP60" s="960"/>
      <c r="DCQ60" s="960"/>
      <c r="DCR60" s="960"/>
      <c r="DCS60" s="960"/>
      <c r="DCT60" s="960"/>
      <c r="DCU60" s="960"/>
      <c r="DCV60" s="960"/>
      <c r="DCW60" s="960"/>
      <c r="DCX60" s="960"/>
      <c r="DCY60" s="960"/>
      <c r="DCZ60" s="960"/>
      <c r="DDA60" s="960"/>
      <c r="DDB60" s="960"/>
      <c r="DDC60" s="960"/>
      <c r="DDD60" s="960"/>
      <c r="DDE60" s="960"/>
      <c r="DDF60" s="960"/>
      <c r="DDG60" s="960"/>
      <c r="DDH60" s="960"/>
      <c r="DDI60" s="960"/>
      <c r="DDJ60" s="960"/>
      <c r="DDK60" s="960"/>
      <c r="DDL60" s="960"/>
      <c r="DDM60" s="960"/>
      <c r="DDN60" s="960"/>
      <c r="DDO60" s="960"/>
      <c r="DDP60" s="960"/>
      <c r="DDQ60" s="960"/>
      <c r="DDR60" s="960"/>
      <c r="DDS60" s="960"/>
      <c r="DDT60" s="960"/>
      <c r="DDU60" s="960"/>
      <c r="DDV60" s="960"/>
      <c r="DDW60" s="960"/>
      <c r="DDX60" s="960"/>
      <c r="DDY60" s="960"/>
      <c r="DDZ60" s="960"/>
      <c r="DEA60" s="960"/>
      <c r="DEB60" s="960"/>
      <c r="DEC60" s="960"/>
      <c r="DED60" s="960"/>
      <c r="DEE60" s="960"/>
      <c r="DEF60" s="960"/>
      <c r="DEG60" s="960"/>
      <c r="DEH60" s="960"/>
      <c r="DEI60" s="960"/>
      <c r="DEJ60" s="960"/>
      <c r="DEK60" s="960"/>
      <c r="DEL60" s="960"/>
      <c r="DEM60" s="960"/>
      <c r="DEN60" s="960"/>
      <c r="DEO60" s="960"/>
      <c r="DEP60" s="960"/>
      <c r="DEQ60" s="960"/>
      <c r="DER60" s="960"/>
      <c r="DES60" s="960"/>
      <c r="DET60" s="960"/>
      <c r="DEU60" s="960"/>
      <c r="DEV60" s="960"/>
      <c r="DEW60" s="960"/>
      <c r="DEX60" s="960"/>
      <c r="DEY60" s="960"/>
      <c r="DEZ60" s="960"/>
      <c r="DFA60" s="960"/>
      <c r="DFB60" s="960"/>
      <c r="DFC60" s="960"/>
      <c r="DFD60" s="960"/>
      <c r="DFE60" s="960"/>
      <c r="DFF60" s="960"/>
      <c r="DFG60" s="960"/>
      <c r="DFH60" s="960"/>
      <c r="DFI60" s="960"/>
      <c r="DFJ60" s="960"/>
      <c r="DFK60" s="960"/>
      <c r="DFL60" s="960"/>
      <c r="DFM60" s="960"/>
      <c r="DFN60" s="960"/>
      <c r="DFO60" s="960"/>
      <c r="DFP60" s="960"/>
      <c r="DFQ60" s="960"/>
      <c r="DFR60" s="960"/>
      <c r="DFS60" s="960"/>
      <c r="DFT60" s="960"/>
      <c r="DFU60" s="960"/>
      <c r="DFV60" s="960"/>
      <c r="DFW60" s="960"/>
      <c r="DFX60" s="960"/>
      <c r="DFY60" s="960"/>
      <c r="DFZ60" s="960"/>
      <c r="DGA60" s="960"/>
      <c r="DGB60" s="960"/>
      <c r="DGC60" s="960"/>
      <c r="DGD60" s="960"/>
      <c r="DGE60" s="960"/>
      <c r="DGF60" s="960"/>
      <c r="DGG60" s="960"/>
      <c r="DGH60" s="960"/>
      <c r="DGI60" s="960"/>
      <c r="DGJ60" s="960"/>
      <c r="DGK60" s="960"/>
      <c r="DGL60" s="960"/>
      <c r="DGM60" s="960"/>
      <c r="DGN60" s="960"/>
      <c r="DGO60" s="960"/>
      <c r="DGP60" s="960"/>
      <c r="DGQ60" s="960"/>
      <c r="DGR60" s="960"/>
      <c r="DGS60" s="960"/>
      <c r="DGT60" s="960"/>
      <c r="DGU60" s="960"/>
      <c r="DGV60" s="960"/>
      <c r="DGW60" s="960"/>
      <c r="DGX60" s="960"/>
      <c r="DGY60" s="960"/>
      <c r="DGZ60" s="960"/>
      <c r="DHA60" s="960"/>
      <c r="DHB60" s="960"/>
      <c r="DHC60" s="960"/>
      <c r="DHD60" s="960"/>
      <c r="DHE60" s="960"/>
      <c r="DHF60" s="960"/>
      <c r="DHG60" s="960"/>
      <c r="DHH60" s="960"/>
      <c r="DHI60" s="960"/>
      <c r="DHJ60" s="960"/>
      <c r="DHK60" s="960"/>
      <c r="DHL60" s="960"/>
      <c r="DHM60" s="960"/>
      <c r="DHN60" s="960"/>
      <c r="DHO60" s="960"/>
      <c r="DHP60" s="960"/>
      <c r="DHQ60" s="960"/>
      <c r="DHR60" s="960"/>
      <c r="DHS60" s="960"/>
      <c r="DHT60" s="960"/>
      <c r="DHU60" s="960"/>
      <c r="DHV60" s="960"/>
      <c r="DHW60" s="960"/>
      <c r="DHX60" s="960"/>
      <c r="DHY60" s="960"/>
      <c r="DHZ60" s="960"/>
      <c r="DIA60" s="960"/>
      <c r="DIB60" s="960"/>
      <c r="DIC60" s="960"/>
      <c r="DID60" s="960"/>
      <c r="DIE60" s="960"/>
      <c r="DIF60" s="960"/>
      <c r="DIG60" s="960"/>
      <c r="DIH60" s="960"/>
      <c r="DII60" s="960"/>
      <c r="DIJ60" s="960"/>
      <c r="DIK60" s="960"/>
      <c r="DIL60" s="960"/>
      <c r="DIM60" s="960"/>
      <c r="DIN60" s="960"/>
      <c r="DIO60" s="960"/>
      <c r="DIP60" s="960"/>
      <c r="DIQ60" s="960"/>
      <c r="DIR60" s="960"/>
      <c r="DIS60" s="960"/>
      <c r="DIT60" s="960"/>
      <c r="DIU60" s="960"/>
      <c r="DIV60" s="960"/>
      <c r="DIW60" s="960"/>
      <c r="DIX60" s="960"/>
      <c r="DIY60" s="960"/>
      <c r="DIZ60" s="960"/>
      <c r="DJA60" s="960"/>
      <c r="DJB60" s="960"/>
      <c r="DJC60" s="960"/>
      <c r="DJD60" s="960"/>
      <c r="DJE60" s="960"/>
      <c r="DJF60" s="960"/>
      <c r="DJG60" s="960"/>
      <c r="DJH60" s="960"/>
      <c r="DJI60" s="960"/>
      <c r="DJJ60" s="960"/>
      <c r="DJK60" s="960"/>
      <c r="DJL60" s="960"/>
      <c r="DJM60" s="960"/>
      <c r="DJN60" s="960"/>
      <c r="DJO60" s="960"/>
      <c r="DJP60" s="960"/>
      <c r="DJQ60" s="960"/>
      <c r="DJR60" s="960"/>
      <c r="DJS60" s="960"/>
      <c r="DJT60" s="960"/>
      <c r="DJU60" s="960"/>
      <c r="DJV60" s="960"/>
      <c r="DJW60" s="960"/>
      <c r="DJX60" s="960"/>
      <c r="DJY60" s="960"/>
      <c r="DJZ60" s="960"/>
      <c r="DKA60" s="960"/>
      <c r="DKB60" s="960"/>
      <c r="DKC60" s="960"/>
      <c r="DKD60" s="960"/>
      <c r="DKE60" s="960"/>
      <c r="DKF60" s="960"/>
      <c r="DKG60" s="960"/>
      <c r="DKH60" s="960"/>
      <c r="DKI60" s="960"/>
      <c r="DKJ60" s="960"/>
      <c r="DKK60" s="960"/>
      <c r="DKL60" s="960"/>
      <c r="DKM60" s="960"/>
      <c r="DKN60" s="960"/>
      <c r="DKO60" s="960"/>
      <c r="DKP60" s="960"/>
      <c r="DKQ60" s="960"/>
      <c r="DKR60" s="960"/>
      <c r="DKS60" s="960"/>
      <c r="DKT60" s="960"/>
      <c r="DKU60" s="960"/>
      <c r="DKV60" s="960"/>
      <c r="DKW60" s="960"/>
      <c r="DKX60" s="960"/>
      <c r="DKY60" s="960"/>
      <c r="DKZ60" s="960"/>
      <c r="DLA60" s="960"/>
      <c r="DLB60" s="960"/>
      <c r="DLC60" s="960"/>
      <c r="DLD60" s="960"/>
      <c r="DLE60" s="960"/>
      <c r="DLF60" s="960"/>
      <c r="DLG60" s="960"/>
      <c r="DLH60" s="960"/>
      <c r="DLI60" s="960"/>
      <c r="DLJ60" s="960"/>
      <c r="DLK60" s="960"/>
      <c r="DLL60" s="960"/>
      <c r="DLM60" s="960"/>
      <c r="DLN60" s="960"/>
      <c r="DLO60" s="960"/>
      <c r="DLP60" s="960"/>
      <c r="DLQ60" s="960"/>
      <c r="DLR60" s="960"/>
      <c r="DLS60" s="960"/>
      <c r="DLT60" s="960"/>
      <c r="DLU60" s="960"/>
      <c r="DLV60" s="960"/>
      <c r="DLW60" s="960"/>
      <c r="DLX60" s="960"/>
      <c r="DLY60" s="960"/>
      <c r="DLZ60" s="960"/>
      <c r="DMA60" s="960"/>
      <c r="DMB60" s="960"/>
      <c r="DMC60" s="960"/>
      <c r="DMD60" s="960"/>
      <c r="DME60" s="960"/>
      <c r="DMF60" s="960"/>
      <c r="DMG60" s="960"/>
      <c r="DMH60" s="960"/>
      <c r="DMI60" s="960"/>
      <c r="DMJ60" s="960"/>
      <c r="DMK60" s="960"/>
      <c r="DML60" s="960"/>
      <c r="DMM60" s="960"/>
      <c r="DMN60" s="960"/>
      <c r="DMO60" s="960"/>
      <c r="DMP60" s="960"/>
      <c r="DMQ60" s="960"/>
      <c r="DMR60" s="960"/>
      <c r="DMS60" s="960"/>
      <c r="DMT60" s="960"/>
      <c r="DMU60" s="960"/>
      <c r="DMV60" s="960"/>
      <c r="DMW60" s="960"/>
      <c r="DMX60" s="960"/>
      <c r="DMY60" s="960"/>
      <c r="DMZ60" s="960"/>
      <c r="DNA60" s="960"/>
      <c r="DNB60" s="960"/>
      <c r="DNC60" s="960"/>
      <c r="DND60" s="960"/>
      <c r="DNE60" s="960"/>
      <c r="DNF60" s="960"/>
      <c r="DNG60" s="960"/>
      <c r="DNH60" s="960"/>
      <c r="DNI60" s="960"/>
      <c r="DNJ60" s="960"/>
      <c r="DNK60" s="960"/>
      <c r="DNL60" s="960"/>
      <c r="DNM60" s="960"/>
      <c r="DNN60" s="960"/>
      <c r="DNO60" s="960"/>
      <c r="DNP60" s="960"/>
      <c r="DNQ60" s="960"/>
      <c r="DNR60" s="960"/>
      <c r="DNS60" s="960"/>
      <c r="DNT60" s="960"/>
      <c r="DNU60" s="960"/>
      <c r="DNV60" s="960"/>
      <c r="DNW60" s="960"/>
      <c r="DNX60" s="960"/>
      <c r="DNY60" s="960"/>
      <c r="DNZ60" s="960"/>
      <c r="DOA60" s="960"/>
      <c r="DOB60" s="960"/>
      <c r="DOC60" s="960"/>
      <c r="DOD60" s="960"/>
      <c r="DOE60" s="960"/>
      <c r="DOF60" s="960"/>
      <c r="DOG60" s="960"/>
      <c r="DOH60" s="960"/>
      <c r="DOI60" s="960"/>
      <c r="DOJ60" s="960"/>
      <c r="DOK60" s="960"/>
      <c r="DOL60" s="960"/>
      <c r="DOM60" s="960"/>
      <c r="DON60" s="960"/>
      <c r="DOO60" s="960"/>
      <c r="DOP60" s="960"/>
      <c r="DOQ60" s="960"/>
      <c r="DOR60" s="960"/>
      <c r="DOS60" s="960"/>
      <c r="DOT60" s="960"/>
      <c r="DOU60" s="960"/>
      <c r="DOV60" s="960"/>
      <c r="DOW60" s="960"/>
      <c r="DOX60" s="960"/>
      <c r="DOY60" s="960"/>
      <c r="DOZ60" s="960"/>
      <c r="DPA60" s="960"/>
      <c r="DPB60" s="960"/>
      <c r="DPC60" s="960"/>
      <c r="DPD60" s="960"/>
      <c r="DPE60" s="960"/>
      <c r="DPF60" s="960"/>
      <c r="DPG60" s="960"/>
      <c r="DPH60" s="960"/>
      <c r="DPI60" s="960"/>
      <c r="DPJ60" s="960"/>
      <c r="DPK60" s="960"/>
      <c r="DPL60" s="960"/>
      <c r="DPM60" s="960"/>
      <c r="DPN60" s="960"/>
      <c r="DPO60" s="960"/>
      <c r="DPP60" s="960"/>
      <c r="DPQ60" s="960"/>
      <c r="DPR60" s="960"/>
      <c r="DPS60" s="960"/>
      <c r="DPT60" s="960"/>
      <c r="DPU60" s="960"/>
      <c r="DPV60" s="960"/>
      <c r="DPW60" s="960"/>
      <c r="DPX60" s="960"/>
      <c r="DPY60" s="960"/>
      <c r="DPZ60" s="960"/>
      <c r="DQA60" s="960"/>
      <c r="DQB60" s="960"/>
      <c r="DQC60" s="960"/>
      <c r="DQD60" s="960"/>
      <c r="DQE60" s="960"/>
      <c r="DQF60" s="960"/>
      <c r="DQG60" s="960"/>
      <c r="DQH60" s="960"/>
      <c r="DQI60" s="960"/>
      <c r="DQJ60" s="960"/>
      <c r="DQK60" s="960"/>
      <c r="DQL60" s="960"/>
      <c r="DQM60" s="960"/>
      <c r="DQN60" s="960"/>
      <c r="DQO60" s="960"/>
      <c r="DQP60" s="960"/>
      <c r="DQQ60" s="960"/>
      <c r="DQR60" s="960"/>
      <c r="DQS60" s="960"/>
      <c r="DQT60" s="960"/>
      <c r="DQU60" s="960"/>
      <c r="DQV60" s="960"/>
      <c r="DQW60" s="960"/>
      <c r="DQX60" s="960"/>
      <c r="DQY60" s="960"/>
      <c r="DQZ60" s="960"/>
      <c r="DRA60" s="960"/>
      <c r="DRB60" s="960"/>
      <c r="DRC60" s="960"/>
      <c r="DRD60" s="960"/>
      <c r="DRE60" s="960"/>
      <c r="DRF60" s="960"/>
      <c r="DRG60" s="960"/>
      <c r="DRH60" s="960"/>
      <c r="DRI60" s="960"/>
      <c r="DRJ60" s="960"/>
      <c r="DRK60" s="960"/>
      <c r="DRL60" s="960"/>
      <c r="DRM60" s="960"/>
      <c r="DRN60" s="960"/>
      <c r="DRO60" s="960"/>
      <c r="DRP60" s="960"/>
      <c r="DRQ60" s="960"/>
      <c r="DRR60" s="960"/>
      <c r="DRS60" s="960"/>
      <c r="DRT60" s="960"/>
      <c r="DRU60" s="960"/>
      <c r="DRV60" s="960"/>
      <c r="DRW60" s="960"/>
      <c r="DRX60" s="960"/>
      <c r="DRY60" s="960"/>
      <c r="DRZ60" s="960"/>
      <c r="DSA60" s="960"/>
      <c r="DSB60" s="960"/>
      <c r="DSC60" s="960"/>
      <c r="DSD60" s="960"/>
      <c r="DSE60" s="960"/>
      <c r="DSF60" s="960"/>
      <c r="DSG60" s="960"/>
      <c r="DSH60" s="960"/>
      <c r="DSI60" s="960"/>
      <c r="DSJ60" s="960"/>
      <c r="DSK60" s="960"/>
      <c r="DSL60" s="960"/>
      <c r="DSM60" s="960"/>
      <c r="DSN60" s="960"/>
      <c r="DSO60" s="960"/>
      <c r="DSP60" s="960"/>
      <c r="DSQ60" s="960"/>
      <c r="DSR60" s="960"/>
      <c r="DSS60" s="960"/>
      <c r="DST60" s="960"/>
      <c r="DSU60" s="960"/>
      <c r="DSV60" s="960"/>
      <c r="DSW60" s="960"/>
      <c r="DSX60" s="960"/>
      <c r="DSY60" s="960"/>
      <c r="DSZ60" s="960"/>
      <c r="DTA60" s="960"/>
      <c r="DTB60" s="960"/>
      <c r="DTC60" s="960"/>
      <c r="DTD60" s="960"/>
      <c r="DTE60" s="960"/>
      <c r="DTF60" s="960"/>
      <c r="DTG60" s="960"/>
      <c r="DTH60" s="960"/>
      <c r="DTI60" s="960"/>
      <c r="DTJ60" s="960"/>
      <c r="DTK60" s="960"/>
      <c r="DTL60" s="960"/>
      <c r="DTM60" s="960"/>
      <c r="DTN60" s="960"/>
      <c r="DTO60" s="960"/>
      <c r="DTP60" s="960"/>
      <c r="DTQ60" s="960"/>
      <c r="DTR60" s="960"/>
      <c r="DTS60" s="960"/>
      <c r="DTT60" s="960"/>
      <c r="DTU60" s="960"/>
      <c r="DTV60" s="960"/>
      <c r="DTW60" s="960"/>
      <c r="DTX60" s="960"/>
      <c r="DTY60" s="960"/>
      <c r="DTZ60" s="960"/>
      <c r="DUA60" s="960"/>
      <c r="DUB60" s="960"/>
      <c r="DUC60" s="960"/>
      <c r="DUD60" s="960"/>
      <c r="DUE60" s="960"/>
      <c r="DUF60" s="960"/>
      <c r="DUG60" s="960"/>
      <c r="DUH60" s="960"/>
      <c r="DUI60" s="960"/>
      <c r="DUJ60" s="960"/>
      <c r="DUK60" s="960"/>
      <c r="DUL60" s="960"/>
      <c r="DUM60" s="960"/>
      <c r="DUN60" s="960"/>
      <c r="DUO60" s="960"/>
      <c r="DUP60" s="960"/>
      <c r="DUQ60" s="960"/>
      <c r="DUR60" s="960"/>
      <c r="DUS60" s="960"/>
      <c r="DUT60" s="960"/>
      <c r="DUU60" s="960"/>
      <c r="DUV60" s="960"/>
      <c r="DUW60" s="960"/>
      <c r="DUX60" s="960"/>
      <c r="DUY60" s="960"/>
      <c r="DUZ60" s="960"/>
      <c r="DVA60" s="960"/>
      <c r="DVB60" s="960"/>
      <c r="DVC60" s="960"/>
      <c r="DVD60" s="960"/>
      <c r="DVE60" s="960"/>
      <c r="DVF60" s="960"/>
      <c r="DVG60" s="960"/>
      <c r="DVH60" s="960"/>
      <c r="DVI60" s="960"/>
      <c r="DVJ60" s="960"/>
      <c r="DVK60" s="960"/>
      <c r="DVL60" s="960"/>
      <c r="DVM60" s="960"/>
      <c r="DVN60" s="960"/>
      <c r="DVO60" s="960"/>
      <c r="DVP60" s="960"/>
      <c r="DVQ60" s="960"/>
      <c r="DVR60" s="960"/>
      <c r="DVS60" s="960"/>
      <c r="DVT60" s="960"/>
      <c r="DVU60" s="960"/>
      <c r="DVV60" s="960"/>
      <c r="DVW60" s="960"/>
      <c r="DVX60" s="960"/>
      <c r="DVY60" s="960"/>
      <c r="DVZ60" s="960"/>
      <c r="DWA60" s="960"/>
      <c r="DWB60" s="960"/>
      <c r="DWC60" s="960"/>
      <c r="DWD60" s="960"/>
      <c r="DWE60" s="960"/>
      <c r="DWF60" s="960"/>
      <c r="DWG60" s="960"/>
      <c r="DWH60" s="960"/>
      <c r="DWI60" s="960"/>
      <c r="DWJ60" s="960"/>
      <c r="DWK60" s="960"/>
      <c r="DWL60" s="960"/>
      <c r="DWM60" s="960"/>
      <c r="DWN60" s="960"/>
      <c r="DWO60" s="960"/>
      <c r="DWP60" s="960"/>
      <c r="DWQ60" s="960"/>
      <c r="DWR60" s="960"/>
      <c r="DWS60" s="960"/>
      <c r="DWT60" s="960"/>
      <c r="DWU60" s="960"/>
      <c r="DWV60" s="960"/>
      <c r="DWW60" s="960"/>
      <c r="DWX60" s="960"/>
      <c r="DWY60" s="960"/>
      <c r="DWZ60" s="960"/>
      <c r="DXA60" s="960"/>
      <c r="DXB60" s="960"/>
      <c r="DXC60" s="960"/>
      <c r="DXD60" s="960"/>
      <c r="DXE60" s="960"/>
      <c r="DXF60" s="960"/>
      <c r="DXG60" s="960"/>
      <c r="DXH60" s="960"/>
      <c r="DXI60" s="960"/>
      <c r="DXJ60" s="960"/>
      <c r="DXK60" s="960"/>
      <c r="DXL60" s="960"/>
      <c r="DXM60" s="960"/>
      <c r="DXN60" s="960"/>
      <c r="DXO60" s="960"/>
      <c r="DXP60" s="960"/>
      <c r="DXQ60" s="960"/>
      <c r="DXR60" s="960"/>
      <c r="DXS60" s="960"/>
      <c r="DXT60" s="960"/>
      <c r="DXU60" s="960"/>
      <c r="DXV60" s="960"/>
      <c r="DXW60" s="960"/>
      <c r="DXX60" s="960"/>
      <c r="DXY60" s="960"/>
      <c r="DXZ60" s="960"/>
      <c r="DYA60" s="960"/>
      <c r="DYB60" s="960"/>
      <c r="DYC60" s="960"/>
      <c r="DYD60" s="960"/>
      <c r="DYE60" s="960"/>
      <c r="DYF60" s="960"/>
      <c r="DYG60" s="960"/>
      <c r="DYH60" s="960"/>
      <c r="DYI60" s="960"/>
      <c r="DYJ60" s="960"/>
      <c r="DYK60" s="960"/>
      <c r="DYL60" s="960"/>
      <c r="DYM60" s="960"/>
      <c r="DYN60" s="960"/>
      <c r="DYO60" s="960"/>
      <c r="DYP60" s="960"/>
      <c r="DYQ60" s="960"/>
      <c r="DYR60" s="960"/>
      <c r="DYS60" s="960"/>
      <c r="DYT60" s="960"/>
      <c r="DYU60" s="960"/>
      <c r="DYV60" s="960"/>
      <c r="DYW60" s="960"/>
      <c r="DYX60" s="960"/>
      <c r="DYY60" s="960"/>
      <c r="DYZ60" s="960"/>
      <c r="DZA60" s="960"/>
      <c r="DZB60" s="960"/>
      <c r="DZC60" s="960"/>
      <c r="DZD60" s="960"/>
      <c r="DZE60" s="960"/>
      <c r="DZF60" s="960"/>
      <c r="DZG60" s="960"/>
      <c r="DZH60" s="960"/>
      <c r="DZI60" s="960"/>
      <c r="DZJ60" s="960"/>
      <c r="DZK60" s="960"/>
      <c r="DZL60" s="960"/>
      <c r="DZM60" s="960"/>
      <c r="DZN60" s="960"/>
      <c r="DZO60" s="960"/>
      <c r="DZP60" s="960"/>
      <c r="DZQ60" s="960"/>
      <c r="DZR60" s="960"/>
      <c r="DZS60" s="960"/>
      <c r="DZT60" s="960"/>
      <c r="DZU60" s="960"/>
      <c r="DZV60" s="960"/>
      <c r="DZW60" s="960"/>
      <c r="DZX60" s="960"/>
      <c r="DZY60" s="960"/>
      <c r="DZZ60" s="960"/>
      <c r="EAA60" s="960"/>
      <c r="EAB60" s="960"/>
      <c r="EAC60" s="960"/>
      <c r="EAD60" s="960"/>
      <c r="EAE60" s="960"/>
      <c r="EAF60" s="960"/>
      <c r="EAG60" s="960"/>
      <c r="EAH60" s="960"/>
      <c r="EAI60" s="960"/>
      <c r="EAJ60" s="960"/>
      <c r="EAK60" s="960"/>
      <c r="EAL60" s="960"/>
      <c r="EAM60" s="960"/>
      <c r="EAN60" s="960"/>
      <c r="EAO60" s="960"/>
      <c r="EAP60" s="960"/>
      <c r="EAQ60" s="960"/>
      <c r="EAR60" s="960"/>
      <c r="EAS60" s="960"/>
      <c r="EAT60" s="960"/>
      <c r="EAU60" s="960"/>
      <c r="EAV60" s="960"/>
      <c r="EAW60" s="960"/>
      <c r="EAX60" s="960"/>
      <c r="EAY60" s="960"/>
      <c r="EAZ60" s="960"/>
      <c r="EBA60" s="960"/>
      <c r="EBB60" s="960"/>
      <c r="EBC60" s="960"/>
      <c r="EBD60" s="960"/>
      <c r="EBE60" s="960"/>
      <c r="EBF60" s="960"/>
      <c r="EBG60" s="960"/>
      <c r="EBH60" s="960"/>
      <c r="EBI60" s="960"/>
      <c r="EBJ60" s="960"/>
      <c r="EBK60" s="960"/>
      <c r="EBL60" s="960"/>
      <c r="EBM60" s="960"/>
      <c r="EBN60" s="960"/>
      <c r="EBO60" s="960"/>
      <c r="EBP60" s="960"/>
      <c r="EBQ60" s="960"/>
      <c r="EBR60" s="960"/>
      <c r="EBS60" s="960"/>
      <c r="EBT60" s="960"/>
      <c r="EBU60" s="960"/>
      <c r="EBV60" s="960"/>
      <c r="EBW60" s="960"/>
      <c r="EBX60" s="960"/>
      <c r="EBY60" s="960"/>
      <c r="EBZ60" s="960"/>
      <c r="ECA60" s="960"/>
      <c r="ECB60" s="960"/>
      <c r="ECC60" s="960"/>
      <c r="ECD60" s="960"/>
      <c r="ECE60" s="960"/>
      <c r="ECF60" s="960"/>
      <c r="ECG60" s="960"/>
      <c r="ECH60" s="960"/>
      <c r="ECI60" s="960"/>
      <c r="ECJ60" s="960"/>
      <c r="ECK60" s="960"/>
      <c r="ECL60" s="960"/>
      <c r="ECM60" s="960"/>
      <c r="ECN60" s="960"/>
      <c r="ECO60" s="960"/>
      <c r="ECP60" s="960"/>
      <c r="ECQ60" s="960"/>
      <c r="ECR60" s="960"/>
      <c r="ECS60" s="960"/>
      <c r="ECT60" s="960"/>
      <c r="ECU60" s="960"/>
      <c r="ECV60" s="960"/>
      <c r="ECW60" s="960"/>
      <c r="ECX60" s="960"/>
      <c r="ECY60" s="960"/>
      <c r="ECZ60" s="960"/>
      <c r="EDA60" s="960"/>
      <c r="EDB60" s="960"/>
      <c r="EDC60" s="960"/>
      <c r="EDD60" s="960"/>
      <c r="EDE60" s="960"/>
      <c r="EDF60" s="960"/>
      <c r="EDG60" s="960"/>
      <c r="EDH60" s="960"/>
      <c r="EDI60" s="960"/>
      <c r="EDJ60" s="960"/>
      <c r="EDK60" s="960"/>
      <c r="EDL60" s="960"/>
      <c r="EDM60" s="960"/>
      <c r="EDN60" s="960"/>
      <c r="EDO60" s="960"/>
      <c r="EDP60" s="960"/>
      <c r="EDQ60" s="960"/>
      <c r="EDR60" s="960"/>
      <c r="EDS60" s="960"/>
      <c r="EDT60" s="960"/>
      <c r="EDU60" s="960"/>
      <c r="EDV60" s="960"/>
      <c r="EDW60" s="960"/>
      <c r="EDX60" s="960"/>
      <c r="EDY60" s="960"/>
      <c r="EDZ60" s="960"/>
      <c r="EEA60" s="960"/>
      <c r="EEB60" s="960"/>
      <c r="EEC60" s="960"/>
      <c r="EED60" s="960"/>
      <c r="EEE60" s="960"/>
      <c r="EEF60" s="960"/>
      <c r="EEG60" s="960"/>
      <c r="EEH60" s="960"/>
      <c r="EEI60" s="960"/>
      <c r="EEJ60" s="960"/>
      <c r="EEK60" s="960"/>
      <c r="EEL60" s="960"/>
      <c r="EEM60" s="960"/>
      <c r="EEN60" s="960"/>
      <c r="EEO60" s="960"/>
      <c r="EEP60" s="960"/>
      <c r="EEQ60" s="960"/>
      <c r="EER60" s="960"/>
      <c r="EES60" s="960"/>
      <c r="EET60" s="960"/>
      <c r="EEU60" s="960"/>
      <c r="EEV60" s="960"/>
      <c r="EEW60" s="960"/>
      <c r="EEX60" s="960"/>
      <c r="EEY60" s="960"/>
      <c r="EEZ60" s="960"/>
      <c r="EFA60" s="960"/>
      <c r="EFB60" s="960"/>
      <c r="EFC60" s="960"/>
      <c r="EFD60" s="960"/>
      <c r="EFE60" s="960"/>
      <c r="EFF60" s="960"/>
      <c r="EFG60" s="960"/>
      <c r="EFH60" s="960"/>
      <c r="EFI60" s="960"/>
      <c r="EFJ60" s="960"/>
      <c r="EFK60" s="960"/>
      <c r="EFL60" s="960"/>
      <c r="EFM60" s="960"/>
      <c r="EFN60" s="960"/>
      <c r="EFO60" s="960"/>
      <c r="EFP60" s="960"/>
      <c r="EFQ60" s="960"/>
      <c r="EFR60" s="960"/>
      <c r="EFS60" s="960"/>
      <c r="EFT60" s="960"/>
      <c r="EFU60" s="960"/>
      <c r="EFV60" s="960"/>
      <c r="EFW60" s="960"/>
      <c r="EFX60" s="960"/>
      <c r="EFY60" s="960"/>
      <c r="EFZ60" s="960"/>
      <c r="EGA60" s="960"/>
      <c r="EGB60" s="960"/>
      <c r="EGC60" s="960"/>
      <c r="EGD60" s="960"/>
      <c r="EGE60" s="960"/>
      <c r="EGF60" s="960"/>
      <c r="EGG60" s="960"/>
      <c r="EGH60" s="960"/>
      <c r="EGI60" s="960"/>
      <c r="EGJ60" s="960"/>
      <c r="EGK60" s="960"/>
      <c r="EGL60" s="960"/>
      <c r="EGM60" s="960"/>
      <c r="EGN60" s="960"/>
      <c r="EGO60" s="960"/>
      <c r="EGP60" s="960"/>
      <c r="EGQ60" s="960"/>
      <c r="EGR60" s="960"/>
      <c r="EGS60" s="960"/>
      <c r="EGT60" s="960"/>
      <c r="EGU60" s="960"/>
      <c r="EGV60" s="960"/>
      <c r="EGW60" s="960"/>
      <c r="EGX60" s="960"/>
      <c r="EGY60" s="960"/>
      <c r="EGZ60" s="960"/>
      <c r="EHA60" s="960"/>
      <c r="EHB60" s="960"/>
      <c r="EHC60" s="960"/>
      <c r="EHD60" s="960"/>
      <c r="EHE60" s="960"/>
      <c r="EHF60" s="960"/>
      <c r="EHG60" s="960"/>
      <c r="EHH60" s="960"/>
      <c r="EHI60" s="960"/>
      <c r="EHJ60" s="960"/>
      <c r="EHK60" s="960"/>
      <c r="EHL60" s="960"/>
      <c r="EHM60" s="960"/>
      <c r="EHN60" s="960"/>
      <c r="EHO60" s="960"/>
      <c r="EHP60" s="960"/>
      <c r="EHQ60" s="960"/>
      <c r="EHR60" s="960"/>
      <c r="EHS60" s="960"/>
      <c r="EHT60" s="960"/>
      <c r="EHU60" s="960"/>
      <c r="EHV60" s="960"/>
      <c r="EHW60" s="960"/>
      <c r="EHX60" s="960"/>
      <c r="EHY60" s="960"/>
      <c r="EHZ60" s="960"/>
      <c r="EIA60" s="960"/>
      <c r="EIB60" s="960"/>
      <c r="EIC60" s="960"/>
      <c r="EID60" s="960"/>
      <c r="EIE60" s="960"/>
      <c r="EIF60" s="960"/>
      <c r="EIG60" s="960"/>
      <c r="EIH60" s="960"/>
      <c r="EII60" s="960"/>
      <c r="EIJ60" s="960"/>
      <c r="EIK60" s="960"/>
      <c r="EIL60" s="960"/>
      <c r="EIM60" s="960"/>
      <c r="EIN60" s="960"/>
      <c r="EIO60" s="960"/>
      <c r="EIP60" s="960"/>
      <c r="EIQ60" s="960"/>
      <c r="EIR60" s="960"/>
      <c r="EIS60" s="960"/>
      <c r="EIT60" s="960"/>
      <c r="EIU60" s="960"/>
      <c r="EIV60" s="960"/>
      <c r="EIW60" s="960"/>
      <c r="EIX60" s="960"/>
      <c r="EIY60" s="960"/>
      <c r="EIZ60" s="960"/>
      <c r="EJA60" s="960"/>
      <c r="EJB60" s="960"/>
      <c r="EJC60" s="960"/>
      <c r="EJD60" s="960"/>
      <c r="EJE60" s="960"/>
      <c r="EJF60" s="960"/>
      <c r="EJG60" s="960"/>
      <c r="EJH60" s="960"/>
      <c r="EJI60" s="960"/>
      <c r="EJJ60" s="960"/>
      <c r="EJK60" s="960"/>
      <c r="EJL60" s="960"/>
      <c r="EJM60" s="960"/>
      <c r="EJN60" s="960"/>
      <c r="EJO60" s="960"/>
      <c r="EJP60" s="960"/>
      <c r="EJQ60" s="960"/>
      <c r="EJR60" s="960"/>
      <c r="EJS60" s="960"/>
      <c r="EJT60" s="960"/>
      <c r="EJU60" s="960"/>
      <c r="EJV60" s="960"/>
      <c r="EJW60" s="960"/>
      <c r="EJX60" s="960"/>
      <c r="EJY60" s="960"/>
      <c r="EJZ60" s="960"/>
      <c r="EKA60" s="960"/>
      <c r="EKB60" s="960"/>
      <c r="EKC60" s="960"/>
      <c r="EKD60" s="960"/>
      <c r="EKE60" s="960"/>
      <c r="EKF60" s="960"/>
      <c r="EKG60" s="960"/>
      <c r="EKH60" s="960"/>
      <c r="EKI60" s="960"/>
      <c r="EKJ60" s="960"/>
      <c r="EKK60" s="960"/>
      <c r="EKL60" s="960"/>
      <c r="EKM60" s="960"/>
      <c r="EKN60" s="960"/>
      <c r="EKO60" s="960"/>
      <c r="EKP60" s="960"/>
      <c r="EKQ60" s="960"/>
      <c r="EKR60" s="960"/>
      <c r="EKS60" s="960"/>
      <c r="EKT60" s="960"/>
      <c r="EKU60" s="960"/>
      <c r="EKV60" s="960"/>
      <c r="EKW60" s="960"/>
      <c r="EKX60" s="960"/>
      <c r="EKY60" s="960"/>
      <c r="EKZ60" s="960"/>
      <c r="ELA60" s="960"/>
      <c r="ELB60" s="960"/>
      <c r="ELC60" s="960"/>
      <c r="ELD60" s="960"/>
      <c r="ELE60" s="960"/>
      <c r="ELF60" s="960"/>
      <c r="ELG60" s="960"/>
      <c r="ELH60" s="960"/>
      <c r="ELI60" s="960"/>
      <c r="ELJ60" s="960"/>
      <c r="ELK60" s="960"/>
      <c r="ELL60" s="960"/>
      <c r="ELM60" s="960"/>
      <c r="ELN60" s="960"/>
      <c r="ELO60" s="960"/>
      <c r="ELP60" s="960"/>
      <c r="ELQ60" s="960"/>
      <c r="ELR60" s="960"/>
      <c r="ELS60" s="960"/>
      <c r="ELT60" s="960"/>
      <c r="ELU60" s="960"/>
      <c r="ELV60" s="960"/>
      <c r="ELW60" s="960"/>
      <c r="ELX60" s="960"/>
      <c r="ELY60" s="960"/>
      <c r="ELZ60" s="960"/>
      <c r="EMA60" s="960"/>
      <c r="EMB60" s="960"/>
      <c r="EMC60" s="960"/>
      <c r="EMD60" s="960"/>
      <c r="EME60" s="960"/>
      <c r="EMF60" s="960"/>
      <c r="EMG60" s="960"/>
      <c r="EMH60" s="960"/>
      <c r="EMI60" s="960"/>
      <c r="EMJ60" s="960"/>
      <c r="EMK60" s="960"/>
      <c r="EML60" s="960"/>
      <c r="EMM60" s="960"/>
      <c r="EMN60" s="960"/>
      <c r="EMO60" s="960"/>
      <c r="EMP60" s="960"/>
      <c r="EMQ60" s="960"/>
      <c r="EMR60" s="960"/>
      <c r="EMS60" s="960"/>
      <c r="EMT60" s="960"/>
      <c r="EMU60" s="960"/>
      <c r="EMV60" s="960"/>
      <c r="EMW60" s="960"/>
      <c r="EMX60" s="960"/>
      <c r="EMY60" s="960"/>
      <c r="EMZ60" s="960"/>
      <c r="ENA60" s="960"/>
      <c r="ENB60" s="960"/>
      <c r="ENC60" s="960"/>
      <c r="END60" s="960"/>
      <c r="ENE60" s="960"/>
      <c r="ENF60" s="960"/>
      <c r="ENG60" s="960"/>
      <c r="ENH60" s="960"/>
      <c r="ENI60" s="960"/>
      <c r="ENJ60" s="960"/>
      <c r="ENK60" s="960"/>
      <c r="ENL60" s="960"/>
      <c r="ENM60" s="960"/>
      <c r="ENN60" s="960"/>
      <c r="ENO60" s="960"/>
      <c r="ENP60" s="960"/>
      <c r="ENQ60" s="960"/>
      <c r="ENR60" s="960"/>
      <c r="ENS60" s="960"/>
      <c r="ENT60" s="960"/>
      <c r="ENU60" s="960"/>
      <c r="ENV60" s="960"/>
      <c r="ENW60" s="960"/>
      <c r="ENX60" s="960"/>
      <c r="ENY60" s="960"/>
      <c r="ENZ60" s="960"/>
      <c r="EOA60" s="960"/>
      <c r="EOB60" s="960"/>
      <c r="EOC60" s="960"/>
      <c r="EOD60" s="960"/>
      <c r="EOE60" s="960"/>
      <c r="EOF60" s="960"/>
      <c r="EOG60" s="960"/>
      <c r="EOH60" s="960"/>
      <c r="EOI60" s="960"/>
      <c r="EOJ60" s="960"/>
      <c r="EOK60" s="960"/>
      <c r="EOL60" s="960"/>
      <c r="EOM60" s="960"/>
      <c r="EON60" s="960"/>
      <c r="EOO60" s="960"/>
      <c r="EOP60" s="960"/>
      <c r="EOQ60" s="960"/>
      <c r="EOR60" s="960"/>
      <c r="EOS60" s="960"/>
      <c r="EOT60" s="960"/>
      <c r="EOU60" s="960"/>
      <c r="EOV60" s="960"/>
      <c r="EOW60" s="960"/>
      <c r="EOX60" s="960"/>
      <c r="EOY60" s="960"/>
      <c r="EOZ60" s="960"/>
      <c r="EPA60" s="960"/>
      <c r="EPB60" s="960"/>
      <c r="EPC60" s="960"/>
      <c r="EPD60" s="960"/>
      <c r="EPE60" s="960"/>
      <c r="EPF60" s="960"/>
      <c r="EPG60" s="960"/>
      <c r="EPH60" s="960"/>
      <c r="EPI60" s="960"/>
      <c r="EPJ60" s="960"/>
      <c r="EPK60" s="960"/>
      <c r="EPL60" s="960"/>
      <c r="EPM60" s="960"/>
      <c r="EPN60" s="960"/>
      <c r="EPO60" s="960"/>
      <c r="EPP60" s="960"/>
      <c r="EPQ60" s="960"/>
      <c r="EPR60" s="960"/>
      <c r="EPS60" s="960"/>
      <c r="EPT60" s="960"/>
      <c r="EPU60" s="960"/>
      <c r="EPV60" s="960"/>
      <c r="EPW60" s="960"/>
      <c r="EPX60" s="960"/>
      <c r="EPY60" s="960"/>
      <c r="EPZ60" s="960"/>
      <c r="EQA60" s="960"/>
      <c r="EQB60" s="960"/>
      <c r="EQC60" s="960"/>
      <c r="EQD60" s="960"/>
      <c r="EQE60" s="960"/>
      <c r="EQF60" s="960"/>
      <c r="EQG60" s="960"/>
      <c r="EQH60" s="960"/>
      <c r="EQI60" s="960"/>
      <c r="EQJ60" s="960"/>
      <c r="EQK60" s="960"/>
      <c r="EQL60" s="960"/>
      <c r="EQM60" s="960"/>
      <c r="EQN60" s="960"/>
      <c r="EQO60" s="960"/>
      <c r="EQP60" s="960"/>
      <c r="EQQ60" s="960"/>
      <c r="EQR60" s="960"/>
      <c r="EQS60" s="960"/>
      <c r="EQT60" s="960"/>
      <c r="EQU60" s="960"/>
      <c r="EQV60" s="960"/>
      <c r="EQW60" s="960"/>
      <c r="EQX60" s="960"/>
      <c r="EQY60" s="960"/>
      <c r="EQZ60" s="960"/>
      <c r="ERA60" s="960"/>
      <c r="ERB60" s="960"/>
      <c r="ERC60" s="960"/>
      <c r="ERD60" s="960"/>
      <c r="ERE60" s="960"/>
      <c r="ERF60" s="960"/>
      <c r="ERG60" s="960"/>
      <c r="ERH60" s="960"/>
      <c r="ERI60" s="960"/>
      <c r="ERJ60" s="960"/>
      <c r="ERK60" s="960"/>
      <c r="ERL60" s="960"/>
      <c r="ERM60" s="960"/>
      <c r="ERN60" s="960"/>
      <c r="ERO60" s="960"/>
      <c r="ERP60" s="960"/>
      <c r="ERQ60" s="960"/>
      <c r="ERR60" s="960"/>
      <c r="ERS60" s="960"/>
      <c r="ERT60" s="960"/>
      <c r="ERU60" s="960"/>
      <c r="ERV60" s="960"/>
      <c r="ERW60" s="960"/>
      <c r="ERX60" s="960"/>
      <c r="ERY60" s="960"/>
      <c r="ERZ60" s="960"/>
      <c r="ESA60" s="960"/>
      <c r="ESB60" s="960"/>
      <c r="ESC60" s="960"/>
      <c r="ESD60" s="960"/>
      <c r="ESE60" s="960"/>
      <c r="ESF60" s="960"/>
      <c r="ESG60" s="960"/>
      <c r="ESH60" s="960"/>
      <c r="ESI60" s="960"/>
      <c r="ESJ60" s="960"/>
      <c r="ESK60" s="960"/>
      <c r="ESL60" s="960"/>
      <c r="ESM60" s="960"/>
      <c r="ESN60" s="960"/>
      <c r="ESO60" s="960"/>
      <c r="ESP60" s="960"/>
      <c r="ESQ60" s="960"/>
      <c r="ESR60" s="960"/>
      <c r="ESS60" s="960"/>
      <c r="EST60" s="960"/>
      <c r="ESU60" s="960"/>
      <c r="ESV60" s="960"/>
      <c r="ESW60" s="960"/>
      <c r="ESX60" s="960"/>
      <c r="ESY60" s="960"/>
      <c r="ESZ60" s="960"/>
      <c r="ETA60" s="960"/>
      <c r="ETB60" s="960"/>
      <c r="ETC60" s="960"/>
      <c r="ETD60" s="960"/>
      <c r="ETE60" s="960"/>
      <c r="ETF60" s="960"/>
      <c r="ETG60" s="960"/>
      <c r="ETH60" s="960"/>
      <c r="ETI60" s="960"/>
      <c r="ETJ60" s="960"/>
      <c r="ETK60" s="960"/>
      <c r="ETL60" s="960"/>
      <c r="ETM60" s="960"/>
      <c r="ETN60" s="960"/>
      <c r="ETO60" s="960"/>
      <c r="ETP60" s="960"/>
      <c r="ETQ60" s="960"/>
      <c r="ETR60" s="960"/>
      <c r="ETS60" s="960"/>
      <c r="ETT60" s="960"/>
      <c r="ETU60" s="960"/>
      <c r="ETV60" s="960"/>
      <c r="ETW60" s="960"/>
      <c r="ETX60" s="960"/>
      <c r="ETY60" s="960"/>
      <c r="ETZ60" s="960"/>
      <c r="EUA60" s="960"/>
      <c r="EUB60" s="960"/>
      <c r="EUC60" s="960"/>
      <c r="EUD60" s="960"/>
      <c r="EUE60" s="960"/>
      <c r="EUF60" s="960"/>
      <c r="EUG60" s="960"/>
      <c r="EUH60" s="960"/>
      <c r="EUI60" s="960"/>
      <c r="EUJ60" s="960"/>
      <c r="EUK60" s="960"/>
      <c r="EUL60" s="960"/>
      <c r="EUM60" s="960"/>
      <c r="EUN60" s="960"/>
      <c r="EUO60" s="960"/>
      <c r="EUP60" s="960"/>
      <c r="EUQ60" s="960"/>
      <c r="EUR60" s="960"/>
      <c r="EUS60" s="960"/>
      <c r="EUT60" s="960"/>
      <c r="EUU60" s="960"/>
      <c r="EUV60" s="960"/>
      <c r="EUW60" s="960"/>
      <c r="EUX60" s="960"/>
      <c r="EUY60" s="960"/>
      <c r="EUZ60" s="960"/>
      <c r="EVA60" s="960"/>
      <c r="EVB60" s="960"/>
      <c r="EVC60" s="960"/>
      <c r="EVD60" s="960"/>
      <c r="EVE60" s="960"/>
      <c r="EVF60" s="960"/>
      <c r="EVG60" s="960"/>
      <c r="EVH60" s="960"/>
      <c r="EVI60" s="960"/>
      <c r="EVJ60" s="960"/>
      <c r="EVK60" s="960"/>
      <c r="EVL60" s="960"/>
      <c r="EVM60" s="960"/>
      <c r="EVN60" s="960"/>
      <c r="EVO60" s="960"/>
      <c r="EVP60" s="960"/>
      <c r="EVQ60" s="960"/>
      <c r="EVR60" s="960"/>
      <c r="EVS60" s="960"/>
      <c r="EVT60" s="960"/>
      <c r="EVU60" s="960"/>
      <c r="EVV60" s="960"/>
      <c r="EVW60" s="960"/>
      <c r="EVX60" s="960"/>
      <c r="EVY60" s="960"/>
      <c r="EVZ60" s="960"/>
      <c r="EWA60" s="960"/>
      <c r="EWB60" s="960"/>
      <c r="EWC60" s="960"/>
      <c r="EWD60" s="960"/>
      <c r="EWE60" s="960"/>
      <c r="EWF60" s="960"/>
      <c r="EWG60" s="960"/>
      <c r="EWH60" s="960"/>
      <c r="EWI60" s="960"/>
      <c r="EWJ60" s="960"/>
      <c r="EWK60" s="960"/>
      <c r="EWL60" s="960"/>
      <c r="EWM60" s="960"/>
      <c r="EWN60" s="960"/>
      <c r="EWO60" s="960"/>
      <c r="EWP60" s="960"/>
      <c r="EWQ60" s="960"/>
      <c r="EWR60" s="960"/>
      <c r="EWS60" s="960"/>
      <c r="EWT60" s="960"/>
      <c r="EWU60" s="960"/>
      <c r="EWV60" s="960"/>
      <c r="EWW60" s="960"/>
      <c r="EWX60" s="960"/>
      <c r="EWY60" s="960"/>
      <c r="EWZ60" s="960"/>
      <c r="EXA60" s="960"/>
      <c r="EXB60" s="960"/>
      <c r="EXC60" s="960"/>
      <c r="EXD60" s="960"/>
      <c r="EXE60" s="960"/>
      <c r="EXF60" s="960"/>
      <c r="EXG60" s="960"/>
      <c r="EXH60" s="960"/>
      <c r="EXI60" s="960"/>
      <c r="EXJ60" s="960"/>
      <c r="EXK60" s="960"/>
      <c r="EXL60" s="960"/>
      <c r="EXM60" s="960"/>
      <c r="EXN60" s="960"/>
      <c r="EXO60" s="960"/>
      <c r="EXP60" s="960"/>
      <c r="EXQ60" s="960"/>
      <c r="EXR60" s="960"/>
      <c r="EXS60" s="960"/>
      <c r="EXT60" s="960"/>
      <c r="EXU60" s="960"/>
      <c r="EXV60" s="960"/>
      <c r="EXW60" s="960"/>
      <c r="EXX60" s="960"/>
      <c r="EXY60" s="960"/>
      <c r="EXZ60" s="960"/>
      <c r="EYA60" s="960"/>
      <c r="EYB60" s="960"/>
      <c r="EYC60" s="960"/>
      <c r="EYD60" s="960"/>
      <c r="EYE60" s="960"/>
      <c r="EYF60" s="960"/>
      <c r="EYG60" s="960"/>
      <c r="EYH60" s="960"/>
      <c r="EYI60" s="960"/>
      <c r="EYJ60" s="960"/>
      <c r="EYK60" s="960"/>
      <c r="EYL60" s="960"/>
      <c r="EYM60" s="960"/>
      <c r="EYN60" s="960"/>
      <c r="EYO60" s="960"/>
      <c r="EYP60" s="960"/>
      <c r="EYQ60" s="960"/>
      <c r="EYR60" s="960"/>
      <c r="EYS60" s="960"/>
      <c r="EYT60" s="960"/>
      <c r="EYU60" s="960"/>
      <c r="EYV60" s="960"/>
      <c r="EYW60" s="960"/>
      <c r="EYX60" s="960"/>
      <c r="EYY60" s="960"/>
      <c r="EYZ60" s="960"/>
      <c r="EZA60" s="960"/>
      <c r="EZB60" s="960"/>
      <c r="EZC60" s="960"/>
      <c r="EZD60" s="960"/>
      <c r="EZE60" s="960"/>
      <c r="EZF60" s="960"/>
      <c r="EZG60" s="960"/>
      <c r="EZH60" s="960"/>
      <c r="EZI60" s="960"/>
      <c r="EZJ60" s="960"/>
      <c r="EZK60" s="960"/>
      <c r="EZL60" s="960"/>
      <c r="EZM60" s="960"/>
      <c r="EZN60" s="960"/>
      <c r="EZO60" s="960"/>
      <c r="EZP60" s="960"/>
      <c r="EZQ60" s="960"/>
      <c r="EZR60" s="960"/>
      <c r="EZS60" s="960"/>
      <c r="EZT60" s="960"/>
      <c r="EZU60" s="960"/>
      <c r="EZV60" s="960"/>
      <c r="EZW60" s="960"/>
      <c r="EZX60" s="960"/>
      <c r="EZY60" s="960"/>
      <c r="EZZ60" s="960"/>
      <c r="FAA60" s="960"/>
      <c r="FAB60" s="960"/>
      <c r="FAC60" s="960"/>
      <c r="FAD60" s="960"/>
      <c r="FAE60" s="960"/>
      <c r="FAF60" s="960"/>
      <c r="FAG60" s="960"/>
      <c r="FAH60" s="960"/>
      <c r="FAI60" s="960"/>
      <c r="FAJ60" s="960"/>
      <c r="FAK60" s="960"/>
      <c r="FAL60" s="960"/>
      <c r="FAM60" s="960"/>
      <c r="FAN60" s="960"/>
      <c r="FAO60" s="960"/>
      <c r="FAP60" s="960"/>
      <c r="FAQ60" s="960"/>
      <c r="FAR60" s="960"/>
      <c r="FAS60" s="960"/>
      <c r="FAT60" s="960"/>
      <c r="FAU60" s="960"/>
      <c r="FAV60" s="960"/>
      <c r="FAW60" s="960"/>
      <c r="FAX60" s="960"/>
      <c r="FAY60" s="960"/>
      <c r="FAZ60" s="960"/>
      <c r="FBA60" s="960"/>
      <c r="FBB60" s="960"/>
      <c r="FBC60" s="960"/>
      <c r="FBD60" s="960"/>
      <c r="FBE60" s="960"/>
      <c r="FBF60" s="960"/>
      <c r="FBG60" s="960"/>
      <c r="FBH60" s="960"/>
      <c r="FBI60" s="960"/>
      <c r="FBJ60" s="960"/>
      <c r="FBK60" s="960"/>
      <c r="FBL60" s="960"/>
      <c r="FBM60" s="960"/>
      <c r="FBN60" s="960"/>
      <c r="FBO60" s="960"/>
      <c r="FBP60" s="960"/>
      <c r="FBQ60" s="960"/>
      <c r="FBR60" s="960"/>
      <c r="FBS60" s="960"/>
      <c r="FBT60" s="960"/>
      <c r="FBU60" s="960"/>
      <c r="FBV60" s="960"/>
      <c r="FBW60" s="960"/>
      <c r="FBX60" s="960"/>
      <c r="FBY60" s="960"/>
      <c r="FBZ60" s="960"/>
      <c r="FCA60" s="960"/>
      <c r="FCB60" s="960"/>
      <c r="FCC60" s="960"/>
      <c r="FCD60" s="960"/>
      <c r="FCE60" s="960"/>
      <c r="FCF60" s="960"/>
      <c r="FCG60" s="960"/>
      <c r="FCH60" s="960"/>
      <c r="FCI60" s="960"/>
      <c r="FCJ60" s="960"/>
      <c r="FCK60" s="960"/>
      <c r="FCL60" s="960"/>
      <c r="FCM60" s="960"/>
      <c r="FCN60" s="960"/>
      <c r="FCO60" s="960"/>
      <c r="FCP60" s="960"/>
      <c r="FCQ60" s="960"/>
      <c r="FCR60" s="960"/>
      <c r="FCS60" s="960"/>
      <c r="FCT60" s="960"/>
      <c r="FCU60" s="960"/>
      <c r="FCV60" s="960"/>
      <c r="FCW60" s="960"/>
      <c r="FCX60" s="960"/>
      <c r="FCY60" s="960"/>
      <c r="FCZ60" s="960"/>
      <c r="FDA60" s="960"/>
      <c r="FDB60" s="960"/>
      <c r="FDC60" s="960"/>
      <c r="FDD60" s="960"/>
      <c r="FDE60" s="960"/>
      <c r="FDF60" s="960"/>
      <c r="FDG60" s="960"/>
      <c r="FDH60" s="960"/>
      <c r="FDI60" s="960"/>
      <c r="FDJ60" s="960"/>
      <c r="FDK60" s="960"/>
      <c r="FDL60" s="960"/>
      <c r="FDM60" s="960"/>
      <c r="FDN60" s="960"/>
      <c r="FDO60" s="960"/>
      <c r="FDP60" s="960"/>
      <c r="FDQ60" s="960"/>
      <c r="FDR60" s="960"/>
      <c r="FDS60" s="960"/>
      <c r="FDT60" s="960"/>
      <c r="FDU60" s="960"/>
      <c r="FDV60" s="960"/>
      <c r="FDW60" s="960"/>
      <c r="FDX60" s="960"/>
      <c r="FDY60" s="960"/>
      <c r="FDZ60" s="960"/>
      <c r="FEA60" s="960"/>
      <c r="FEB60" s="960"/>
      <c r="FEC60" s="960"/>
      <c r="FED60" s="960"/>
      <c r="FEE60" s="960"/>
      <c r="FEF60" s="960"/>
      <c r="FEG60" s="960"/>
      <c r="FEH60" s="960"/>
      <c r="FEI60" s="960"/>
      <c r="FEJ60" s="960"/>
      <c r="FEK60" s="960"/>
      <c r="FEL60" s="960"/>
      <c r="FEM60" s="960"/>
      <c r="FEN60" s="960"/>
      <c r="FEO60" s="960"/>
      <c r="FEP60" s="960"/>
      <c r="FEQ60" s="960"/>
      <c r="FER60" s="960"/>
      <c r="FES60" s="960"/>
      <c r="FET60" s="960"/>
      <c r="FEU60" s="960"/>
      <c r="FEV60" s="960"/>
      <c r="FEW60" s="960"/>
      <c r="FEX60" s="960"/>
      <c r="FEY60" s="960"/>
      <c r="FEZ60" s="960"/>
      <c r="FFA60" s="960"/>
      <c r="FFB60" s="960"/>
      <c r="FFC60" s="960"/>
      <c r="FFD60" s="960"/>
      <c r="FFE60" s="960"/>
      <c r="FFF60" s="960"/>
      <c r="FFG60" s="960"/>
      <c r="FFH60" s="960"/>
      <c r="FFI60" s="960"/>
      <c r="FFJ60" s="960"/>
      <c r="FFK60" s="960"/>
      <c r="FFL60" s="960"/>
      <c r="FFM60" s="960"/>
      <c r="FFN60" s="960"/>
      <c r="FFO60" s="960"/>
      <c r="FFP60" s="960"/>
      <c r="FFQ60" s="960"/>
      <c r="FFR60" s="960"/>
      <c r="FFS60" s="960"/>
      <c r="FFT60" s="960"/>
      <c r="FFU60" s="960"/>
      <c r="FFV60" s="960"/>
      <c r="FFW60" s="960"/>
      <c r="FFX60" s="960"/>
      <c r="FFY60" s="960"/>
      <c r="FFZ60" s="960"/>
      <c r="FGA60" s="960"/>
      <c r="FGB60" s="960"/>
      <c r="FGC60" s="960"/>
      <c r="FGD60" s="960"/>
      <c r="FGE60" s="960"/>
      <c r="FGF60" s="960"/>
      <c r="FGG60" s="960"/>
      <c r="FGH60" s="960"/>
      <c r="FGI60" s="960"/>
      <c r="FGJ60" s="960"/>
      <c r="FGK60" s="960"/>
      <c r="FGL60" s="960"/>
      <c r="FGM60" s="960"/>
      <c r="FGN60" s="960"/>
      <c r="FGO60" s="960"/>
      <c r="FGP60" s="960"/>
      <c r="FGQ60" s="960"/>
      <c r="FGR60" s="960"/>
      <c r="FGS60" s="960"/>
      <c r="FGT60" s="960"/>
      <c r="FGU60" s="960"/>
      <c r="FGV60" s="960"/>
      <c r="FGW60" s="960"/>
      <c r="FGX60" s="960"/>
      <c r="FGY60" s="960"/>
      <c r="FGZ60" s="960"/>
      <c r="FHA60" s="960"/>
      <c r="FHB60" s="960"/>
      <c r="FHC60" s="960"/>
      <c r="FHD60" s="960"/>
      <c r="FHE60" s="960"/>
      <c r="FHF60" s="960"/>
      <c r="FHG60" s="960"/>
      <c r="FHH60" s="960"/>
      <c r="FHI60" s="960"/>
      <c r="FHJ60" s="960"/>
      <c r="FHK60" s="960"/>
      <c r="FHL60" s="960"/>
      <c r="FHM60" s="960"/>
      <c r="FHN60" s="960"/>
      <c r="FHO60" s="960"/>
      <c r="FHP60" s="960"/>
      <c r="FHQ60" s="960"/>
      <c r="FHR60" s="960"/>
      <c r="FHS60" s="960"/>
      <c r="FHT60" s="960"/>
      <c r="FHU60" s="960"/>
      <c r="FHV60" s="960"/>
      <c r="FHW60" s="960"/>
      <c r="FHX60" s="960"/>
      <c r="FHY60" s="960"/>
      <c r="FHZ60" s="960"/>
      <c r="FIA60" s="960"/>
      <c r="FIB60" s="960"/>
      <c r="FIC60" s="960"/>
      <c r="FID60" s="960"/>
      <c r="FIE60" s="960"/>
      <c r="FIF60" s="960"/>
      <c r="FIG60" s="960"/>
      <c r="FIH60" s="960"/>
      <c r="FII60" s="960"/>
      <c r="FIJ60" s="960"/>
      <c r="FIK60" s="960"/>
      <c r="FIL60" s="960"/>
      <c r="FIM60" s="960"/>
      <c r="FIN60" s="960"/>
      <c r="FIO60" s="960"/>
      <c r="FIP60" s="960"/>
      <c r="FIQ60" s="960"/>
      <c r="FIR60" s="960"/>
      <c r="FIS60" s="960"/>
      <c r="FIT60" s="960"/>
      <c r="FIU60" s="960"/>
      <c r="FIV60" s="960"/>
      <c r="FIW60" s="960"/>
      <c r="FIX60" s="960"/>
      <c r="FIY60" s="960"/>
      <c r="FIZ60" s="960"/>
      <c r="FJA60" s="960"/>
      <c r="FJB60" s="960"/>
      <c r="FJC60" s="960"/>
      <c r="FJD60" s="960"/>
      <c r="FJE60" s="960"/>
      <c r="FJF60" s="960"/>
      <c r="FJG60" s="960"/>
      <c r="FJH60" s="960"/>
      <c r="FJI60" s="960"/>
      <c r="FJJ60" s="960"/>
      <c r="FJK60" s="960"/>
      <c r="FJL60" s="960"/>
      <c r="FJM60" s="960"/>
      <c r="FJN60" s="960"/>
      <c r="FJO60" s="960"/>
      <c r="FJP60" s="960"/>
      <c r="FJQ60" s="960"/>
      <c r="FJR60" s="960"/>
      <c r="FJS60" s="960"/>
      <c r="FJT60" s="960"/>
      <c r="FJU60" s="960"/>
      <c r="FJV60" s="960"/>
      <c r="FJW60" s="960"/>
      <c r="FJX60" s="960"/>
      <c r="FJY60" s="960"/>
      <c r="FJZ60" s="960"/>
      <c r="FKA60" s="960"/>
      <c r="FKB60" s="960"/>
      <c r="FKC60" s="960"/>
      <c r="FKD60" s="960"/>
      <c r="FKE60" s="960"/>
      <c r="FKF60" s="960"/>
      <c r="FKG60" s="960"/>
      <c r="FKH60" s="960"/>
      <c r="FKI60" s="960"/>
      <c r="FKJ60" s="960"/>
      <c r="FKK60" s="960"/>
      <c r="FKL60" s="960"/>
      <c r="FKM60" s="960"/>
      <c r="FKN60" s="960"/>
      <c r="FKO60" s="960"/>
      <c r="FKP60" s="960"/>
      <c r="FKQ60" s="960"/>
      <c r="FKR60" s="960"/>
      <c r="FKS60" s="960"/>
      <c r="FKT60" s="960"/>
      <c r="FKU60" s="960"/>
      <c r="FKV60" s="960"/>
      <c r="FKW60" s="960"/>
      <c r="FKX60" s="960"/>
      <c r="FKY60" s="960"/>
      <c r="FKZ60" s="960"/>
      <c r="FLA60" s="960"/>
      <c r="FLB60" s="960"/>
      <c r="FLC60" s="960"/>
      <c r="FLD60" s="960"/>
      <c r="FLE60" s="960"/>
      <c r="FLF60" s="960"/>
      <c r="FLG60" s="960"/>
      <c r="FLH60" s="960"/>
      <c r="FLI60" s="960"/>
      <c r="FLJ60" s="960"/>
      <c r="FLK60" s="960"/>
      <c r="FLL60" s="960"/>
      <c r="FLM60" s="960"/>
      <c r="FLN60" s="960"/>
      <c r="FLO60" s="960"/>
      <c r="FLP60" s="960"/>
      <c r="FLQ60" s="960"/>
      <c r="FLR60" s="960"/>
      <c r="FLS60" s="960"/>
      <c r="FLT60" s="960"/>
      <c r="FLU60" s="960"/>
      <c r="FLV60" s="960"/>
      <c r="FLW60" s="960"/>
      <c r="FLX60" s="960"/>
      <c r="FLY60" s="960"/>
      <c r="FLZ60" s="960"/>
      <c r="FMA60" s="960"/>
      <c r="FMB60" s="960"/>
      <c r="FMC60" s="960"/>
      <c r="FMD60" s="960"/>
      <c r="FME60" s="960"/>
      <c r="FMF60" s="960"/>
      <c r="FMG60" s="960"/>
      <c r="FMH60" s="960"/>
      <c r="FMI60" s="960"/>
      <c r="FMJ60" s="960"/>
      <c r="FMK60" s="960"/>
      <c r="FML60" s="960"/>
      <c r="FMM60" s="960"/>
      <c r="FMN60" s="960"/>
      <c r="FMO60" s="960"/>
      <c r="FMP60" s="960"/>
      <c r="FMQ60" s="960"/>
      <c r="FMR60" s="960"/>
      <c r="FMS60" s="960"/>
      <c r="FMT60" s="960"/>
      <c r="FMU60" s="960"/>
      <c r="FMV60" s="960"/>
      <c r="FMW60" s="960"/>
      <c r="FMX60" s="960"/>
      <c r="FMY60" s="960"/>
      <c r="FMZ60" s="960"/>
      <c r="FNA60" s="960"/>
      <c r="FNB60" s="960"/>
      <c r="FNC60" s="960"/>
      <c r="FND60" s="960"/>
      <c r="FNE60" s="960"/>
      <c r="FNF60" s="960"/>
      <c r="FNG60" s="960"/>
      <c r="FNH60" s="960"/>
      <c r="FNI60" s="960"/>
      <c r="FNJ60" s="960"/>
      <c r="FNK60" s="960"/>
      <c r="FNL60" s="960"/>
      <c r="FNM60" s="960"/>
      <c r="FNN60" s="960"/>
      <c r="FNO60" s="960"/>
      <c r="FNP60" s="960"/>
      <c r="FNQ60" s="960"/>
      <c r="FNR60" s="960"/>
      <c r="FNS60" s="960"/>
      <c r="FNT60" s="960"/>
      <c r="FNU60" s="960"/>
      <c r="FNV60" s="960"/>
      <c r="FNW60" s="960"/>
      <c r="FNX60" s="960"/>
      <c r="FNY60" s="960"/>
      <c r="FNZ60" s="960"/>
      <c r="FOA60" s="960"/>
      <c r="FOB60" s="960"/>
      <c r="FOC60" s="960"/>
      <c r="FOD60" s="960"/>
      <c r="FOE60" s="960"/>
      <c r="FOF60" s="960"/>
      <c r="FOG60" s="960"/>
      <c r="FOH60" s="960"/>
      <c r="FOI60" s="960"/>
      <c r="FOJ60" s="960"/>
      <c r="FOK60" s="960"/>
      <c r="FOL60" s="960"/>
      <c r="FOM60" s="960"/>
      <c r="FON60" s="960"/>
      <c r="FOO60" s="960"/>
      <c r="FOP60" s="960"/>
      <c r="FOQ60" s="960"/>
      <c r="FOR60" s="960"/>
      <c r="FOS60" s="960"/>
      <c r="FOT60" s="960"/>
      <c r="FOU60" s="960"/>
      <c r="FOV60" s="960"/>
      <c r="FOW60" s="960"/>
      <c r="FOX60" s="960"/>
      <c r="FOY60" s="960"/>
      <c r="FOZ60" s="960"/>
      <c r="FPA60" s="960"/>
      <c r="FPB60" s="960"/>
      <c r="FPC60" s="960"/>
      <c r="FPD60" s="960"/>
      <c r="FPE60" s="960"/>
      <c r="FPF60" s="960"/>
      <c r="FPG60" s="960"/>
      <c r="FPH60" s="960"/>
      <c r="FPI60" s="960"/>
      <c r="FPJ60" s="960"/>
      <c r="FPK60" s="960"/>
      <c r="FPL60" s="960"/>
      <c r="FPM60" s="960"/>
      <c r="FPN60" s="960"/>
      <c r="FPO60" s="960"/>
      <c r="FPP60" s="960"/>
      <c r="FPQ60" s="960"/>
      <c r="FPR60" s="960"/>
      <c r="FPS60" s="960"/>
      <c r="FPT60" s="960"/>
      <c r="FPU60" s="960"/>
      <c r="FPV60" s="960"/>
      <c r="FPW60" s="960"/>
      <c r="FPX60" s="960"/>
      <c r="FPY60" s="960"/>
      <c r="FPZ60" s="960"/>
      <c r="FQA60" s="960"/>
      <c r="FQB60" s="960"/>
      <c r="FQC60" s="960"/>
      <c r="FQD60" s="960"/>
      <c r="FQE60" s="960"/>
      <c r="FQF60" s="960"/>
      <c r="FQG60" s="960"/>
      <c r="FQH60" s="960"/>
      <c r="FQI60" s="960"/>
      <c r="FQJ60" s="960"/>
      <c r="FQK60" s="960"/>
      <c r="FQL60" s="960"/>
      <c r="FQM60" s="960"/>
      <c r="FQN60" s="960"/>
      <c r="FQO60" s="960"/>
      <c r="FQP60" s="960"/>
      <c r="FQQ60" s="960"/>
      <c r="FQR60" s="960"/>
      <c r="FQS60" s="960"/>
      <c r="FQT60" s="960"/>
      <c r="FQU60" s="960"/>
      <c r="FQV60" s="960"/>
      <c r="FQW60" s="960"/>
      <c r="FQX60" s="960"/>
      <c r="FQY60" s="960"/>
      <c r="FQZ60" s="960"/>
      <c r="FRA60" s="960"/>
      <c r="FRB60" s="960"/>
      <c r="FRC60" s="960"/>
      <c r="FRD60" s="960"/>
      <c r="FRE60" s="960"/>
      <c r="FRF60" s="960"/>
      <c r="FRG60" s="960"/>
      <c r="FRH60" s="960"/>
      <c r="FRI60" s="960"/>
      <c r="FRJ60" s="960"/>
      <c r="FRK60" s="960"/>
      <c r="FRL60" s="960"/>
      <c r="FRM60" s="960"/>
      <c r="FRN60" s="960"/>
      <c r="FRO60" s="960"/>
      <c r="FRP60" s="960"/>
      <c r="FRQ60" s="960"/>
      <c r="FRR60" s="960"/>
      <c r="FRS60" s="960"/>
      <c r="FRT60" s="960"/>
      <c r="FRU60" s="960"/>
      <c r="FRV60" s="960"/>
      <c r="FRW60" s="960"/>
      <c r="FRX60" s="960"/>
      <c r="FRY60" s="960"/>
      <c r="FRZ60" s="960"/>
      <c r="FSA60" s="960"/>
      <c r="FSB60" s="960"/>
      <c r="FSC60" s="960"/>
      <c r="FSD60" s="960"/>
      <c r="FSE60" s="960"/>
      <c r="FSF60" s="960"/>
      <c r="FSG60" s="960"/>
      <c r="FSH60" s="960"/>
      <c r="FSI60" s="960"/>
      <c r="FSJ60" s="960"/>
      <c r="FSK60" s="960"/>
      <c r="FSL60" s="960"/>
      <c r="FSM60" s="960"/>
      <c r="FSN60" s="960"/>
      <c r="FSO60" s="960"/>
      <c r="FSP60" s="960"/>
      <c r="FSQ60" s="960"/>
      <c r="FSR60" s="960"/>
      <c r="FSS60" s="960"/>
      <c r="FST60" s="960"/>
      <c r="FSU60" s="960"/>
      <c r="FSV60" s="960"/>
      <c r="FSW60" s="960"/>
      <c r="FSX60" s="960"/>
      <c r="FSY60" s="960"/>
      <c r="FSZ60" s="960"/>
      <c r="FTA60" s="960"/>
      <c r="FTB60" s="960"/>
      <c r="FTC60" s="960"/>
      <c r="FTD60" s="960"/>
      <c r="FTE60" s="960"/>
      <c r="FTF60" s="960"/>
      <c r="FTG60" s="960"/>
      <c r="FTH60" s="960"/>
      <c r="FTI60" s="960"/>
      <c r="FTJ60" s="960"/>
      <c r="FTK60" s="960"/>
      <c r="FTL60" s="960"/>
      <c r="FTM60" s="960"/>
      <c r="FTN60" s="960"/>
      <c r="FTO60" s="960"/>
      <c r="FTP60" s="960"/>
      <c r="FTQ60" s="960"/>
      <c r="FTR60" s="960"/>
      <c r="FTS60" s="960"/>
      <c r="FTT60" s="960"/>
      <c r="FTU60" s="960"/>
      <c r="FTV60" s="960"/>
      <c r="FTW60" s="960"/>
      <c r="FTX60" s="960"/>
      <c r="FTY60" s="960"/>
      <c r="FTZ60" s="960"/>
      <c r="FUA60" s="960"/>
      <c r="FUB60" s="960"/>
      <c r="FUC60" s="960"/>
      <c r="FUD60" s="960"/>
      <c r="FUE60" s="960"/>
      <c r="FUF60" s="960"/>
      <c r="FUG60" s="960"/>
      <c r="FUH60" s="960"/>
      <c r="FUI60" s="960"/>
      <c r="FUJ60" s="960"/>
      <c r="FUK60" s="960"/>
      <c r="FUL60" s="960"/>
      <c r="FUM60" s="960"/>
      <c r="FUN60" s="960"/>
      <c r="FUO60" s="960"/>
      <c r="FUP60" s="960"/>
      <c r="FUQ60" s="960"/>
      <c r="FUR60" s="960"/>
      <c r="FUS60" s="960"/>
      <c r="FUT60" s="960"/>
      <c r="FUU60" s="960"/>
      <c r="FUV60" s="960"/>
      <c r="FUW60" s="960"/>
      <c r="FUX60" s="960"/>
      <c r="FUY60" s="960"/>
      <c r="FUZ60" s="960"/>
      <c r="FVA60" s="960"/>
      <c r="FVB60" s="960"/>
      <c r="FVC60" s="960"/>
      <c r="FVD60" s="960"/>
      <c r="FVE60" s="960"/>
      <c r="FVF60" s="960"/>
      <c r="FVG60" s="960"/>
      <c r="FVH60" s="960"/>
      <c r="FVI60" s="960"/>
      <c r="FVJ60" s="960"/>
      <c r="FVK60" s="960"/>
      <c r="FVL60" s="960"/>
      <c r="FVM60" s="960"/>
      <c r="FVN60" s="960"/>
      <c r="FVO60" s="960"/>
      <c r="FVP60" s="960"/>
      <c r="FVQ60" s="960"/>
      <c r="FVR60" s="960"/>
      <c r="FVS60" s="960"/>
      <c r="FVT60" s="960"/>
      <c r="FVU60" s="960"/>
      <c r="FVV60" s="960"/>
      <c r="FVW60" s="960"/>
      <c r="FVX60" s="960"/>
      <c r="FVY60" s="960"/>
      <c r="FVZ60" s="960"/>
      <c r="FWA60" s="960"/>
      <c r="FWB60" s="960"/>
      <c r="FWC60" s="960"/>
      <c r="FWD60" s="960"/>
      <c r="FWE60" s="960"/>
      <c r="FWF60" s="960"/>
      <c r="FWG60" s="960"/>
      <c r="FWH60" s="960"/>
      <c r="FWI60" s="960"/>
      <c r="FWJ60" s="960"/>
      <c r="FWK60" s="960"/>
      <c r="FWL60" s="960"/>
      <c r="FWM60" s="960"/>
      <c r="FWN60" s="960"/>
      <c r="FWO60" s="960"/>
      <c r="FWP60" s="960"/>
      <c r="FWQ60" s="960"/>
      <c r="FWR60" s="960"/>
      <c r="FWS60" s="960"/>
      <c r="FWT60" s="960"/>
      <c r="FWU60" s="960"/>
      <c r="FWV60" s="960"/>
      <c r="FWW60" s="960"/>
      <c r="FWX60" s="960"/>
      <c r="FWY60" s="960"/>
      <c r="FWZ60" s="960"/>
      <c r="FXA60" s="960"/>
      <c r="FXB60" s="960"/>
      <c r="FXC60" s="960"/>
      <c r="FXD60" s="960"/>
      <c r="FXE60" s="960"/>
      <c r="FXF60" s="960"/>
      <c r="FXG60" s="960"/>
      <c r="FXH60" s="960"/>
      <c r="FXI60" s="960"/>
      <c r="FXJ60" s="960"/>
      <c r="FXK60" s="960"/>
      <c r="FXL60" s="960"/>
      <c r="FXM60" s="960"/>
      <c r="FXN60" s="960"/>
      <c r="FXO60" s="960"/>
      <c r="FXP60" s="960"/>
      <c r="FXQ60" s="960"/>
      <c r="FXR60" s="960"/>
      <c r="FXS60" s="960"/>
      <c r="FXT60" s="960"/>
      <c r="FXU60" s="960"/>
      <c r="FXV60" s="960"/>
      <c r="FXW60" s="960"/>
      <c r="FXX60" s="960"/>
      <c r="FXY60" s="960"/>
      <c r="FXZ60" s="960"/>
      <c r="FYA60" s="960"/>
      <c r="FYB60" s="960"/>
      <c r="FYC60" s="960"/>
      <c r="FYD60" s="960"/>
      <c r="FYE60" s="960"/>
      <c r="FYF60" s="960"/>
      <c r="FYG60" s="960"/>
      <c r="FYH60" s="960"/>
      <c r="FYI60" s="960"/>
      <c r="FYJ60" s="960"/>
      <c r="FYK60" s="960"/>
      <c r="FYL60" s="960"/>
      <c r="FYM60" s="960"/>
      <c r="FYN60" s="960"/>
      <c r="FYO60" s="960"/>
      <c r="FYP60" s="960"/>
      <c r="FYQ60" s="960"/>
      <c r="FYR60" s="960"/>
      <c r="FYS60" s="960"/>
      <c r="FYT60" s="960"/>
      <c r="FYU60" s="960"/>
      <c r="FYV60" s="960"/>
      <c r="FYW60" s="960"/>
      <c r="FYX60" s="960"/>
      <c r="FYY60" s="960"/>
      <c r="FYZ60" s="960"/>
      <c r="FZA60" s="960"/>
      <c r="FZB60" s="960"/>
      <c r="FZC60" s="960"/>
      <c r="FZD60" s="960"/>
      <c r="FZE60" s="960"/>
      <c r="FZF60" s="960"/>
      <c r="FZG60" s="960"/>
      <c r="FZH60" s="960"/>
      <c r="FZI60" s="960"/>
      <c r="FZJ60" s="960"/>
      <c r="FZK60" s="960"/>
      <c r="FZL60" s="960"/>
      <c r="FZM60" s="960"/>
      <c r="FZN60" s="960"/>
      <c r="FZO60" s="960"/>
      <c r="FZP60" s="960"/>
      <c r="FZQ60" s="960"/>
      <c r="FZR60" s="960"/>
      <c r="FZS60" s="960"/>
      <c r="FZT60" s="960"/>
      <c r="FZU60" s="960"/>
      <c r="FZV60" s="960"/>
      <c r="FZW60" s="960"/>
      <c r="FZX60" s="960"/>
      <c r="FZY60" s="960"/>
      <c r="FZZ60" s="960"/>
      <c r="GAA60" s="960"/>
      <c r="GAB60" s="960"/>
      <c r="GAC60" s="960"/>
      <c r="GAD60" s="960"/>
      <c r="GAE60" s="960"/>
      <c r="GAF60" s="960"/>
      <c r="GAG60" s="960"/>
      <c r="GAH60" s="960"/>
      <c r="GAI60" s="960"/>
      <c r="GAJ60" s="960"/>
      <c r="GAK60" s="960"/>
      <c r="GAL60" s="960"/>
      <c r="GAM60" s="960"/>
      <c r="GAN60" s="960"/>
      <c r="GAO60" s="960"/>
      <c r="GAP60" s="960"/>
      <c r="GAQ60" s="960"/>
      <c r="GAR60" s="960"/>
      <c r="GAS60" s="960"/>
      <c r="GAT60" s="960"/>
      <c r="GAU60" s="960"/>
      <c r="GAV60" s="960"/>
      <c r="GAW60" s="960"/>
      <c r="GAX60" s="960"/>
      <c r="GAY60" s="960"/>
      <c r="GAZ60" s="960"/>
      <c r="GBA60" s="960"/>
      <c r="GBB60" s="960"/>
      <c r="GBC60" s="960"/>
      <c r="GBD60" s="960"/>
      <c r="GBE60" s="960"/>
      <c r="GBF60" s="960"/>
      <c r="GBG60" s="960"/>
      <c r="GBH60" s="960"/>
      <c r="GBI60" s="960"/>
      <c r="GBJ60" s="960"/>
      <c r="GBK60" s="960"/>
      <c r="GBL60" s="960"/>
      <c r="GBM60" s="960"/>
      <c r="GBN60" s="960"/>
      <c r="GBO60" s="960"/>
      <c r="GBP60" s="960"/>
      <c r="GBQ60" s="960"/>
      <c r="GBR60" s="960"/>
      <c r="GBS60" s="960"/>
      <c r="GBT60" s="960"/>
      <c r="GBU60" s="960"/>
      <c r="GBV60" s="960"/>
      <c r="GBW60" s="960"/>
      <c r="GBX60" s="960"/>
      <c r="GBY60" s="960"/>
      <c r="GBZ60" s="960"/>
      <c r="GCA60" s="960"/>
      <c r="GCB60" s="960"/>
      <c r="GCC60" s="960"/>
      <c r="GCD60" s="960"/>
      <c r="GCE60" s="960"/>
      <c r="GCF60" s="960"/>
      <c r="GCG60" s="960"/>
      <c r="GCH60" s="960"/>
      <c r="GCI60" s="960"/>
      <c r="GCJ60" s="960"/>
      <c r="GCK60" s="960"/>
      <c r="GCL60" s="960"/>
      <c r="GCM60" s="960"/>
      <c r="GCN60" s="960"/>
      <c r="GCO60" s="960"/>
      <c r="GCP60" s="960"/>
      <c r="GCQ60" s="960"/>
      <c r="GCR60" s="960"/>
      <c r="GCS60" s="960"/>
      <c r="GCT60" s="960"/>
      <c r="GCU60" s="960"/>
      <c r="GCV60" s="960"/>
      <c r="GCW60" s="960"/>
      <c r="GCX60" s="960"/>
      <c r="GCY60" s="960"/>
      <c r="GCZ60" s="960"/>
      <c r="GDA60" s="960"/>
      <c r="GDB60" s="960"/>
      <c r="GDC60" s="960"/>
      <c r="GDD60" s="960"/>
      <c r="GDE60" s="960"/>
      <c r="GDF60" s="960"/>
      <c r="GDG60" s="960"/>
      <c r="GDH60" s="960"/>
      <c r="GDI60" s="960"/>
      <c r="GDJ60" s="960"/>
      <c r="GDK60" s="960"/>
      <c r="GDL60" s="960"/>
      <c r="GDM60" s="960"/>
      <c r="GDN60" s="960"/>
      <c r="GDO60" s="960"/>
      <c r="GDP60" s="960"/>
      <c r="GDQ60" s="960"/>
      <c r="GDR60" s="960"/>
      <c r="GDS60" s="960"/>
      <c r="GDT60" s="960"/>
      <c r="GDU60" s="960"/>
      <c r="GDV60" s="960"/>
      <c r="GDW60" s="960"/>
      <c r="GDX60" s="960"/>
      <c r="GDY60" s="960"/>
      <c r="GDZ60" s="960"/>
      <c r="GEA60" s="960"/>
      <c r="GEB60" s="960"/>
      <c r="GEC60" s="960"/>
      <c r="GED60" s="960"/>
      <c r="GEE60" s="960"/>
      <c r="GEF60" s="960"/>
      <c r="GEG60" s="960"/>
      <c r="GEH60" s="960"/>
      <c r="GEI60" s="960"/>
      <c r="GEJ60" s="960"/>
      <c r="GEK60" s="960"/>
      <c r="GEL60" s="960"/>
      <c r="GEM60" s="960"/>
      <c r="GEN60" s="960"/>
      <c r="GEO60" s="960"/>
      <c r="GEP60" s="960"/>
      <c r="GEQ60" s="960"/>
      <c r="GER60" s="960"/>
      <c r="GES60" s="960"/>
      <c r="GET60" s="960"/>
      <c r="GEU60" s="960"/>
      <c r="GEV60" s="960"/>
      <c r="GEW60" s="960"/>
      <c r="GEX60" s="960"/>
      <c r="GEY60" s="960"/>
      <c r="GEZ60" s="960"/>
      <c r="GFA60" s="960"/>
      <c r="GFB60" s="960"/>
      <c r="GFC60" s="960"/>
      <c r="GFD60" s="960"/>
      <c r="GFE60" s="960"/>
      <c r="GFF60" s="960"/>
      <c r="GFG60" s="960"/>
      <c r="GFH60" s="960"/>
      <c r="GFI60" s="960"/>
      <c r="GFJ60" s="960"/>
      <c r="GFK60" s="960"/>
      <c r="GFL60" s="960"/>
      <c r="GFM60" s="960"/>
      <c r="GFN60" s="960"/>
      <c r="GFO60" s="960"/>
      <c r="GFP60" s="960"/>
      <c r="GFQ60" s="960"/>
      <c r="GFR60" s="960"/>
      <c r="GFS60" s="960"/>
      <c r="GFT60" s="960"/>
      <c r="GFU60" s="960"/>
      <c r="GFV60" s="960"/>
      <c r="GFW60" s="960"/>
      <c r="GFX60" s="960"/>
      <c r="GFY60" s="960"/>
      <c r="GFZ60" s="960"/>
      <c r="GGA60" s="960"/>
      <c r="GGB60" s="960"/>
      <c r="GGC60" s="960"/>
      <c r="GGD60" s="960"/>
      <c r="GGE60" s="960"/>
      <c r="GGF60" s="960"/>
      <c r="GGG60" s="960"/>
      <c r="GGH60" s="960"/>
      <c r="GGI60" s="960"/>
      <c r="GGJ60" s="960"/>
      <c r="GGK60" s="960"/>
      <c r="GGL60" s="960"/>
      <c r="GGM60" s="960"/>
      <c r="GGN60" s="960"/>
      <c r="GGO60" s="960"/>
      <c r="GGP60" s="960"/>
      <c r="GGQ60" s="960"/>
      <c r="GGR60" s="960"/>
      <c r="GGS60" s="960"/>
      <c r="GGT60" s="960"/>
      <c r="GGU60" s="960"/>
      <c r="GGV60" s="960"/>
      <c r="GGW60" s="960"/>
      <c r="GGX60" s="960"/>
      <c r="GGY60" s="960"/>
      <c r="GGZ60" s="960"/>
      <c r="GHA60" s="960"/>
      <c r="GHB60" s="960"/>
      <c r="GHC60" s="960"/>
      <c r="GHD60" s="960"/>
      <c r="GHE60" s="960"/>
      <c r="GHF60" s="960"/>
      <c r="GHG60" s="960"/>
      <c r="GHH60" s="960"/>
      <c r="GHI60" s="960"/>
      <c r="GHJ60" s="960"/>
      <c r="GHK60" s="960"/>
      <c r="GHL60" s="960"/>
      <c r="GHM60" s="960"/>
      <c r="GHN60" s="960"/>
      <c r="GHO60" s="960"/>
      <c r="GHP60" s="960"/>
      <c r="GHQ60" s="960"/>
      <c r="GHR60" s="960"/>
      <c r="GHS60" s="960"/>
      <c r="GHT60" s="960"/>
      <c r="GHU60" s="960"/>
      <c r="GHV60" s="960"/>
      <c r="GHW60" s="960"/>
      <c r="GHX60" s="960"/>
      <c r="GHY60" s="960"/>
      <c r="GHZ60" s="960"/>
      <c r="GIA60" s="960"/>
      <c r="GIB60" s="960"/>
      <c r="GIC60" s="960"/>
      <c r="GID60" s="960"/>
      <c r="GIE60" s="960"/>
      <c r="GIF60" s="960"/>
      <c r="GIG60" s="960"/>
      <c r="GIH60" s="960"/>
      <c r="GII60" s="960"/>
      <c r="GIJ60" s="960"/>
      <c r="GIK60" s="960"/>
      <c r="GIL60" s="960"/>
      <c r="GIM60" s="960"/>
      <c r="GIN60" s="960"/>
      <c r="GIO60" s="960"/>
      <c r="GIP60" s="960"/>
      <c r="GIQ60" s="960"/>
      <c r="GIR60" s="960"/>
      <c r="GIS60" s="960"/>
      <c r="GIT60" s="960"/>
      <c r="GIU60" s="960"/>
      <c r="GIV60" s="960"/>
      <c r="GIW60" s="960"/>
      <c r="GIX60" s="960"/>
      <c r="GIY60" s="960"/>
      <c r="GIZ60" s="960"/>
      <c r="GJA60" s="960"/>
      <c r="GJB60" s="960"/>
      <c r="GJC60" s="960"/>
      <c r="GJD60" s="960"/>
      <c r="GJE60" s="960"/>
      <c r="GJF60" s="960"/>
      <c r="GJG60" s="960"/>
      <c r="GJH60" s="960"/>
      <c r="GJI60" s="960"/>
      <c r="GJJ60" s="960"/>
      <c r="GJK60" s="960"/>
      <c r="GJL60" s="960"/>
      <c r="GJM60" s="960"/>
      <c r="GJN60" s="960"/>
      <c r="GJO60" s="960"/>
      <c r="GJP60" s="960"/>
      <c r="GJQ60" s="960"/>
      <c r="GJR60" s="960"/>
      <c r="GJS60" s="960"/>
      <c r="GJT60" s="960"/>
      <c r="GJU60" s="960"/>
      <c r="GJV60" s="960"/>
      <c r="GJW60" s="960"/>
      <c r="GJX60" s="960"/>
      <c r="GJY60" s="960"/>
      <c r="GJZ60" s="960"/>
      <c r="GKA60" s="960"/>
      <c r="GKB60" s="960"/>
      <c r="GKC60" s="960"/>
      <c r="GKD60" s="960"/>
      <c r="GKE60" s="960"/>
      <c r="GKF60" s="960"/>
      <c r="GKG60" s="960"/>
      <c r="GKH60" s="960"/>
      <c r="GKI60" s="960"/>
      <c r="GKJ60" s="960"/>
      <c r="GKK60" s="960"/>
      <c r="GKL60" s="960"/>
      <c r="GKM60" s="960"/>
      <c r="GKN60" s="960"/>
      <c r="GKO60" s="960"/>
      <c r="GKP60" s="960"/>
      <c r="GKQ60" s="960"/>
      <c r="GKR60" s="960"/>
      <c r="GKS60" s="960"/>
      <c r="GKT60" s="960"/>
      <c r="GKU60" s="960"/>
      <c r="GKV60" s="960"/>
      <c r="GKW60" s="960"/>
      <c r="GKX60" s="960"/>
      <c r="GKY60" s="960"/>
      <c r="GKZ60" s="960"/>
      <c r="GLA60" s="960"/>
      <c r="GLB60" s="960"/>
      <c r="GLC60" s="960"/>
      <c r="GLD60" s="960"/>
      <c r="GLE60" s="960"/>
      <c r="GLF60" s="960"/>
      <c r="GLG60" s="960"/>
      <c r="GLH60" s="960"/>
      <c r="GLI60" s="960"/>
      <c r="GLJ60" s="960"/>
      <c r="GLK60" s="960"/>
      <c r="GLL60" s="960"/>
      <c r="GLM60" s="960"/>
      <c r="GLN60" s="960"/>
      <c r="GLO60" s="960"/>
      <c r="GLP60" s="960"/>
      <c r="GLQ60" s="960"/>
      <c r="GLR60" s="960"/>
      <c r="GLS60" s="960"/>
      <c r="GLT60" s="960"/>
      <c r="GLU60" s="960"/>
      <c r="GLV60" s="960"/>
      <c r="GLW60" s="960"/>
      <c r="GLX60" s="960"/>
      <c r="GLY60" s="960"/>
      <c r="GLZ60" s="960"/>
      <c r="GMA60" s="960"/>
      <c r="GMB60" s="960"/>
      <c r="GMC60" s="960"/>
      <c r="GMD60" s="960"/>
      <c r="GME60" s="960"/>
      <c r="GMF60" s="960"/>
      <c r="GMG60" s="960"/>
      <c r="GMH60" s="960"/>
      <c r="GMI60" s="960"/>
      <c r="GMJ60" s="960"/>
      <c r="GMK60" s="960"/>
      <c r="GML60" s="960"/>
      <c r="GMM60" s="960"/>
      <c r="GMN60" s="960"/>
      <c r="GMO60" s="960"/>
      <c r="GMP60" s="960"/>
      <c r="GMQ60" s="960"/>
      <c r="GMR60" s="960"/>
      <c r="GMS60" s="960"/>
      <c r="GMT60" s="960"/>
      <c r="GMU60" s="960"/>
      <c r="GMV60" s="960"/>
      <c r="GMW60" s="960"/>
      <c r="GMX60" s="960"/>
      <c r="GMY60" s="960"/>
      <c r="GMZ60" s="960"/>
      <c r="GNA60" s="960"/>
      <c r="GNB60" s="960"/>
      <c r="GNC60" s="960"/>
      <c r="GND60" s="960"/>
      <c r="GNE60" s="960"/>
      <c r="GNF60" s="960"/>
      <c r="GNG60" s="960"/>
      <c r="GNH60" s="960"/>
      <c r="GNI60" s="960"/>
      <c r="GNJ60" s="960"/>
      <c r="GNK60" s="960"/>
      <c r="GNL60" s="960"/>
      <c r="GNM60" s="960"/>
      <c r="GNN60" s="960"/>
      <c r="GNO60" s="960"/>
      <c r="GNP60" s="960"/>
      <c r="GNQ60" s="960"/>
      <c r="GNR60" s="960"/>
      <c r="GNS60" s="960"/>
      <c r="GNT60" s="960"/>
      <c r="GNU60" s="960"/>
      <c r="GNV60" s="960"/>
      <c r="GNW60" s="960"/>
      <c r="GNX60" s="960"/>
      <c r="GNY60" s="960"/>
      <c r="GNZ60" s="960"/>
      <c r="GOA60" s="960"/>
      <c r="GOB60" s="960"/>
      <c r="GOC60" s="960"/>
      <c r="GOD60" s="960"/>
      <c r="GOE60" s="960"/>
      <c r="GOF60" s="960"/>
      <c r="GOG60" s="960"/>
      <c r="GOH60" s="960"/>
      <c r="GOI60" s="960"/>
      <c r="GOJ60" s="960"/>
      <c r="GOK60" s="960"/>
      <c r="GOL60" s="960"/>
      <c r="GOM60" s="960"/>
      <c r="GON60" s="960"/>
      <c r="GOO60" s="960"/>
      <c r="GOP60" s="960"/>
      <c r="GOQ60" s="960"/>
      <c r="GOR60" s="960"/>
      <c r="GOS60" s="960"/>
      <c r="GOT60" s="960"/>
      <c r="GOU60" s="960"/>
      <c r="GOV60" s="960"/>
      <c r="GOW60" s="960"/>
      <c r="GOX60" s="960"/>
      <c r="GOY60" s="960"/>
      <c r="GOZ60" s="960"/>
      <c r="GPA60" s="960"/>
      <c r="GPB60" s="960"/>
      <c r="GPC60" s="960"/>
      <c r="GPD60" s="960"/>
      <c r="GPE60" s="960"/>
      <c r="GPF60" s="960"/>
      <c r="GPG60" s="960"/>
      <c r="GPH60" s="960"/>
      <c r="GPI60" s="960"/>
      <c r="GPJ60" s="960"/>
      <c r="GPK60" s="960"/>
      <c r="GPL60" s="960"/>
      <c r="GPM60" s="960"/>
      <c r="GPN60" s="960"/>
      <c r="GPO60" s="960"/>
      <c r="GPP60" s="960"/>
      <c r="GPQ60" s="960"/>
      <c r="GPR60" s="960"/>
      <c r="GPS60" s="960"/>
      <c r="GPT60" s="960"/>
      <c r="GPU60" s="960"/>
      <c r="GPV60" s="960"/>
      <c r="GPW60" s="960"/>
      <c r="GPX60" s="960"/>
      <c r="GPY60" s="960"/>
      <c r="GPZ60" s="960"/>
      <c r="GQA60" s="960"/>
      <c r="GQB60" s="960"/>
      <c r="GQC60" s="960"/>
      <c r="GQD60" s="960"/>
      <c r="GQE60" s="960"/>
      <c r="GQF60" s="960"/>
      <c r="GQG60" s="960"/>
      <c r="GQH60" s="960"/>
      <c r="GQI60" s="960"/>
      <c r="GQJ60" s="960"/>
      <c r="GQK60" s="960"/>
      <c r="GQL60" s="960"/>
      <c r="GQM60" s="960"/>
      <c r="GQN60" s="960"/>
      <c r="GQO60" s="960"/>
      <c r="GQP60" s="960"/>
      <c r="GQQ60" s="960"/>
      <c r="GQR60" s="960"/>
      <c r="GQS60" s="960"/>
      <c r="GQT60" s="960"/>
      <c r="GQU60" s="960"/>
      <c r="GQV60" s="960"/>
      <c r="GQW60" s="960"/>
      <c r="GQX60" s="960"/>
      <c r="GQY60" s="960"/>
      <c r="GQZ60" s="960"/>
      <c r="GRA60" s="960"/>
      <c r="GRB60" s="960"/>
      <c r="GRC60" s="960"/>
      <c r="GRD60" s="960"/>
      <c r="GRE60" s="960"/>
      <c r="GRF60" s="960"/>
      <c r="GRG60" s="960"/>
      <c r="GRH60" s="960"/>
      <c r="GRI60" s="960"/>
      <c r="GRJ60" s="960"/>
      <c r="GRK60" s="960"/>
      <c r="GRL60" s="960"/>
      <c r="GRM60" s="960"/>
      <c r="GRN60" s="960"/>
      <c r="GRO60" s="960"/>
      <c r="GRP60" s="960"/>
      <c r="GRQ60" s="960"/>
      <c r="GRR60" s="960"/>
      <c r="GRS60" s="960"/>
      <c r="GRT60" s="960"/>
      <c r="GRU60" s="960"/>
      <c r="GRV60" s="960"/>
      <c r="GRW60" s="960"/>
      <c r="GRX60" s="960"/>
      <c r="GRY60" s="960"/>
      <c r="GRZ60" s="960"/>
      <c r="GSA60" s="960"/>
      <c r="GSB60" s="960"/>
      <c r="GSC60" s="960"/>
      <c r="GSD60" s="960"/>
      <c r="GSE60" s="960"/>
      <c r="GSF60" s="960"/>
      <c r="GSG60" s="960"/>
      <c r="GSH60" s="960"/>
      <c r="GSI60" s="960"/>
      <c r="GSJ60" s="960"/>
      <c r="GSK60" s="960"/>
      <c r="GSL60" s="960"/>
      <c r="GSM60" s="960"/>
      <c r="GSN60" s="960"/>
      <c r="GSO60" s="960"/>
      <c r="GSP60" s="960"/>
      <c r="GSQ60" s="960"/>
      <c r="GSR60" s="960"/>
      <c r="GSS60" s="960"/>
      <c r="GST60" s="960"/>
      <c r="GSU60" s="960"/>
      <c r="GSV60" s="960"/>
      <c r="GSW60" s="960"/>
      <c r="GSX60" s="960"/>
      <c r="GSY60" s="960"/>
      <c r="GSZ60" s="960"/>
      <c r="GTA60" s="960"/>
      <c r="GTB60" s="960"/>
      <c r="GTC60" s="960"/>
      <c r="GTD60" s="960"/>
      <c r="GTE60" s="960"/>
      <c r="GTF60" s="960"/>
      <c r="GTG60" s="960"/>
      <c r="GTH60" s="960"/>
      <c r="GTI60" s="960"/>
      <c r="GTJ60" s="960"/>
      <c r="GTK60" s="960"/>
      <c r="GTL60" s="960"/>
      <c r="GTM60" s="960"/>
      <c r="GTN60" s="960"/>
      <c r="GTO60" s="960"/>
      <c r="GTP60" s="960"/>
      <c r="GTQ60" s="960"/>
      <c r="GTR60" s="960"/>
      <c r="GTS60" s="960"/>
      <c r="GTT60" s="960"/>
      <c r="GTU60" s="960"/>
      <c r="GTV60" s="960"/>
      <c r="GTW60" s="960"/>
      <c r="GTX60" s="960"/>
      <c r="GTY60" s="960"/>
      <c r="GTZ60" s="960"/>
      <c r="GUA60" s="960"/>
      <c r="GUB60" s="960"/>
      <c r="GUC60" s="960"/>
      <c r="GUD60" s="960"/>
      <c r="GUE60" s="960"/>
      <c r="GUF60" s="960"/>
      <c r="GUG60" s="960"/>
      <c r="GUH60" s="960"/>
      <c r="GUI60" s="960"/>
      <c r="GUJ60" s="960"/>
      <c r="GUK60" s="960"/>
      <c r="GUL60" s="960"/>
      <c r="GUM60" s="960"/>
      <c r="GUN60" s="960"/>
      <c r="GUO60" s="960"/>
      <c r="GUP60" s="960"/>
      <c r="GUQ60" s="960"/>
      <c r="GUR60" s="960"/>
      <c r="GUS60" s="960"/>
      <c r="GUT60" s="960"/>
      <c r="GUU60" s="960"/>
      <c r="GUV60" s="960"/>
      <c r="GUW60" s="960"/>
      <c r="GUX60" s="960"/>
      <c r="GUY60" s="960"/>
      <c r="GUZ60" s="960"/>
      <c r="GVA60" s="960"/>
      <c r="GVB60" s="960"/>
      <c r="GVC60" s="960"/>
      <c r="GVD60" s="960"/>
      <c r="GVE60" s="960"/>
      <c r="GVF60" s="960"/>
      <c r="GVG60" s="960"/>
      <c r="GVH60" s="960"/>
      <c r="GVI60" s="960"/>
      <c r="GVJ60" s="960"/>
      <c r="GVK60" s="960"/>
      <c r="GVL60" s="960"/>
      <c r="GVM60" s="960"/>
      <c r="GVN60" s="960"/>
      <c r="GVO60" s="960"/>
      <c r="GVP60" s="960"/>
      <c r="GVQ60" s="960"/>
      <c r="GVR60" s="960"/>
      <c r="GVS60" s="960"/>
      <c r="GVT60" s="960"/>
      <c r="GVU60" s="960"/>
      <c r="GVV60" s="960"/>
      <c r="GVW60" s="960"/>
      <c r="GVX60" s="960"/>
      <c r="GVY60" s="960"/>
      <c r="GVZ60" s="960"/>
      <c r="GWA60" s="960"/>
      <c r="GWB60" s="960"/>
      <c r="GWC60" s="960"/>
      <c r="GWD60" s="960"/>
      <c r="GWE60" s="960"/>
      <c r="GWF60" s="960"/>
      <c r="GWG60" s="960"/>
      <c r="GWH60" s="960"/>
      <c r="GWI60" s="960"/>
      <c r="GWJ60" s="960"/>
      <c r="GWK60" s="960"/>
      <c r="GWL60" s="960"/>
      <c r="GWM60" s="960"/>
      <c r="GWN60" s="960"/>
      <c r="GWO60" s="960"/>
      <c r="GWP60" s="960"/>
      <c r="GWQ60" s="960"/>
      <c r="GWR60" s="960"/>
      <c r="GWS60" s="960"/>
      <c r="GWT60" s="960"/>
      <c r="GWU60" s="960"/>
      <c r="GWV60" s="960"/>
      <c r="GWW60" s="960"/>
      <c r="GWX60" s="960"/>
      <c r="GWY60" s="960"/>
      <c r="GWZ60" s="960"/>
      <c r="GXA60" s="960"/>
      <c r="GXB60" s="960"/>
      <c r="GXC60" s="960"/>
      <c r="GXD60" s="960"/>
      <c r="GXE60" s="960"/>
      <c r="GXF60" s="960"/>
      <c r="GXG60" s="960"/>
      <c r="GXH60" s="960"/>
      <c r="GXI60" s="960"/>
      <c r="GXJ60" s="960"/>
      <c r="GXK60" s="960"/>
      <c r="GXL60" s="960"/>
      <c r="GXM60" s="960"/>
      <c r="GXN60" s="960"/>
      <c r="GXO60" s="960"/>
      <c r="GXP60" s="960"/>
      <c r="GXQ60" s="960"/>
      <c r="GXR60" s="960"/>
      <c r="GXS60" s="960"/>
      <c r="GXT60" s="960"/>
      <c r="GXU60" s="960"/>
      <c r="GXV60" s="960"/>
      <c r="GXW60" s="960"/>
      <c r="GXX60" s="960"/>
      <c r="GXY60" s="960"/>
      <c r="GXZ60" s="960"/>
      <c r="GYA60" s="960"/>
      <c r="GYB60" s="960"/>
      <c r="GYC60" s="960"/>
      <c r="GYD60" s="960"/>
      <c r="GYE60" s="960"/>
      <c r="GYF60" s="960"/>
      <c r="GYG60" s="960"/>
      <c r="GYH60" s="960"/>
      <c r="GYI60" s="960"/>
      <c r="GYJ60" s="960"/>
      <c r="GYK60" s="960"/>
      <c r="GYL60" s="960"/>
      <c r="GYM60" s="960"/>
      <c r="GYN60" s="960"/>
      <c r="GYO60" s="960"/>
      <c r="GYP60" s="960"/>
      <c r="GYQ60" s="960"/>
      <c r="GYR60" s="960"/>
      <c r="GYS60" s="960"/>
      <c r="GYT60" s="960"/>
      <c r="GYU60" s="960"/>
      <c r="GYV60" s="960"/>
      <c r="GYW60" s="960"/>
      <c r="GYX60" s="960"/>
      <c r="GYY60" s="960"/>
      <c r="GYZ60" s="960"/>
      <c r="GZA60" s="960"/>
      <c r="GZB60" s="960"/>
      <c r="GZC60" s="960"/>
      <c r="GZD60" s="960"/>
      <c r="GZE60" s="960"/>
      <c r="GZF60" s="960"/>
      <c r="GZG60" s="960"/>
      <c r="GZH60" s="960"/>
      <c r="GZI60" s="960"/>
      <c r="GZJ60" s="960"/>
      <c r="GZK60" s="960"/>
      <c r="GZL60" s="960"/>
      <c r="GZM60" s="960"/>
      <c r="GZN60" s="960"/>
      <c r="GZO60" s="960"/>
      <c r="GZP60" s="960"/>
      <c r="GZQ60" s="960"/>
      <c r="GZR60" s="960"/>
      <c r="GZS60" s="960"/>
      <c r="GZT60" s="960"/>
      <c r="GZU60" s="960"/>
      <c r="GZV60" s="960"/>
      <c r="GZW60" s="960"/>
      <c r="GZX60" s="960"/>
      <c r="GZY60" s="960"/>
      <c r="GZZ60" s="960"/>
      <c r="HAA60" s="960"/>
      <c r="HAB60" s="960"/>
      <c r="HAC60" s="960"/>
      <c r="HAD60" s="960"/>
      <c r="HAE60" s="960"/>
      <c r="HAF60" s="960"/>
      <c r="HAG60" s="960"/>
      <c r="HAH60" s="960"/>
      <c r="HAI60" s="960"/>
      <c r="HAJ60" s="960"/>
      <c r="HAK60" s="960"/>
      <c r="HAL60" s="960"/>
      <c r="HAM60" s="960"/>
      <c r="HAN60" s="960"/>
      <c r="HAO60" s="960"/>
      <c r="HAP60" s="960"/>
      <c r="HAQ60" s="960"/>
      <c r="HAR60" s="960"/>
      <c r="HAS60" s="960"/>
      <c r="HAT60" s="960"/>
      <c r="HAU60" s="960"/>
      <c r="HAV60" s="960"/>
      <c r="HAW60" s="960"/>
      <c r="HAX60" s="960"/>
      <c r="HAY60" s="960"/>
      <c r="HAZ60" s="960"/>
      <c r="HBA60" s="960"/>
      <c r="HBB60" s="960"/>
      <c r="HBC60" s="960"/>
      <c r="HBD60" s="960"/>
      <c r="HBE60" s="960"/>
      <c r="HBF60" s="960"/>
      <c r="HBG60" s="960"/>
      <c r="HBH60" s="960"/>
      <c r="HBI60" s="960"/>
      <c r="HBJ60" s="960"/>
      <c r="HBK60" s="960"/>
      <c r="HBL60" s="960"/>
      <c r="HBM60" s="960"/>
      <c r="HBN60" s="960"/>
      <c r="HBO60" s="960"/>
      <c r="HBP60" s="960"/>
      <c r="HBQ60" s="960"/>
      <c r="HBR60" s="960"/>
      <c r="HBS60" s="960"/>
      <c r="HBT60" s="960"/>
      <c r="HBU60" s="960"/>
      <c r="HBV60" s="960"/>
      <c r="HBW60" s="960"/>
      <c r="HBX60" s="960"/>
      <c r="HBY60" s="960"/>
      <c r="HBZ60" s="960"/>
      <c r="HCA60" s="960"/>
      <c r="HCB60" s="960"/>
      <c r="HCC60" s="960"/>
      <c r="HCD60" s="960"/>
      <c r="HCE60" s="960"/>
      <c r="HCF60" s="960"/>
      <c r="HCG60" s="960"/>
      <c r="HCH60" s="960"/>
      <c r="HCI60" s="960"/>
      <c r="HCJ60" s="960"/>
      <c r="HCK60" s="960"/>
      <c r="HCL60" s="960"/>
      <c r="HCM60" s="960"/>
      <c r="HCN60" s="960"/>
      <c r="HCO60" s="960"/>
      <c r="HCP60" s="960"/>
      <c r="HCQ60" s="960"/>
      <c r="HCR60" s="960"/>
      <c r="HCS60" s="960"/>
      <c r="HCT60" s="960"/>
      <c r="HCU60" s="960"/>
      <c r="HCV60" s="960"/>
      <c r="HCW60" s="960"/>
      <c r="HCX60" s="960"/>
      <c r="HCY60" s="960"/>
      <c r="HCZ60" s="960"/>
      <c r="HDA60" s="960"/>
      <c r="HDB60" s="960"/>
      <c r="HDC60" s="960"/>
      <c r="HDD60" s="960"/>
      <c r="HDE60" s="960"/>
      <c r="HDF60" s="960"/>
      <c r="HDG60" s="960"/>
      <c r="HDH60" s="960"/>
      <c r="HDI60" s="960"/>
      <c r="HDJ60" s="960"/>
      <c r="HDK60" s="960"/>
      <c r="HDL60" s="960"/>
      <c r="HDM60" s="960"/>
      <c r="HDN60" s="960"/>
      <c r="HDO60" s="960"/>
      <c r="HDP60" s="960"/>
      <c r="HDQ60" s="960"/>
      <c r="HDR60" s="960"/>
      <c r="HDS60" s="960"/>
      <c r="HDT60" s="960"/>
      <c r="HDU60" s="960"/>
      <c r="HDV60" s="960"/>
      <c r="HDW60" s="960"/>
      <c r="HDX60" s="960"/>
      <c r="HDY60" s="960"/>
      <c r="HDZ60" s="960"/>
      <c r="HEA60" s="960"/>
      <c r="HEB60" s="960"/>
      <c r="HEC60" s="960"/>
      <c r="HED60" s="960"/>
      <c r="HEE60" s="960"/>
      <c r="HEF60" s="960"/>
      <c r="HEG60" s="960"/>
      <c r="HEH60" s="960"/>
      <c r="HEI60" s="960"/>
      <c r="HEJ60" s="960"/>
      <c r="HEK60" s="960"/>
      <c r="HEL60" s="960"/>
      <c r="HEM60" s="960"/>
      <c r="HEN60" s="960"/>
      <c r="HEO60" s="960"/>
      <c r="HEP60" s="960"/>
      <c r="HEQ60" s="960"/>
      <c r="HER60" s="960"/>
      <c r="HES60" s="960"/>
      <c r="HET60" s="960"/>
      <c r="HEU60" s="960"/>
      <c r="HEV60" s="960"/>
      <c r="HEW60" s="960"/>
      <c r="HEX60" s="960"/>
      <c r="HEY60" s="960"/>
      <c r="HEZ60" s="960"/>
      <c r="HFA60" s="960"/>
      <c r="HFB60" s="960"/>
      <c r="HFC60" s="960"/>
      <c r="HFD60" s="960"/>
      <c r="HFE60" s="960"/>
      <c r="HFF60" s="960"/>
      <c r="HFG60" s="960"/>
      <c r="HFH60" s="960"/>
      <c r="HFI60" s="960"/>
      <c r="HFJ60" s="960"/>
      <c r="HFK60" s="960"/>
      <c r="HFL60" s="960"/>
      <c r="HFM60" s="960"/>
      <c r="HFN60" s="960"/>
      <c r="HFO60" s="960"/>
      <c r="HFP60" s="960"/>
      <c r="HFQ60" s="960"/>
      <c r="HFR60" s="960"/>
      <c r="HFS60" s="960"/>
      <c r="HFT60" s="960"/>
      <c r="HFU60" s="960"/>
      <c r="HFV60" s="960"/>
      <c r="HFW60" s="960"/>
      <c r="HFX60" s="960"/>
      <c r="HFY60" s="960"/>
      <c r="HFZ60" s="960"/>
      <c r="HGA60" s="960"/>
      <c r="HGB60" s="960"/>
      <c r="HGC60" s="960"/>
      <c r="HGD60" s="960"/>
      <c r="HGE60" s="960"/>
      <c r="HGF60" s="960"/>
      <c r="HGG60" s="960"/>
      <c r="HGH60" s="960"/>
      <c r="HGI60" s="960"/>
      <c r="HGJ60" s="960"/>
      <c r="HGK60" s="960"/>
      <c r="HGL60" s="960"/>
      <c r="HGM60" s="960"/>
      <c r="HGN60" s="960"/>
      <c r="HGO60" s="960"/>
      <c r="HGP60" s="960"/>
      <c r="HGQ60" s="960"/>
      <c r="HGR60" s="960"/>
      <c r="HGS60" s="960"/>
      <c r="HGT60" s="960"/>
      <c r="HGU60" s="960"/>
      <c r="HGV60" s="960"/>
      <c r="HGW60" s="960"/>
      <c r="HGX60" s="960"/>
      <c r="HGY60" s="960"/>
      <c r="HGZ60" s="960"/>
      <c r="HHA60" s="960"/>
      <c r="HHB60" s="960"/>
      <c r="HHC60" s="960"/>
      <c r="HHD60" s="960"/>
      <c r="HHE60" s="960"/>
      <c r="HHF60" s="960"/>
      <c r="HHG60" s="960"/>
      <c r="HHH60" s="960"/>
      <c r="HHI60" s="960"/>
      <c r="HHJ60" s="960"/>
      <c r="HHK60" s="960"/>
      <c r="HHL60" s="960"/>
      <c r="HHM60" s="960"/>
      <c r="HHN60" s="960"/>
      <c r="HHO60" s="960"/>
      <c r="HHP60" s="960"/>
      <c r="HHQ60" s="960"/>
      <c r="HHR60" s="960"/>
      <c r="HHS60" s="960"/>
      <c r="HHT60" s="960"/>
      <c r="HHU60" s="960"/>
      <c r="HHV60" s="960"/>
      <c r="HHW60" s="960"/>
      <c r="HHX60" s="960"/>
      <c r="HHY60" s="960"/>
      <c r="HHZ60" s="960"/>
      <c r="HIA60" s="960"/>
      <c r="HIB60" s="960"/>
      <c r="HIC60" s="960"/>
      <c r="HID60" s="960"/>
      <c r="HIE60" s="960"/>
      <c r="HIF60" s="960"/>
      <c r="HIG60" s="960"/>
      <c r="HIH60" s="960"/>
      <c r="HII60" s="960"/>
      <c r="HIJ60" s="960"/>
      <c r="HIK60" s="960"/>
      <c r="HIL60" s="960"/>
      <c r="HIM60" s="960"/>
      <c r="HIN60" s="960"/>
      <c r="HIO60" s="960"/>
      <c r="HIP60" s="960"/>
      <c r="HIQ60" s="960"/>
      <c r="HIR60" s="960"/>
      <c r="HIS60" s="960"/>
      <c r="HIT60" s="960"/>
      <c r="HIU60" s="960"/>
      <c r="HIV60" s="960"/>
      <c r="HIW60" s="960"/>
      <c r="HIX60" s="960"/>
      <c r="HIY60" s="960"/>
      <c r="HIZ60" s="960"/>
      <c r="HJA60" s="960"/>
      <c r="HJB60" s="960"/>
      <c r="HJC60" s="960"/>
      <c r="HJD60" s="960"/>
      <c r="HJE60" s="960"/>
      <c r="HJF60" s="960"/>
      <c r="HJG60" s="960"/>
      <c r="HJH60" s="960"/>
      <c r="HJI60" s="960"/>
      <c r="HJJ60" s="960"/>
      <c r="HJK60" s="960"/>
      <c r="HJL60" s="960"/>
      <c r="HJM60" s="960"/>
      <c r="HJN60" s="960"/>
      <c r="HJO60" s="960"/>
      <c r="HJP60" s="960"/>
      <c r="HJQ60" s="960"/>
      <c r="HJR60" s="960"/>
      <c r="HJS60" s="960"/>
      <c r="HJT60" s="960"/>
      <c r="HJU60" s="960"/>
      <c r="HJV60" s="960"/>
      <c r="HJW60" s="960"/>
      <c r="HJX60" s="960"/>
      <c r="HJY60" s="960"/>
      <c r="HJZ60" s="960"/>
      <c r="HKA60" s="960"/>
      <c r="HKB60" s="960"/>
      <c r="HKC60" s="960"/>
      <c r="HKD60" s="960"/>
      <c r="HKE60" s="960"/>
      <c r="HKF60" s="960"/>
      <c r="HKG60" s="960"/>
      <c r="HKH60" s="960"/>
      <c r="HKI60" s="960"/>
      <c r="HKJ60" s="960"/>
      <c r="HKK60" s="960"/>
      <c r="HKL60" s="960"/>
      <c r="HKM60" s="960"/>
      <c r="HKN60" s="960"/>
      <c r="HKO60" s="960"/>
      <c r="HKP60" s="960"/>
      <c r="HKQ60" s="960"/>
      <c r="HKR60" s="960"/>
      <c r="HKS60" s="960"/>
      <c r="HKT60" s="960"/>
      <c r="HKU60" s="960"/>
      <c r="HKV60" s="960"/>
      <c r="HKW60" s="960"/>
      <c r="HKX60" s="960"/>
      <c r="HKY60" s="960"/>
      <c r="HKZ60" s="960"/>
      <c r="HLA60" s="960"/>
      <c r="HLB60" s="960"/>
      <c r="HLC60" s="960"/>
      <c r="HLD60" s="960"/>
      <c r="HLE60" s="960"/>
      <c r="HLF60" s="960"/>
      <c r="HLG60" s="960"/>
      <c r="HLH60" s="960"/>
      <c r="HLI60" s="960"/>
      <c r="HLJ60" s="960"/>
      <c r="HLK60" s="960"/>
      <c r="HLL60" s="960"/>
      <c r="HLM60" s="960"/>
      <c r="HLN60" s="960"/>
      <c r="HLO60" s="960"/>
      <c r="HLP60" s="960"/>
      <c r="HLQ60" s="960"/>
      <c r="HLR60" s="960"/>
      <c r="HLS60" s="960"/>
      <c r="HLT60" s="960"/>
      <c r="HLU60" s="960"/>
      <c r="HLV60" s="960"/>
      <c r="HLW60" s="960"/>
      <c r="HLX60" s="960"/>
      <c r="HLY60" s="960"/>
      <c r="HLZ60" s="960"/>
      <c r="HMA60" s="960"/>
      <c r="HMB60" s="960"/>
      <c r="HMC60" s="960"/>
      <c r="HMD60" s="960"/>
      <c r="HME60" s="960"/>
      <c r="HMF60" s="960"/>
      <c r="HMG60" s="960"/>
      <c r="HMH60" s="960"/>
      <c r="HMI60" s="960"/>
      <c r="HMJ60" s="960"/>
      <c r="HMK60" s="960"/>
      <c r="HML60" s="960"/>
      <c r="HMM60" s="960"/>
      <c r="HMN60" s="960"/>
      <c r="HMO60" s="960"/>
      <c r="HMP60" s="960"/>
      <c r="HMQ60" s="960"/>
      <c r="HMR60" s="960"/>
      <c r="HMS60" s="960"/>
      <c r="HMT60" s="960"/>
      <c r="HMU60" s="960"/>
      <c r="HMV60" s="960"/>
      <c r="HMW60" s="960"/>
      <c r="HMX60" s="960"/>
      <c r="HMY60" s="960"/>
      <c r="HMZ60" s="960"/>
      <c r="HNA60" s="960"/>
      <c r="HNB60" s="960"/>
      <c r="HNC60" s="960"/>
      <c r="HND60" s="960"/>
      <c r="HNE60" s="960"/>
      <c r="HNF60" s="960"/>
      <c r="HNG60" s="960"/>
      <c r="HNH60" s="960"/>
      <c r="HNI60" s="960"/>
      <c r="HNJ60" s="960"/>
      <c r="HNK60" s="960"/>
      <c r="HNL60" s="960"/>
      <c r="HNM60" s="960"/>
      <c r="HNN60" s="960"/>
      <c r="HNO60" s="960"/>
      <c r="HNP60" s="960"/>
      <c r="HNQ60" s="960"/>
      <c r="HNR60" s="960"/>
      <c r="HNS60" s="960"/>
      <c r="HNT60" s="960"/>
      <c r="HNU60" s="960"/>
      <c r="HNV60" s="960"/>
      <c r="HNW60" s="960"/>
      <c r="HNX60" s="960"/>
      <c r="HNY60" s="960"/>
      <c r="HNZ60" s="960"/>
      <c r="HOA60" s="960"/>
      <c r="HOB60" s="960"/>
      <c r="HOC60" s="960"/>
      <c r="HOD60" s="960"/>
      <c r="HOE60" s="960"/>
      <c r="HOF60" s="960"/>
      <c r="HOG60" s="960"/>
      <c r="HOH60" s="960"/>
      <c r="HOI60" s="960"/>
      <c r="HOJ60" s="960"/>
      <c r="HOK60" s="960"/>
      <c r="HOL60" s="960"/>
      <c r="HOM60" s="960"/>
      <c r="HON60" s="960"/>
      <c r="HOO60" s="960"/>
      <c r="HOP60" s="960"/>
      <c r="HOQ60" s="960"/>
      <c r="HOR60" s="960"/>
      <c r="HOS60" s="960"/>
      <c r="HOT60" s="960"/>
      <c r="HOU60" s="960"/>
      <c r="HOV60" s="960"/>
      <c r="HOW60" s="960"/>
      <c r="HOX60" s="960"/>
      <c r="HOY60" s="960"/>
      <c r="HOZ60" s="960"/>
      <c r="HPA60" s="960"/>
      <c r="HPB60" s="960"/>
      <c r="HPC60" s="960"/>
      <c r="HPD60" s="960"/>
      <c r="HPE60" s="960"/>
      <c r="HPF60" s="960"/>
      <c r="HPG60" s="960"/>
      <c r="HPH60" s="960"/>
      <c r="HPI60" s="960"/>
      <c r="HPJ60" s="960"/>
      <c r="HPK60" s="960"/>
      <c r="HPL60" s="960"/>
      <c r="HPM60" s="960"/>
      <c r="HPN60" s="960"/>
      <c r="HPO60" s="960"/>
      <c r="HPP60" s="960"/>
      <c r="HPQ60" s="960"/>
      <c r="HPR60" s="960"/>
      <c r="HPS60" s="960"/>
      <c r="HPT60" s="960"/>
      <c r="HPU60" s="960"/>
      <c r="HPV60" s="960"/>
      <c r="HPW60" s="960"/>
      <c r="HPX60" s="960"/>
      <c r="HPY60" s="960"/>
      <c r="HPZ60" s="960"/>
      <c r="HQA60" s="960"/>
      <c r="HQB60" s="960"/>
      <c r="HQC60" s="960"/>
      <c r="HQD60" s="960"/>
      <c r="HQE60" s="960"/>
      <c r="HQF60" s="960"/>
      <c r="HQG60" s="960"/>
      <c r="HQH60" s="960"/>
      <c r="HQI60" s="960"/>
      <c r="HQJ60" s="960"/>
      <c r="HQK60" s="960"/>
      <c r="HQL60" s="960"/>
      <c r="HQM60" s="960"/>
      <c r="HQN60" s="960"/>
      <c r="HQO60" s="960"/>
      <c r="HQP60" s="960"/>
      <c r="HQQ60" s="960"/>
      <c r="HQR60" s="960"/>
      <c r="HQS60" s="960"/>
      <c r="HQT60" s="960"/>
      <c r="HQU60" s="960"/>
      <c r="HQV60" s="960"/>
      <c r="HQW60" s="960"/>
      <c r="HQX60" s="960"/>
      <c r="HQY60" s="960"/>
      <c r="HQZ60" s="960"/>
      <c r="HRA60" s="960"/>
      <c r="HRB60" s="960"/>
      <c r="HRC60" s="960"/>
      <c r="HRD60" s="960"/>
      <c r="HRE60" s="960"/>
      <c r="HRF60" s="960"/>
      <c r="HRG60" s="960"/>
      <c r="HRH60" s="960"/>
      <c r="HRI60" s="960"/>
      <c r="HRJ60" s="960"/>
      <c r="HRK60" s="960"/>
      <c r="HRL60" s="960"/>
      <c r="HRM60" s="960"/>
      <c r="HRN60" s="960"/>
      <c r="HRO60" s="960"/>
      <c r="HRP60" s="960"/>
      <c r="HRQ60" s="960"/>
      <c r="HRR60" s="960"/>
      <c r="HRS60" s="960"/>
      <c r="HRT60" s="960"/>
      <c r="HRU60" s="960"/>
      <c r="HRV60" s="960"/>
      <c r="HRW60" s="960"/>
      <c r="HRX60" s="960"/>
      <c r="HRY60" s="960"/>
      <c r="HRZ60" s="960"/>
      <c r="HSA60" s="960"/>
      <c r="HSB60" s="960"/>
      <c r="HSC60" s="960"/>
      <c r="HSD60" s="960"/>
      <c r="HSE60" s="960"/>
      <c r="HSF60" s="960"/>
      <c r="HSG60" s="960"/>
      <c r="HSH60" s="960"/>
      <c r="HSI60" s="960"/>
      <c r="HSJ60" s="960"/>
      <c r="HSK60" s="960"/>
      <c r="HSL60" s="960"/>
      <c r="HSM60" s="960"/>
      <c r="HSN60" s="960"/>
      <c r="HSO60" s="960"/>
      <c r="HSP60" s="960"/>
      <c r="HSQ60" s="960"/>
      <c r="HSR60" s="960"/>
      <c r="HSS60" s="960"/>
      <c r="HST60" s="960"/>
      <c r="HSU60" s="960"/>
      <c r="HSV60" s="960"/>
      <c r="HSW60" s="960"/>
      <c r="HSX60" s="960"/>
      <c r="HSY60" s="960"/>
      <c r="HSZ60" s="960"/>
      <c r="HTA60" s="960"/>
      <c r="HTB60" s="960"/>
      <c r="HTC60" s="960"/>
      <c r="HTD60" s="960"/>
      <c r="HTE60" s="960"/>
      <c r="HTF60" s="960"/>
      <c r="HTG60" s="960"/>
      <c r="HTH60" s="960"/>
      <c r="HTI60" s="960"/>
      <c r="HTJ60" s="960"/>
      <c r="HTK60" s="960"/>
      <c r="HTL60" s="960"/>
      <c r="HTM60" s="960"/>
      <c r="HTN60" s="960"/>
      <c r="HTO60" s="960"/>
      <c r="HTP60" s="960"/>
      <c r="HTQ60" s="960"/>
      <c r="HTR60" s="960"/>
      <c r="HTS60" s="960"/>
      <c r="HTT60" s="960"/>
      <c r="HTU60" s="960"/>
      <c r="HTV60" s="960"/>
      <c r="HTW60" s="960"/>
      <c r="HTX60" s="960"/>
      <c r="HTY60" s="960"/>
      <c r="HTZ60" s="960"/>
      <c r="HUA60" s="960"/>
      <c r="HUB60" s="960"/>
      <c r="HUC60" s="960"/>
      <c r="HUD60" s="960"/>
      <c r="HUE60" s="960"/>
      <c r="HUF60" s="960"/>
      <c r="HUG60" s="960"/>
      <c r="HUH60" s="960"/>
      <c r="HUI60" s="960"/>
      <c r="HUJ60" s="960"/>
      <c r="HUK60" s="960"/>
      <c r="HUL60" s="960"/>
      <c r="HUM60" s="960"/>
      <c r="HUN60" s="960"/>
      <c r="HUO60" s="960"/>
      <c r="HUP60" s="960"/>
      <c r="HUQ60" s="960"/>
      <c r="HUR60" s="960"/>
      <c r="HUS60" s="960"/>
      <c r="HUT60" s="960"/>
      <c r="HUU60" s="960"/>
      <c r="HUV60" s="960"/>
      <c r="HUW60" s="960"/>
      <c r="HUX60" s="960"/>
      <c r="HUY60" s="960"/>
      <c r="HUZ60" s="960"/>
      <c r="HVA60" s="960"/>
      <c r="HVB60" s="960"/>
      <c r="HVC60" s="960"/>
      <c r="HVD60" s="960"/>
      <c r="HVE60" s="960"/>
      <c r="HVF60" s="960"/>
      <c r="HVG60" s="960"/>
      <c r="HVH60" s="960"/>
      <c r="HVI60" s="960"/>
      <c r="HVJ60" s="960"/>
      <c r="HVK60" s="960"/>
      <c r="HVL60" s="960"/>
      <c r="HVM60" s="960"/>
      <c r="HVN60" s="960"/>
      <c r="HVO60" s="960"/>
      <c r="HVP60" s="960"/>
      <c r="HVQ60" s="960"/>
      <c r="HVR60" s="960"/>
      <c r="HVS60" s="960"/>
      <c r="HVT60" s="960"/>
      <c r="HVU60" s="960"/>
      <c r="HVV60" s="960"/>
      <c r="HVW60" s="960"/>
      <c r="HVX60" s="960"/>
      <c r="HVY60" s="960"/>
      <c r="HVZ60" s="960"/>
      <c r="HWA60" s="960"/>
      <c r="HWB60" s="960"/>
      <c r="HWC60" s="960"/>
      <c r="HWD60" s="960"/>
      <c r="HWE60" s="960"/>
      <c r="HWF60" s="960"/>
      <c r="HWG60" s="960"/>
      <c r="HWH60" s="960"/>
      <c r="HWI60" s="960"/>
      <c r="HWJ60" s="960"/>
      <c r="HWK60" s="960"/>
      <c r="HWL60" s="960"/>
      <c r="HWM60" s="960"/>
      <c r="HWN60" s="960"/>
      <c r="HWO60" s="960"/>
      <c r="HWP60" s="960"/>
      <c r="HWQ60" s="960"/>
      <c r="HWR60" s="960"/>
      <c r="HWS60" s="960"/>
      <c r="HWT60" s="960"/>
      <c r="HWU60" s="960"/>
      <c r="HWV60" s="960"/>
      <c r="HWW60" s="960"/>
      <c r="HWX60" s="960"/>
      <c r="HWY60" s="960"/>
      <c r="HWZ60" s="960"/>
      <c r="HXA60" s="960"/>
      <c r="HXB60" s="960"/>
      <c r="HXC60" s="960"/>
      <c r="HXD60" s="960"/>
      <c r="HXE60" s="960"/>
      <c r="HXF60" s="960"/>
      <c r="HXG60" s="960"/>
      <c r="HXH60" s="960"/>
      <c r="HXI60" s="960"/>
      <c r="HXJ60" s="960"/>
      <c r="HXK60" s="960"/>
      <c r="HXL60" s="960"/>
      <c r="HXM60" s="960"/>
      <c r="HXN60" s="960"/>
      <c r="HXO60" s="960"/>
      <c r="HXP60" s="960"/>
      <c r="HXQ60" s="960"/>
      <c r="HXR60" s="960"/>
      <c r="HXS60" s="960"/>
      <c r="HXT60" s="960"/>
      <c r="HXU60" s="960"/>
      <c r="HXV60" s="960"/>
      <c r="HXW60" s="960"/>
      <c r="HXX60" s="960"/>
      <c r="HXY60" s="960"/>
      <c r="HXZ60" s="960"/>
      <c r="HYA60" s="960"/>
      <c r="HYB60" s="960"/>
      <c r="HYC60" s="960"/>
      <c r="HYD60" s="960"/>
      <c r="HYE60" s="960"/>
      <c r="HYF60" s="960"/>
      <c r="HYG60" s="960"/>
      <c r="HYH60" s="960"/>
      <c r="HYI60" s="960"/>
      <c r="HYJ60" s="960"/>
      <c r="HYK60" s="960"/>
      <c r="HYL60" s="960"/>
      <c r="HYM60" s="960"/>
      <c r="HYN60" s="960"/>
      <c r="HYO60" s="960"/>
      <c r="HYP60" s="960"/>
      <c r="HYQ60" s="960"/>
      <c r="HYR60" s="960"/>
      <c r="HYS60" s="960"/>
      <c r="HYT60" s="960"/>
      <c r="HYU60" s="960"/>
      <c r="HYV60" s="960"/>
      <c r="HYW60" s="960"/>
      <c r="HYX60" s="960"/>
      <c r="HYY60" s="960"/>
      <c r="HYZ60" s="960"/>
      <c r="HZA60" s="960"/>
      <c r="HZB60" s="960"/>
      <c r="HZC60" s="960"/>
      <c r="HZD60" s="960"/>
      <c r="HZE60" s="960"/>
      <c r="HZF60" s="960"/>
      <c r="HZG60" s="960"/>
      <c r="HZH60" s="960"/>
      <c r="HZI60" s="960"/>
      <c r="HZJ60" s="960"/>
      <c r="HZK60" s="960"/>
      <c r="HZL60" s="960"/>
      <c r="HZM60" s="960"/>
      <c r="HZN60" s="960"/>
      <c r="HZO60" s="960"/>
      <c r="HZP60" s="960"/>
      <c r="HZQ60" s="960"/>
      <c r="HZR60" s="960"/>
      <c r="HZS60" s="960"/>
      <c r="HZT60" s="960"/>
      <c r="HZU60" s="960"/>
      <c r="HZV60" s="960"/>
      <c r="HZW60" s="960"/>
      <c r="HZX60" s="960"/>
      <c r="HZY60" s="960"/>
      <c r="HZZ60" s="960"/>
      <c r="IAA60" s="960"/>
      <c r="IAB60" s="960"/>
      <c r="IAC60" s="960"/>
      <c r="IAD60" s="960"/>
      <c r="IAE60" s="960"/>
      <c r="IAF60" s="960"/>
      <c r="IAG60" s="960"/>
      <c r="IAH60" s="960"/>
      <c r="IAI60" s="960"/>
      <c r="IAJ60" s="960"/>
      <c r="IAK60" s="960"/>
      <c r="IAL60" s="960"/>
      <c r="IAM60" s="960"/>
      <c r="IAN60" s="960"/>
      <c r="IAO60" s="960"/>
      <c r="IAP60" s="960"/>
      <c r="IAQ60" s="960"/>
      <c r="IAR60" s="960"/>
      <c r="IAS60" s="960"/>
      <c r="IAT60" s="960"/>
      <c r="IAU60" s="960"/>
      <c r="IAV60" s="960"/>
      <c r="IAW60" s="960"/>
      <c r="IAX60" s="960"/>
      <c r="IAY60" s="960"/>
      <c r="IAZ60" s="960"/>
      <c r="IBA60" s="960"/>
      <c r="IBB60" s="960"/>
      <c r="IBC60" s="960"/>
      <c r="IBD60" s="960"/>
      <c r="IBE60" s="960"/>
      <c r="IBF60" s="960"/>
      <c r="IBG60" s="960"/>
      <c r="IBH60" s="960"/>
      <c r="IBI60" s="960"/>
      <c r="IBJ60" s="960"/>
      <c r="IBK60" s="960"/>
      <c r="IBL60" s="960"/>
      <c r="IBM60" s="960"/>
      <c r="IBN60" s="960"/>
      <c r="IBO60" s="960"/>
      <c r="IBP60" s="960"/>
      <c r="IBQ60" s="960"/>
      <c r="IBR60" s="960"/>
      <c r="IBS60" s="960"/>
      <c r="IBT60" s="960"/>
      <c r="IBU60" s="960"/>
      <c r="IBV60" s="960"/>
      <c r="IBW60" s="960"/>
      <c r="IBX60" s="960"/>
      <c r="IBY60" s="960"/>
      <c r="IBZ60" s="960"/>
      <c r="ICA60" s="960"/>
      <c r="ICB60" s="960"/>
      <c r="ICC60" s="960"/>
      <c r="ICD60" s="960"/>
      <c r="ICE60" s="960"/>
      <c r="ICF60" s="960"/>
      <c r="ICG60" s="960"/>
      <c r="ICH60" s="960"/>
      <c r="ICI60" s="960"/>
      <c r="ICJ60" s="960"/>
      <c r="ICK60" s="960"/>
      <c r="ICL60" s="960"/>
      <c r="ICM60" s="960"/>
      <c r="ICN60" s="960"/>
      <c r="ICO60" s="960"/>
      <c r="ICP60" s="960"/>
      <c r="ICQ60" s="960"/>
      <c r="ICR60" s="960"/>
      <c r="ICS60" s="960"/>
      <c r="ICT60" s="960"/>
      <c r="ICU60" s="960"/>
      <c r="ICV60" s="960"/>
      <c r="ICW60" s="960"/>
      <c r="ICX60" s="960"/>
      <c r="ICY60" s="960"/>
      <c r="ICZ60" s="960"/>
      <c r="IDA60" s="960"/>
      <c r="IDB60" s="960"/>
      <c r="IDC60" s="960"/>
      <c r="IDD60" s="960"/>
      <c r="IDE60" s="960"/>
      <c r="IDF60" s="960"/>
      <c r="IDG60" s="960"/>
      <c r="IDH60" s="960"/>
      <c r="IDI60" s="960"/>
      <c r="IDJ60" s="960"/>
      <c r="IDK60" s="960"/>
      <c r="IDL60" s="960"/>
      <c r="IDM60" s="960"/>
      <c r="IDN60" s="960"/>
      <c r="IDO60" s="960"/>
      <c r="IDP60" s="960"/>
      <c r="IDQ60" s="960"/>
      <c r="IDR60" s="960"/>
      <c r="IDS60" s="960"/>
      <c r="IDT60" s="960"/>
      <c r="IDU60" s="960"/>
      <c r="IDV60" s="960"/>
      <c r="IDW60" s="960"/>
      <c r="IDX60" s="960"/>
      <c r="IDY60" s="960"/>
      <c r="IDZ60" s="960"/>
      <c r="IEA60" s="960"/>
      <c r="IEB60" s="960"/>
      <c r="IEC60" s="960"/>
      <c r="IED60" s="960"/>
      <c r="IEE60" s="960"/>
      <c r="IEF60" s="960"/>
      <c r="IEG60" s="960"/>
      <c r="IEH60" s="960"/>
      <c r="IEI60" s="960"/>
      <c r="IEJ60" s="960"/>
      <c r="IEK60" s="960"/>
      <c r="IEL60" s="960"/>
      <c r="IEM60" s="960"/>
      <c r="IEN60" s="960"/>
      <c r="IEO60" s="960"/>
      <c r="IEP60" s="960"/>
      <c r="IEQ60" s="960"/>
      <c r="IER60" s="960"/>
      <c r="IES60" s="960"/>
      <c r="IET60" s="960"/>
      <c r="IEU60" s="960"/>
      <c r="IEV60" s="960"/>
      <c r="IEW60" s="960"/>
      <c r="IEX60" s="960"/>
      <c r="IEY60" s="960"/>
      <c r="IEZ60" s="960"/>
      <c r="IFA60" s="960"/>
      <c r="IFB60" s="960"/>
      <c r="IFC60" s="960"/>
      <c r="IFD60" s="960"/>
      <c r="IFE60" s="960"/>
      <c r="IFF60" s="960"/>
      <c r="IFG60" s="960"/>
      <c r="IFH60" s="960"/>
      <c r="IFI60" s="960"/>
      <c r="IFJ60" s="960"/>
      <c r="IFK60" s="960"/>
      <c r="IFL60" s="960"/>
      <c r="IFM60" s="960"/>
      <c r="IFN60" s="960"/>
      <c r="IFO60" s="960"/>
      <c r="IFP60" s="960"/>
      <c r="IFQ60" s="960"/>
      <c r="IFR60" s="960"/>
      <c r="IFS60" s="960"/>
      <c r="IFT60" s="960"/>
      <c r="IFU60" s="960"/>
      <c r="IFV60" s="960"/>
      <c r="IFW60" s="960"/>
      <c r="IFX60" s="960"/>
      <c r="IFY60" s="960"/>
      <c r="IFZ60" s="960"/>
      <c r="IGA60" s="960"/>
      <c r="IGB60" s="960"/>
      <c r="IGC60" s="960"/>
      <c r="IGD60" s="960"/>
      <c r="IGE60" s="960"/>
      <c r="IGF60" s="960"/>
      <c r="IGG60" s="960"/>
      <c r="IGH60" s="960"/>
      <c r="IGI60" s="960"/>
      <c r="IGJ60" s="960"/>
      <c r="IGK60" s="960"/>
      <c r="IGL60" s="960"/>
      <c r="IGM60" s="960"/>
      <c r="IGN60" s="960"/>
      <c r="IGO60" s="960"/>
      <c r="IGP60" s="960"/>
      <c r="IGQ60" s="960"/>
      <c r="IGR60" s="960"/>
      <c r="IGS60" s="960"/>
      <c r="IGT60" s="960"/>
      <c r="IGU60" s="960"/>
      <c r="IGV60" s="960"/>
      <c r="IGW60" s="960"/>
      <c r="IGX60" s="960"/>
      <c r="IGY60" s="960"/>
      <c r="IGZ60" s="960"/>
      <c r="IHA60" s="960"/>
      <c r="IHB60" s="960"/>
      <c r="IHC60" s="960"/>
      <c r="IHD60" s="960"/>
      <c r="IHE60" s="960"/>
      <c r="IHF60" s="960"/>
      <c r="IHG60" s="960"/>
      <c r="IHH60" s="960"/>
      <c r="IHI60" s="960"/>
      <c r="IHJ60" s="960"/>
      <c r="IHK60" s="960"/>
      <c r="IHL60" s="960"/>
      <c r="IHM60" s="960"/>
      <c r="IHN60" s="960"/>
      <c r="IHO60" s="960"/>
      <c r="IHP60" s="960"/>
      <c r="IHQ60" s="960"/>
      <c r="IHR60" s="960"/>
      <c r="IHS60" s="960"/>
      <c r="IHT60" s="960"/>
      <c r="IHU60" s="960"/>
      <c r="IHV60" s="960"/>
      <c r="IHW60" s="960"/>
      <c r="IHX60" s="960"/>
      <c r="IHY60" s="960"/>
      <c r="IHZ60" s="960"/>
      <c r="IIA60" s="960"/>
      <c r="IIB60" s="960"/>
      <c r="IIC60" s="960"/>
      <c r="IID60" s="960"/>
      <c r="IIE60" s="960"/>
      <c r="IIF60" s="960"/>
      <c r="IIG60" s="960"/>
      <c r="IIH60" s="960"/>
      <c r="III60" s="960"/>
      <c r="IIJ60" s="960"/>
      <c r="IIK60" s="960"/>
      <c r="IIL60" s="960"/>
      <c r="IIM60" s="960"/>
      <c r="IIN60" s="960"/>
      <c r="IIO60" s="960"/>
      <c r="IIP60" s="960"/>
      <c r="IIQ60" s="960"/>
      <c r="IIR60" s="960"/>
      <c r="IIS60" s="960"/>
      <c r="IIT60" s="960"/>
      <c r="IIU60" s="960"/>
      <c r="IIV60" s="960"/>
      <c r="IIW60" s="960"/>
      <c r="IIX60" s="960"/>
      <c r="IIY60" s="960"/>
      <c r="IIZ60" s="960"/>
      <c r="IJA60" s="960"/>
      <c r="IJB60" s="960"/>
      <c r="IJC60" s="960"/>
      <c r="IJD60" s="960"/>
      <c r="IJE60" s="960"/>
      <c r="IJF60" s="960"/>
      <c r="IJG60" s="960"/>
      <c r="IJH60" s="960"/>
      <c r="IJI60" s="960"/>
      <c r="IJJ60" s="960"/>
      <c r="IJK60" s="960"/>
      <c r="IJL60" s="960"/>
      <c r="IJM60" s="960"/>
      <c r="IJN60" s="960"/>
      <c r="IJO60" s="960"/>
      <c r="IJP60" s="960"/>
      <c r="IJQ60" s="960"/>
      <c r="IJR60" s="960"/>
      <c r="IJS60" s="960"/>
      <c r="IJT60" s="960"/>
      <c r="IJU60" s="960"/>
      <c r="IJV60" s="960"/>
      <c r="IJW60" s="960"/>
      <c r="IJX60" s="960"/>
      <c r="IJY60" s="960"/>
      <c r="IJZ60" s="960"/>
      <c r="IKA60" s="960"/>
      <c r="IKB60" s="960"/>
      <c r="IKC60" s="960"/>
      <c r="IKD60" s="960"/>
      <c r="IKE60" s="960"/>
      <c r="IKF60" s="960"/>
      <c r="IKG60" s="960"/>
      <c r="IKH60" s="960"/>
      <c r="IKI60" s="960"/>
      <c r="IKJ60" s="960"/>
      <c r="IKK60" s="960"/>
      <c r="IKL60" s="960"/>
      <c r="IKM60" s="960"/>
      <c r="IKN60" s="960"/>
      <c r="IKO60" s="960"/>
      <c r="IKP60" s="960"/>
      <c r="IKQ60" s="960"/>
      <c r="IKR60" s="960"/>
      <c r="IKS60" s="960"/>
      <c r="IKT60" s="960"/>
      <c r="IKU60" s="960"/>
      <c r="IKV60" s="960"/>
      <c r="IKW60" s="960"/>
      <c r="IKX60" s="960"/>
      <c r="IKY60" s="960"/>
      <c r="IKZ60" s="960"/>
      <c r="ILA60" s="960"/>
      <c r="ILB60" s="960"/>
      <c r="ILC60" s="960"/>
      <c r="ILD60" s="960"/>
      <c r="ILE60" s="960"/>
      <c r="ILF60" s="960"/>
      <c r="ILG60" s="960"/>
      <c r="ILH60" s="960"/>
      <c r="ILI60" s="960"/>
      <c r="ILJ60" s="960"/>
      <c r="ILK60" s="960"/>
      <c r="ILL60" s="960"/>
      <c r="ILM60" s="960"/>
      <c r="ILN60" s="960"/>
      <c r="ILO60" s="960"/>
      <c r="ILP60" s="960"/>
      <c r="ILQ60" s="960"/>
      <c r="ILR60" s="960"/>
      <c r="ILS60" s="960"/>
      <c r="ILT60" s="960"/>
      <c r="ILU60" s="960"/>
      <c r="ILV60" s="960"/>
      <c r="ILW60" s="960"/>
      <c r="ILX60" s="960"/>
      <c r="ILY60" s="960"/>
      <c r="ILZ60" s="960"/>
      <c r="IMA60" s="960"/>
      <c r="IMB60" s="960"/>
      <c r="IMC60" s="960"/>
      <c r="IMD60" s="960"/>
      <c r="IME60" s="960"/>
      <c r="IMF60" s="960"/>
      <c r="IMG60" s="960"/>
      <c r="IMH60" s="960"/>
      <c r="IMI60" s="960"/>
      <c r="IMJ60" s="960"/>
      <c r="IMK60" s="960"/>
      <c r="IML60" s="960"/>
      <c r="IMM60" s="960"/>
      <c r="IMN60" s="960"/>
      <c r="IMO60" s="960"/>
      <c r="IMP60" s="960"/>
      <c r="IMQ60" s="960"/>
      <c r="IMR60" s="960"/>
      <c r="IMS60" s="960"/>
      <c r="IMT60" s="960"/>
      <c r="IMU60" s="960"/>
      <c r="IMV60" s="960"/>
      <c r="IMW60" s="960"/>
      <c r="IMX60" s="960"/>
      <c r="IMY60" s="960"/>
      <c r="IMZ60" s="960"/>
      <c r="INA60" s="960"/>
      <c r="INB60" s="960"/>
      <c r="INC60" s="960"/>
      <c r="IND60" s="960"/>
      <c r="INE60" s="960"/>
      <c r="INF60" s="960"/>
      <c r="ING60" s="960"/>
      <c r="INH60" s="960"/>
      <c r="INI60" s="960"/>
      <c r="INJ60" s="960"/>
      <c r="INK60" s="960"/>
      <c r="INL60" s="960"/>
      <c r="INM60" s="960"/>
      <c r="INN60" s="960"/>
      <c r="INO60" s="960"/>
      <c r="INP60" s="960"/>
      <c r="INQ60" s="960"/>
      <c r="INR60" s="960"/>
      <c r="INS60" s="960"/>
      <c r="INT60" s="960"/>
      <c r="INU60" s="960"/>
      <c r="INV60" s="960"/>
      <c r="INW60" s="960"/>
      <c r="INX60" s="960"/>
      <c r="INY60" s="960"/>
      <c r="INZ60" s="960"/>
      <c r="IOA60" s="960"/>
      <c r="IOB60" s="960"/>
      <c r="IOC60" s="960"/>
      <c r="IOD60" s="960"/>
      <c r="IOE60" s="960"/>
      <c r="IOF60" s="960"/>
      <c r="IOG60" s="960"/>
      <c r="IOH60" s="960"/>
      <c r="IOI60" s="960"/>
      <c r="IOJ60" s="960"/>
      <c r="IOK60" s="960"/>
      <c r="IOL60" s="960"/>
      <c r="IOM60" s="960"/>
      <c r="ION60" s="960"/>
      <c r="IOO60" s="960"/>
      <c r="IOP60" s="960"/>
      <c r="IOQ60" s="960"/>
      <c r="IOR60" s="960"/>
      <c r="IOS60" s="960"/>
      <c r="IOT60" s="960"/>
      <c r="IOU60" s="960"/>
      <c r="IOV60" s="960"/>
      <c r="IOW60" s="960"/>
      <c r="IOX60" s="960"/>
      <c r="IOY60" s="960"/>
      <c r="IOZ60" s="960"/>
      <c r="IPA60" s="960"/>
      <c r="IPB60" s="960"/>
      <c r="IPC60" s="960"/>
      <c r="IPD60" s="960"/>
      <c r="IPE60" s="960"/>
      <c r="IPF60" s="960"/>
      <c r="IPG60" s="960"/>
      <c r="IPH60" s="960"/>
      <c r="IPI60" s="960"/>
      <c r="IPJ60" s="960"/>
      <c r="IPK60" s="960"/>
      <c r="IPL60" s="960"/>
      <c r="IPM60" s="960"/>
      <c r="IPN60" s="960"/>
      <c r="IPO60" s="960"/>
      <c r="IPP60" s="960"/>
      <c r="IPQ60" s="960"/>
      <c r="IPR60" s="960"/>
      <c r="IPS60" s="960"/>
      <c r="IPT60" s="960"/>
      <c r="IPU60" s="960"/>
      <c r="IPV60" s="960"/>
      <c r="IPW60" s="960"/>
      <c r="IPX60" s="960"/>
      <c r="IPY60" s="960"/>
      <c r="IPZ60" s="960"/>
      <c r="IQA60" s="960"/>
      <c r="IQB60" s="960"/>
      <c r="IQC60" s="960"/>
      <c r="IQD60" s="960"/>
      <c r="IQE60" s="960"/>
      <c r="IQF60" s="960"/>
      <c r="IQG60" s="960"/>
      <c r="IQH60" s="960"/>
      <c r="IQI60" s="960"/>
      <c r="IQJ60" s="960"/>
      <c r="IQK60" s="960"/>
      <c r="IQL60" s="960"/>
      <c r="IQM60" s="960"/>
      <c r="IQN60" s="960"/>
      <c r="IQO60" s="960"/>
      <c r="IQP60" s="960"/>
      <c r="IQQ60" s="960"/>
      <c r="IQR60" s="960"/>
      <c r="IQS60" s="960"/>
      <c r="IQT60" s="960"/>
      <c r="IQU60" s="960"/>
      <c r="IQV60" s="960"/>
      <c r="IQW60" s="960"/>
      <c r="IQX60" s="960"/>
      <c r="IQY60" s="960"/>
      <c r="IQZ60" s="960"/>
      <c r="IRA60" s="960"/>
      <c r="IRB60" s="960"/>
      <c r="IRC60" s="960"/>
      <c r="IRD60" s="960"/>
      <c r="IRE60" s="960"/>
      <c r="IRF60" s="960"/>
      <c r="IRG60" s="960"/>
      <c r="IRH60" s="960"/>
      <c r="IRI60" s="960"/>
      <c r="IRJ60" s="960"/>
      <c r="IRK60" s="960"/>
      <c r="IRL60" s="960"/>
      <c r="IRM60" s="960"/>
      <c r="IRN60" s="960"/>
      <c r="IRO60" s="960"/>
      <c r="IRP60" s="960"/>
      <c r="IRQ60" s="960"/>
      <c r="IRR60" s="960"/>
      <c r="IRS60" s="960"/>
      <c r="IRT60" s="960"/>
      <c r="IRU60" s="960"/>
      <c r="IRV60" s="960"/>
      <c r="IRW60" s="960"/>
      <c r="IRX60" s="960"/>
      <c r="IRY60" s="960"/>
      <c r="IRZ60" s="960"/>
      <c r="ISA60" s="960"/>
      <c r="ISB60" s="960"/>
      <c r="ISC60" s="960"/>
      <c r="ISD60" s="960"/>
      <c r="ISE60" s="960"/>
      <c r="ISF60" s="960"/>
      <c r="ISG60" s="960"/>
      <c r="ISH60" s="960"/>
      <c r="ISI60" s="960"/>
      <c r="ISJ60" s="960"/>
      <c r="ISK60" s="960"/>
      <c r="ISL60" s="960"/>
      <c r="ISM60" s="960"/>
      <c r="ISN60" s="960"/>
      <c r="ISO60" s="960"/>
      <c r="ISP60" s="960"/>
      <c r="ISQ60" s="960"/>
      <c r="ISR60" s="960"/>
      <c r="ISS60" s="960"/>
      <c r="IST60" s="960"/>
      <c r="ISU60" s="960"/>
      <c r="ISV60" s="960"/>
      <c r="ISW60" s="960"/>
      <c r="ISX60" s="960"/>
      <c r="ISY60" s="960"/>
      <c r="ISZ60" s="960"/>
      <c r="ITA60" s="960"/>
      <c r="ITB60" s="960"/>
      <c r="ITC60" s="960"/>
      <c r="ITD60" s="960"/>
      <c r="ITE60" s="960"/>
      <c r="ITF60" s="960"/>
      <c r="ITG60" s="960"/>
      <c r="ITH60" s="960"/>
      <c r="ITI60" s="960"/>
      <c r="ITJ60" s="960"/>
      <c r="ITK60" s="960"/>
      <c r="ITL60" s="960"/>
      <c r="ITM60" s="960"/>
      <c r="ITN60" s="960"/>
      <c r="ITO60" s="960"/>
      <c r="ITP60" s="960"/>
      <c r="ITQ60" s="960"/>
      <c r="ITR60" s="960"/>
      <c r="ITS60" s="960"/>
      <c r="ITT60" s="960"/>
      <c r="ITU60" s="960"/>
      <c r="ITV60" s="960"/>
      <c r="ITW60" s="960"/>
      <c r="ITX60" s="960"/>
      <c r="ITY60" s="960"/>
      <c r="ITZ60" s="960"/>
      <c r="IUA60" s="960"/>
      <c r="IUB60" s="960"/>
      <c r="IUC60" s="960"/>
      <c r="IUD60" s="960"/>
      <c r="IUE60" s="960"/>
      <c r="IUF60" s="960"/>
      <c r="IUG60" s="960"/>
      <c r="IUH60" s="960"/>
      <c r="IUI60" s="960"/>
      <c r="IUJ60" s="960"/>
      <c r="IUK60" s="960"/>
      <c r="IUL60" s="960"/>
      <c r="IUM60" s="960"/>
      <c r="IUN60" s="960"/>
      <c r="IUO60" s="960"/>
      <c r="IUP60" s="960"/>
      <c r="IUQ60" s="960"/>
      <c r="IUR60" s="960"/>
      <c r="IUS60" s="960"/>
      <c r="IUT60" s="960"/>
      <c r="IUU60" s="960"/>
      <c r="IUV60" s="960"/>
      <c r="IUW60" s="960"/>
      <c r="IUX60" s="960"/>
      <c r="IUY60" s="960"/>
      <c r="IUZ60" s="960"/>
      <c r="IVA60" s="960"/>
      <c r="IVB60" s="960"/>
      <c r="IVC60" s="960"/>
      <c r="IVD60" s="960"/>
      <c r="IVE60" s="960"/>
      <c r="IVF60" s="960"/>
      <c r="IVG60" s="960"/>
      <c r="IVH60" s="960"/>
      <c r="IVI60" s="960"/>
      <c r="IVJ60" s="960"/>
      <c r="IVK60" s="960"/>
      <c r="IVL60" s="960"/>
      <c r="IVM60" s="960"/>
      <c r="IVN60" s="960"/>
      <c r="IVO60" s="960"/>
      <c r="IVP60" s="960"/>
      <c r="IVQ60" s="960"/>
      <c r="IVR60" s="960"/>
      <c r="IVS60" s="960"/>
      <c r="IVT60" s="960"/>
      <c r="IVU60" s="960"/>
      <c r="IVV60" s="960"/>
      <c r="IVW60" s="960"/>
      <c r="IVX60" s="960"/>
      <c r="IVY60" s="960"/>
      <c r="IVZ60" s="960"/>
      <c r="IWA60" s="960"/>
      <c r="IWB60" s="960"/>
      <c r="IWC60" s="960"/>
      <c r="IWD60" s="960"/>
      <c r="IWE60" s="960"/>
      <c r="IWF60" s="960"/>
      <c r="IWG60" s="960"/>
      <c r="IWH60" s="960"/>
      <c r="IWI60" s="960"/>
      <c r="IWJ60" s="960"/>
      <c r="IWK60" s="960"/>
      <c r="IWL60" s="960"/>
      <c r="IWM60" s="960"/>
      <c r="IWN60" s="960"/>
      <c r="IWO60" s="960"/>
      <c r="IWP60" s="960"/>
      <c r="IWQ60" s="960"/>
      <c r="IWR60" s="960"/>
      <c r="IWS60" s="960"/>
      <c r="IWT60" s="960"/>
      <c r="IWU60" s="960"/>
      <c r="IWV60" s="960"/>
      <c r="IWW60" s="960"/>
      <c r="IWX60" s="960"/>
      <c r="IWY60" s="960"/>
      <c r="IWZ60" s="960"/>
      <c r="IXA60" s="960"/>
      <c r="IXB60" s="960"/>
      <c r="IXC60" s="960"/>
      <c r="IXD60" s="960"/>
      <c r="IXE60" s="960"/>
      <c r="IXF60" s="960"/>
      <c r="IXG60" s="960"/>
      <c r="IXH60" s="960"/>
      <c r="IXI60" s="960"/>
      <c r="IXJ60" s="960"/>
      <c r="IXK60" s="960"/>
      <c r="IXL60" s="960"/>
      <c r="IXM60" s="960"/>
      <c r="IXN60" s="960"/>
      <c r="IXO60" s="960"/>
      <c r="IXP60" s="960"/>
      <c r="IXQ60" s="960"/>
      <c r="IXR60" s="960"/>
      <c r="IXS60" s="960"/>
      <c r="IXT60" s="960"/>
      <c r="IXU60" s="960"/>
      <c r="IXV60" s="960"/>
      <c r="IXW60" s="960"/>
      <c r="IXX60" s="960"/>
      <c r="IXY60" s="960"/>
      <c r="IXZ60" s="960"/>
      <c r="IYA60" s="960"/>
      <c r="IYB60" s="960"/>
      <c r="IYC60" s="960"/>
      <c r="IYD60" s="960"/>
      <c r="IYE60" s="960"/>
      <c r="IYF60" s="960"/>
      <c r="IYG60" s="960"/>
      <c r="IYH60" s="960"/>
      <c r="IYI60" s="960"/>
      <c r="IYJ60" s="960"/>
      <c r="IYK60" s="960"/>
      <c r="IYL60" s="960"/>
      <c r="IYM60" s="960"/>
      <c r="IYN60" s="960"/>
      <c r="IYO60" s="960"/>
      <c r="IYP60" s="960"/>
      <c r="IYQ60" s="960"/>
      <c r="IYR60" s="960"/>
      <c r="IYS60" s="960"/>
      <c r="IYT60" s="960"/>
      <c r="IYU60" s="960"/>
      <c r="IYV60" s="960"/>
      <c r="IYW60" s="960"/>
      <c r="IYX60" s="960"/>
      <c r="IYY60" s="960"/>
      <c r="IYZ60" s="960"/>
      <c r="IZA60" s="960"/>
      <c r="IZB60" s="960"/>
      <c r="IZC60" s="960"/>
      <c r="IZD60" s="960"/>
      <c r="IZE60" s="960"/>
      <c r="IZF60" s="960"/>
      <c r="IZG60" s="960"/>
      <c r="IZH60" s="960"/>
      <c r="IZI60" s="960"/>
      <c r="IZJ60" s="960"/>
      <c r="IZK60" s="960"/>
      <c r="IZL60" s="960"/>
      <c r="IZM60" s="960"/>
      <c r="IZN60" s="960"/>
      <c r="IZO60" s="960"/>
      <c r="IZP60" s="960"/>
      <c r="IZQ60" s="960"/>
      <c r="IZR60" s="960"/>
      <c r="IZS60" s="960"/>
      <c r="IZT60" s="960"/>
      <c r="IZU60" s="960"/>
      <c r="IZV60" s="960"/>
      <c r="IZW60" s="960"/>
      <c r="IZX60" s="960"/>
      <c r="IZY60" s="960"/>
      <c r="IZZ60" s="960"/>
      <c r="JAA60" s="960"/>
      <c r="JAB60" s="960"/>
      <c r="JAC60" s="960"/>
      <c r="JAD60" s="960"/>
      <c r="JAE60" s="960"/>
      <c r="JAF60" s="960"/>
      <c r="JAG60" s="960"/>
      <c r="JAH60" s="960"/>
      <c r="JAI60" s="960"/>
      <c r="JAJ60" s="960"/>
      <c r="JAK60" s="960"/>
      <c r="JAL60" s="960"/>
      <c r="JAM60" s="960"/>
      <c r="JAN60" s="960"/>
      <c r="JAO60" s="960"/>
      <c r="JAP60" s="960"/>
      <c r="JAQ60" s="960"/>
      <c r="JAR60" s="960"/>
      <c r="JAS60" s="960"/>
      <c r="JAT60" s="960"/>
      <c r="JAU60" s="960"/>
      <c r="JAV60" s="960"/>
      <c r="JAW60" s="960"/>
      <c r="JAX60" s="960"/>
      <c r="JAY60" s="960"/>
      <c r="JAZ60" s="960"/>
      <c r="JBA60" s="960"/>
      <c r="JBB60" s="960"/>
      <c r="JBC60" s="960"/>
      <c r="JBD60" s="960"/>
      <c r="JBE60" s="960"/>
      <c r="JBF60" s="960"/>
      <c r="JBG60" s="960"/>
      <c r="JBH60" s="960"/>
      <c r="JBI60" s="960"/>
      <c r="JBJ60" s="960"/>
      <c r="JBK60" s="960"/>
      <c r="JBL60" s="960"/>
      <c r="JBM60" s="960"/>
      <c r="JBN60" s="960"/>
      <c r="JBO60" s="960"/>
      <c r="JBP60" s="960"/>
      <c r="JBQ60" s="960"/>
      <c r="JBR60" s="960"/>
      <c r="JBS60" s="960"/>
      <c r="JBT60" s="960"/>
      <c r="JBU60" s="960"/>
      <c r="JBV60" s="960"/>
      <c r="JBW60" s="960"/>
      <c r="JBX60" s="960"/>
      <c r="JBY60" s="960"/>
      <c r="JBZ60" s="960"/>
      <c r="JCA60" s="960"/>
      <c r="JCB60" s="960"/>
      <c r="JCC60" s="960"/>
      <c r="JCD60" s="960"/>
      <c r="JCE60" s="960"/>
      <c r="JCF60" s="960"/>
      <c r="JCG60" s="960"/>
      <c r="JCH60" s="960"/>
      <c r="JCI60" s="960"/>
      <c r="JCJ60" s="960"/>
      <c r="JCK60" s="960"/>
      <c r="JCL60" s="960"/>
      <c r="JCM60" s="960"/>
      <c r="JCN60" s="960"/>
      <c r="JCO60" s="960"/>
      <c r="JCP60" s="960"/>
      <c r="JCQ60" s="960"/>
      <c r="JCR60" s="960"/>
      <c r="JCS60" s="960"/>
      <c r="JCT60" s="960"/>
      <c r="JCU60" s="960"/>
      <c r="JCV60" s="960"/>
      <c r="JCW60" s="960"/>
      <c r="JCX60" s="960"/>
      <c r="JCY60" s="960"/>
      <c r="JCZ60" s="960"/>
      <c r="JDA60" s="960"/>
      <c r="JDB60" s="960"/>
      <c r="JDC60" s="960"/>
      <c r="JDD60" s="960"/>
      <c r="JDE60" s="960"/>
      <c r="JDF60" s="960"/>
      <c r="JDG60" s="960"/>
      <c r="JDH60" s="960"/>
      <c r="JDI60" s="960"/>
      <c r="JDJ60" s="960"/>
      <c r="JDK60" s="960"/>
      <c r="JDL60" s="960"/>
      <c r="JDM60" s="960"/>
      <c r="JDN60" s="960"/>
      <c r="JDO60" s="960"/>
      <c r="JDP60" s="960"/>
      <c r="JDQ60" s="960"/>
      <c r="JDR60" s="960"/>
      <c r="JDS60" s="960"/>
      <c r="JDT60" s="960"/>
      <c r="JDU60" s="960"/>
      <c r="JDV60" s="960"/>
      <c r="JDW60" s="960"/>
      <c r="JDX60" s="960"/>
      <c r="JDY60" s="960"/>
      <c r="JDZ60" s="960"/>
      <c r="JEA60" s="960"/>
      <c r="JEB60" s="960"/>
      <c r="JEC60" s="960"/>
      <c r="JED60" s="960"/>
      <c r="JEE60" s="960"/>
      <c r="JEF60" s="960"/>
      <c r="JEG60" s="960"/>
      <c r="JEH60" s="960"/>
      <c r="JEI60" s="960"/>
      <c r="JEJ60" s="960"/>
      <c r="JEK60" s="960"/>
      <c r="JEL60" s="960"/>
      <c r="JEM60" s="960"/>
      <c r="JEN60" s="960"/>
      <c r="JEO60" s="960"/>
      <c r="JEP60" s="960"/>
      <c r="JEQ60" s="960"/>
      <c r="JER60" s="960"/>
      <c r="JES60" s="960"/>
      <c r="JET60" s="960"/>
      <c r="JEU60" s="960"/>
      <c r="JEV60" s="960"/>
      <c r="JEW60" s="960"/>
      <c r="JEX60" s="960"/>
      <c r="JEY60" s="960"/>
      <c r="JEZ60" s="960"/>
      <c r="JFA60" s="960"/>
      <c r="JFB60" s="960"/>
      <c r="JFC60" s="960"/>
      <c r="JFD60" s="960"/>
      <c r="JFE60" s="960"/>
      <c r="JFF60" s="960"/>
      <c r="JFG60" s="960"/>
      <c r="JFH60" s="960"/>
      <c r="JFI60" s="960"/>
      <c r="JFJ60" s="960"/>
      <c r="JFK60" s="960"/>
      <c r="JFL60" s="960"/>
      <c r="JFM60" s="960"/>
      <c r="JFN60" s="960"/>
      <c r="JFO60" s="960"/>
      <c r="JFP60" s="960"/>
      <c r="JFQ60" s="960"/>
      <c r="JFR60" s="960"/>
      <c r="JFS60" s="960"/>
      <c r="JFT60" s="960"/>
      <c r="JFU60" s="960"/>
      <c r="JFV60" s="960"/>
      <c r="JFW60" s="960"/>
      <c r="JFX60" s="960"/>
      <c r="JFY60" s="960"/>
      <c r="JFZ60" s="960"/>
      <c r="JGA60" s="960"/>
      <c r="JGB60" s="960"/>
      <c r="JGC60" s="960"/>
      <c r="JGD60" s="960"/>
      <c r="JGE60" s="960"/>
      <c r="JGF60" s="960"/>
      <c r="JGG60" s="960"/>
      <c r="JGH60" s="960"/>
      <c r="JGI60" s="960"/>
      <c r="JGJ60" s="960"/>
      <c r="JGK60" s="960"/>
      <c r="JGL60" s="960"/>
      <c r="JGM60" s="960"/>
      <c r="JGN60" s="960"/>
      <c r="JGO60" s="960"/>
      <c r="JGP60" s="960"/>
      <c r="JGQ60" s="960"/>
      <c r="JGR60" s="960"/>
      <c r="JGS60" s="960"/>
      <c r="JGT60" s="960"/>
      <c r="JGU60" s="960"/>
      <c r="JGV60" s="960"/>
      <c r="JGW60" s="960"/>
      <c r="JGX60" s="960"/>
      <c r="JGY60" s="960"/>
      <c r="JGZ60" s="960"/>
      <c r="JHA60" s="960"/>
      <c r="JHB60" s="960"/>
      <c r="JHC60" s="960"/>
      <c r="JHD60" s="960"/>
      <c r="JHE60" s="960"/>
      <c r="JHF60" s="960"/>
      <c r="JHG60" s="960"/>
      <c r="JHH60" s="960"/>
      <c r="JHI60" s="960"/>
      <c r="JHJ60" s="960"/>
      <c r="JHK60" s="960"/>
      <c r="JHL60" s="960"/>
      <c r="JHM60" s="960"/>
      <c r="JHN60" s="960"/>
      <c r="JHO60" s="960"/>
      <c r="JHP60" s="960"/>
      <c r="JHQ60" s="960"/>
      <c r="JHR60" s="960"/>
      <c r="JHS60" s="960"/>
      <c r="JHT60" s="960"/>
      <c r="JHU60" s="960"/>
      <c r="JHV60" s="960"/>
      <c r="JHW60" s="960"/>
      <c r="JHX60" s="960"/>
      <c r="JHY60" s="960"/>
      <c r="JHZ60" s="960"/>
      <c r="JIA60" s="960"/>
      <c r="JIB60" s="960"/>
      <c r="JIC60" s="960"/>
      <c r="JID60" s="960"/>
      <c r="JIE60" s="960"/>
      <c r="JIF60" s="960"/>
      <c r="JIG60" s="960"/>
      <c r="JIH60" s="960"/>
      <c r="JII60" s="960"/>
      <c r="JIJ60" s="960"/>
      <c r="JIK60" s="960"/>
      <c r="JIL60" s="960"/>
      <c r="JIM60" s="960"/>
      <c r="JIN60" s="960"/>
      <c r="JIO60" s="960"/>
      <c r="JIP60" s="960"/>
      <c r="JIQ60" s="960"/>
      <c r="JIR60" s="960"/>
      <c r="JIS60" s="960"/>
      <c r="JIT60" s="960"/>
      <c r="JIU60" s="960"/>
      <c r="JIV60" s="960"/>
      <c r="JIW60" s="960"/>
      <c r="JIX60" s="960"/>
      <c r="JIY60" s="960"/>
      <c r="JIZ60" s="960"/>
      <c r="JJA60" s="960"/>
      <c r="JJB60" s="960"/>
      <c r="JJC60" s="960"/>
      <c r="JJD60" s="960"/>
      <c r="JJE60" s="960"/>
      <c r="JJF60" s="960"/>
      <c r="JJG60" s="960"/>
      <c r="JJH60" s="960"/>
      <c r="JJI60" s="960"/>
      <c r="JJJ60" s="960"/>
      <c r="JJK60" s="960"/>
      <c r="JJL60" s="960"/>
      <c r="JJM60" s="960"/>
      <c r="JJN60" s="960"/>
      <c r="JJO60" s="960"/>
      <c r="JJP60" s="960"/>
      <c r="JJQ60" s="960"/>
      <c r="JJR60" s="960"/>
      <c r="JJS60" s="960"/>
      <c r="JJT60" s="960"/>
      <c r="JJU60" s="960"/>
      <c r="JJV60" s="960"/>
      <c r="JJW60" s="960"/>
      <c r="JJX60" s="960"/>
      <c r="JJY60" s="960"/>
      <c r="JJZ60" s="960"/>
      <c r="JKA60" s="960"/>
      <c r="JKB60" s="960"/>
      <c r="JKC60" s="960"/>
      <c r="JKD60" s="960"/>
      <c r="JKE60" s="960"/>
      <c r="JKF60" s="960"/>
      <c r="JKG60" s="960"/>
      <c r="JKH60" s="960"/>
      <c r="JKI60" s="960"/>
      <c r="JKJ60" s="960"/>
      <c r="JKK60" s="960"/>
      <c r="JKL60" s="960"/>
      <c r="JKM60" s="960"/>
      <c r="JKN60" s="960"/>
      <c r="JKO60" s="960"/>
      <c r="JKP60" s="960"/>
      <c r="JKQ60" s="960"/>
      <c r="JKR60" s="960"/>
      <c r="JKS60" s="960"/>
      <c r="JKT60" s="960"/>
      <c r="JKU60" s="960"/>
      <c r="JKV60" s="960"/>
      <c r="JKW60" s="960"/>
      <c r="JKX60" s="960"/>
      <c r="JKY60" s="960"/>
      <c r="JKZ60" s="960"/>
      <c r="JLA60" s="960"/>
      <c r="JLB60" s="960"/>
      <c r="JLC60" s="960"/>
      <c r="JLD60" s="960"/>
      <c r="JLE60" s="960"/>
      <c r="JLF60" s="960"/>
      <c r="JLG60" s="960"/>
      <c r="JLH60" s="960"/>
      <c r="JLI60" s="960"/>
      <c r="JLJ60" s="960"/>
      <c r="JLK60" s="960"/>
      <c r="JLL60" s="960"/>
      <c r="JLM60" s="960"/>
      <c r="JLN60" s="960"/>
      <c r="JLO60" s="960"/>
      <c r="JLP60" s="960"/>
      <c r="JLQ60" s="960"/>
      <c r="JLR60" s="960"/>
      <c r="JLS60" s="960"/>
      <c r="JLT60" s="960"/>
      <c r="JLU60" s="960"/>
      <c r="JLV60" s="960"/>
      <c r="JLW60" s="960"/>
      <c r="JLX60" s="960"/>
      <c r="JLY60" s="960"/>
      <c r="JLZ60" s="960"/>
      <c r="JMA60" s="960"/>
      <c r="JMB60" s="960"/>
      <c r="JMC60" s="960"/>
      <c r="JMD60" s="960"/>
      <c r="JME60" s="960"/>
      <c r="JMF60" s="960"/>
      <c r="JMG60" s="960"/>
      <c r="JMH60" s="960"/>
      <c r="JMI60" s="960"/>
      <c r="JMJ60" s="960"/>
      <c r="JMK60" s="960"/>
      <c r="JML60" s="960"/>
      <c r="JMM60" s="960"/>
      <c r="JMN60" s="960"/>
      <c r="JMO60" s="960"/>
      <c r="JMP60" s="960"/>
      <c r="JMQ60" s="960"/>
      <c r="JMR60" s="960"/>
      <c r="JMS60" s="960"/>
      <c r="JMT60" s="960"/>
      <c r="JMU60" s="960"/>
      <c r="JMV60" s="960"/>
      <c r="JMW60" s="960"/>
      <c r="JMX60" s="960"/>
      <c r="JMY60" s="960"/>
      <c r="JMZ60" s="960"/>
      <c r="JNA60" s="960"/>
      <c r="JNB60" s="960"/>
      <c r="JNC60" s="960"/>
      <c r="JND60" s="960"/>
      <c r="JNE60" s="960"/>
      <c r="JNF60" s="960"/>
      <c r="JNG60" s="960"/>
      <c r="JNH60" s="960"/>
      <c r="JNI60" s="960"/>
      <c r="JNJ60" s="960"/>
      <c r="JNK60" s="960"/>
      <c r="JNL60" s="960"/>
      <c r="JNM60" s="960"/>
      <c r="JNN60" s="960"/>
      <c r="JNO60" s="960"/>
      <c r="JNP60" s="960"/>
      <c r="JNQ60" s="960"/>
      <c r="JNR60" s="960"/>
      <c r="JNS60" s="960"/>
      <c r="JNT60" s="960"/>
      <c r="JNU60" s="960"/>
      <c r="JNV60" s="960"/>
      <c r="JNW60" s="960"/>
      <c r="JNX60" s="960"/>
      <c r="JNY60" s="960"/>
      <c r="JNZ60" s="960"/>
      <c r="JOA60" s="960"/>
      <c r="JOB60" s="960"/>
      <c r="JOC60" s="960"/>
      <c r="JOD60" s="960"/>
      <c r="JOE60" s="960"/>
      <c r="JOF60" s="960"/>
      <c r="JOG60" s="960"/>
      <c r="JOH60" s="960"/>
      <c r="JOI60" s="960"/>
      <c r="JOJ60" s="960"/>
      <c r="JOK60" s="960"/>
      <c r="JOL60" s="960"/>
      <c r="JOM60" s="960"/>
      <c r="JON60" s="960"/>
      <c r="JOO60" s="960"/>
      <c r="JOP60" s="960"/>
      <c r="JOQ60" s="960"/>
      <c r="JOR60" s="960"/>
      <c r="JOS60" s="960"/>
      <c r="JOT60" s="960"/>
      <c r="JOU60" s="960"/>
      <c r="JOV60" s="960"/>
      <c r="JOW60" s="960"/>
      <c r="JOX60" s="960"/>
      <c r="JOY60" s="960"/>
      <c r="JOZ60" s="960"/>
      <c r="JPA60" s="960"/>
      <c r="JPB60" s="960"/>
      <c r="JPC60" s="960"/>
      <c r="JPD60" s="960"/>
      <c r="JPE60" s="960"/>
      <c r="JPF60" s="960"/>
      <c r="JPG60" s="960"/>
      <c r="JPH60" s="960"/>
      <c r="JPI60" s="960"/>
      <c r="JPJ60" s="960"/>
      <c r="JPK60" s="960"/>
      <c r="JPL60" s="960"/>
      <c r="JPM60" s="960"/>
      <c r="JPN60" s="960"/>
      <c r="JPO60" s="960"/>
      <c r="JPP60" s="960"/>
      <c r="JPQ60" s="960"/>
      <c r="JPR60" s="960"/>
      <c r="JPS60" s="960"/>
      <c r="JPT60" s="960"/>
      <c r="JPU60" s="960"/>
      <c r="JPV60" s="960"/>
      <c r="JPW60" s="960"/>
      <c r="JPX60" s="960"/>
      <c r="JPY60" s="960"/>
      <c r="JPZ60" s="960"/>
      <c r="JQA60" s="960"/>
      <c r="JQB60" s="960"/>
      <c r="JQC60" s="960"/>
      <c r="JQD60" s="960"/>
      <c r="JQE60" s="960"/>
      <c r="JQF60" s="960"/>
      <c r="JQG60" s="960"/>
      <c r="JQH60" s="960"/>
      <c r="JQI60" s="960"/>
      <c r="JQJ60" s="960"/>
      <c r="JQK60" s="960"/>
      <c r="JQL60" s="960"/>
      <c r="JQM60" s="960"/>
      <c r="JQN60" s="960"/>
      <c r="JQO60" s="960"/>
      <c r="JQP60" s="960"/>
      <c r="JQQ60" s="960"/>
      <c r="JQR60" s="960"/>
      <c r="JQS60" s="960"/>
      <c r="JQT60" s="960"/>
      <c r="JQU60" s="960"/>
      <c r="JQV60" s="960"/>
      <c r="JQW60" s="960"/>
      <c r="JQX60" s="960"/>
      <c r="JQY60" s="960"/>
      <c r="JQZ60" s="960"/>
      <c r="JRA60" s="960"/>
      <c r="JRB60" s="960"/>
      <c r="JRC60" s="960"/>
      <c r="JRD60" s="960"/>
      <c r="JRE60" s="960"/>
      <c r="JRF60" s="960"/>
      <c r="JRG60" s="960"/>
      <c r="JRH60" s="960"/>
      <c r="JRI60" s="960"/>
      <c r="JRJ60" s="960"/>
      <c r="JRK60" s="960"/>
      <c r="JRL60" s="960"/>
      <c r="JRM60" s="960"/>
      <c r="JRN60" s="960"/>
      <c r="JRO60" s="960"/>
      <c r="JRP60" s="960"/>
      <c r="JRQ60" s="960"/>
      <c r="JRR60" s="960"/>
      <c r="JRS60" s="960"/>
      <c r="JRT60" s="960"/>
      <c r="JRU60" s="960"/>
      <c r="JRV60" s="960"/>
      <c r="JRW60" s="960"/>
      <c r="JRX60" s="960"/>
      <c r="JRY60" s="960"/>
      <c r="JRZ60" s="960"/>
      <c r="JSA60" s="960"/>
      <c r="JSB60" s="960"/>
      <c r="JSC60" s="960"/>
      <c r="JSD60" s="960"/>
      <c r="JSE60" s="960"/>
      <c r="JSF60" s="960"/>
      <c r="JSG60" s="960"/>
      <c r="JSH60" s="960"/>
      <c r="JSI60" s="960"/>
      <c r="JSJ60" s="960"/>
      <c r="JSK60" s="960"/>
      <c r="JSL60" s="960"/>
      <c r="JSM60" s="960"/>
      <c r="JSN60" s="960"/>
      <c r="JSO60" s="960"/>
      <c r="JSP60" s="960"/>
      <c r="JSQ60" s="960"/>
      <c r="JSR60" s="960"/>
      <c r="JSS60" s="960"/>
      <c r="JST60" s="960"/>
      <c r="JSU60" s="960"/>
      <c r="JSV60" s="960"/>
      <c r="JSW60" s="960"/>
      <c r="JSX60" s="960"/>
      <c r="JSY60" s="960"/>
      <c r="JSZ60" s="960"/>
      <c r="JTA60" s="960"/>
      <c r="JTB60" s="960"/>
      <c r="JTC60" s="960"/>
      <c r="JTD60" s="960"/>
      <c r="JTE60" s="960"/>
      <c r="JTF60" s="960"/>
      <c r="JTG60" s="960"/>
      <c r="JTH60" s="960"/>
      <c r="JTI60" s="960"/>
      <c r="JTJ60" s="960"/>
      <c r="JTK60" s="960"/>
      <c r="JTL60" s="960"/>
      <c r="JTM60" s="960"/>
      <c r="JTN60" s="960"/>
      <c r="JTO60" s="960"/>
      <c r="JTP60" s="960"/>
      <c r="JTQ60" s="960"/>
      <c r="JTR60" s="960"/>
      <c r="JTS60" s="960"/>
      <c r="JTT60" s="960"/>
      <c r="JTU60" s="960"/>
      <c r="JTV60" s="960"/>
      <c r="JTW60" s="960"/>
      <c r="JTX60" s="960"/>
      <c r="JTY60" s="960"/>
      <c r="JTZ60" s="960"/>
      <c r="JUA60" s="960"/>
      <c r="JUB60" s="960"/>
      <c r="JUC60" s="960"/>
      <c r="JUD60" s="960"/>
      <c r="JUE60" s="960"/>
      <c r="JUF60" s="960"/>
      <c r="JUG60" s="960"/>
      <c r="JUH60" s="960"/>
      <c r="JUI60" s="960"/>
      <c r="JUJ60" s="960"/>
      <c r="JUK60" s="960"/>
      <c r="JUL60" s="960"/>
      <c r="JUM60" s="960"/>
      <c r="JUN60" s="960"/>
      <c r="JUO60" s="960"/>
      <c r="JUP60" s="960"/>
      <c r="JUQ60" s="960"/>
      <c r="JUR60" s="960"/>
      <c r="JUS60" s="960"/>
      <c r="JUT60" s="960"/>
      <c r="JUU60" s="960"/>
      <c r="JUV60" s="960"/>
      <c r="JUW60" s="960"/>
      <c r="JUX60" s="960"/>
      <c r="JUY60" s="960"/>
      <c r="JUZ60" s="960"/>
      <c r="JVA60" s="960"/>
      <c r="JVB60" s="960"/>
      <c r="JVC60" s="960"/>
      <c r="JVD60" s="960"/>
      <c r="JVE60" s="960"/>
      <c r="JVF60" s="960"/>
      <c r="JVG60" s="960"/>
      <c r="JVH60" s="960"/>
      <c r="JVI60" s="960"/>
      <c r="JVJ60" s="960"/>
      <c r="JVK60" s="960"/>
      <c r="JVL60" s="960"/>
      <c r="JVM60" s="960"/>
      <c r="JVN60" s="960"/>
      <c r="JVO60" s="960"/>
      <c r="JVP60" s="960"/>
      <c r="JVQ60" s="960"/>
      <c r="JVR60" s="960"/>
      <c r="JVS60" s="960"/>
      <c r="JVT60" s="960"/>
      <c r="JVU60" s="960"/>
      <c r="JVV60" s="960"/>
      <c r="JVW60" s="960"/>
      <c r="JVX60" s="960"/>
      <c r="JVY60" s="960"/>
      <c r="JVZ60" s="960"/>
      <c r="JWA60" s="960"/>
      <c r="JWB60" s="960"/>
      <c r="JWC60" s="960"/>
      <c r="JWD60" s="960"/>
      <c r="JWE60" s="960"/>
      <c r="JWF60" s="960"/>
      <c r="JWG60" s="960"/>
      <c r="JWH60" s="960"/>
      <c r="JWI60" s="960"/>
      <c r="JWJ60" s="960"/>
      <c r="JWK60" s="960"/>
      <c r="JWL60" s="960"/>
      <c r="JWM60" s="960"/>
      <c r="JWN60" s="960"/>
      <c r="JWO60" s="960"/>
      <c r="JWP60" s="960"/>
      <c r="JWQ60" s="960"/>
      <c r="JWR60" s="960"/>
      <c r="JWS60" s="960"/>
      <c r="JWT60" s="960"/>
      <c r="JWU60" s="960"/>
      <c r="JWV60" s="960"/>
      <c r="JWW60" s="960"/>
      <c r="JWX60" s="960"/>
      <c r="JWY60" s="960"/>
      <c r="JWZ60" s="960"/>
      <c r="JXA60" s="960"/>
      <c r="JXB60" s="960"/>
      <c r="JXC60" s="960"/>
      <c r="JXD60" s="960"/>
      <c r="JXE60" s="960"/>
      <c r="JXF60" s="960"/>
      <c r="JXG60" s="960"/>
      <c r="JXH60" s="960"/>
      <c r="JXI60" s="960"/>
      <c r="JXJ60" s="960"/>
      <c r="JXK60" s="960"/>
      <c r="JXL60" s="960"/>
      <c r="JXM60" s="960"/>
      <c r="JXN60" s="960"/>
      <c r="JXO60" s="960"/>
      <c r="JXP60" s="960"/>
      <c r="JXQ60" s="960"/>
      <c r="JXR60" s="960"/>
      <c r="JXS60" s="960"/>
      <c r="JXT60" s="960"/>
      <c r="JXU60" s="960"/>
      <c r="JXV60" s="960"/>
      <c r="JXW60" s="960"/>
      <c r="JXX60" s="960"/>
      <c r="JXY60" s="960"/>
      <c r="JXZ60" s="960"/>
      <c r="JYA60" s="960"/>
      <c r="JYB60" s="960"/>
      <c r="JYC60" s="960"/>
      <c r="JYD60" s="960"/>
      <c r="JYE60" s="960"/>
      <c r="JYF60" s="960"/>
      <c r="JYG60" s="960"/>
      <c r="JYH60" s="960"/>
      <c r="JYI60" s="960"/>
      <c r="JYJ60" s="960"/>
      <c r="JYK60" s="960"/>
      <c r="JYL60" s="960"/>
      <c r="JYM60" s="960"/>
      <c r="JYN60" s="960"/>
      <c r="JYO60" s="960"/>
      <c r="JYP60" s="960"/>
      <c r="JYQ60" s="960"/>
      <c r="JYR60" s="960"/>
      <c r="JYS60" s="960"/>
      <c r="JYT60" s="960"/>
      <c r="JYU60" s="960"/>
      <c r="JYV60" s="960"/>
      <c r="JYW60" s="960"/>
      <c r="JYX60" s="960"/>
      <c r="JYY60" s="960"/>
      <c r="JYZ60" s="960"/>
      <c r="JZA60" s="960"/>
      <c r="JZB60" s="960"/>
      <c r="JZC60" s="960"/>
      <c r="JZD60" s="960"/>
      <c r="JZE60" s="960"/>
      <c r="JZF60" s="960"/>
      <c r="JZG60" s="960"/>
      <c r="JZH60" s="960"/>
      <c r="JZI60" s="960"/>
      <c r="JZJ60" s="960"/>
      <c r="JZK60" s="960"/>
      <c r="JZL60" s="960"/>
      <c r="JZM60" s="960"/>
      <c r="JZN60" s="960"/>
      <c r="JZO60" s="960"/>
      <c r="JZP60" s="960"/>
      <c r="JZQ60" s="960"/>
      <c r="JZR60" s="960"/>
      <c r="JZS60" s="960"/>
      <c r="JZT60" s="960"/>
      <c r="JZU60" s="960"/>
      <c r="JZV60" s="960"/>
      <c r="JZW60" s="960"/>
      <c r="JZX60" s="960"/>
      <c r="JZY60" s="960"/>
      <c r="JZZ60" s="960"/>
      <c r="KAA60" s="960"/>
      <c r="KAB60" s="960"/>
      <c r="KAC60" s="960"/>
      <c r="KAD60" s="960"/>
      <c r="KAE60" s="960"/>
      <c r="KAF60" s="960"/>
      <c r="KAG60" s="960"/>
      <c r="KAH60" s="960"/>
      <c r="KAI60" s="960"/>
      <c r="KAJ60" s="960"/>
      <c r="KAK60" s="960"/>
      <c r="KAL60" s="960"/>
      <c r="KAM60" s="960"/>
      <c r="KAN60" s="960"/>
      <c r="KAO60" s="960"/>
      <c r="KAP60" s="960"/>
      <c r="KAQ60" s="960"/>
      <c r="KAR60" s="960"/>
      <c r="KAS60" s="960"/>
      <c r="KAT60" s="960"/>
      <c r="KAU60" s="960"/>
      <c r="KAV60" s="960"/>
      <c r="KAW60" s="960"/>
      <c r="KAX60" s="960"/>
      <c r="KAY60" s="960"/>
      <c r="KAZ60" s="960"/>
      <c r="KBA60" s="960"/>
      <c r="KBB60" s="960"/>
      <c r="KBC60" s="960"/>
      <c r="KBD60" s="960"/>
      <c r="KBE60" s="960"/>
      <c r="KBF60" s="960"/>
      <c r="KBG60" s="960"/>
      <c r="KBH60" s="960"/>
      <c r="KBI60" s="960"/>
      <c r="KBJ60" s="960"/>
      <c r="KBK60" s="960"/>
      <c r="KBL60" s="960"/>
      <c r="KBM60" s="960"/>
      <c r="KBN60" s="960"/>
      <c r="KBO60" s="960"/>
      <c r="KBP60" s="960"/>
      <c r="KBQ60" s="960"/>
      <c r="KBR60" s="960"/>
      <c r="KBS60" s="960"/>
      <c r="KBT60" s="960"/>
      <c r="KBU60" s="960"/>
      <c r="KBV60" s="960"/>
      <c r="KBW60" s="960"/>
      <c r="KBX60" s="960"/>
      <c r="KBY60" s="960"/>
      <c r="KBZ60" s="960"/>
      <c r="KCA60" s="960"/>
      <c r="KCB60" s="960"/>
      <c r="KCC60" s="960"/>
      <c r="KCD60" s="960"/>
      <c r="KCE60" s="960"/>
      <c r="KCF60" s="960"/>
      <c r="KCG60" s="960"/>
      <c r="KCH60" s="960"/>
      <c r="KCI60" s="960"/>
      <c r="KCJ60" s="960"/>
      <c r="KCK60" s="960"/>
      <c r="KCL60" s="960"/>
      <c r="KCM60" s="960"/>
      <c r="KCN60" s="960"/>
      <c r="KCO60" s="960"/>
      <c r="KCP60" s="960"/>
      <c r="KCQ60" s="960"/>
      <c r="KCR60" s="960"/>
      <c r="KCS60" s="960"/>
      <c r="KCT60" s="960"/>
      <c r="KCU60" s="960"/>
      <c r="KCV60" s="960"/>
      <c r="KCW60" s="960"/>
      <c r="KCX60" s="960"/>
      <c r="KCY60" s="960"/>
      <c r="KCZ60" s="960"/>
      <c r="KDA60" s="960"/>
      <c r="KDB60" s="960"/>
      <c r="KDC60" s="960"/>
      <c r="KDD60" s="960"/>
      <c r="KDE60" s="960"/>
      <c r="KDF60" s="960"/>
      <c r="KDG60" s="960"/>
      <c r="KDH60" s="960"/>
      <c r="KDI60" s="960"/>
      <c r="KDJ60" s="960"/>
      <c r="KDK60" s="960"/>
      <c r="KDL60" s="960"/>
      <c r="KDM60" s="960"/>
      <c r="KDN60" s="960"/>
      <c r="KDO60" s="960"/>
      <c r="KDP60" s="960"/>
      <c r="KDQ60" s="960"/>
      <c r="KDR60" s="960"/>
      <c r="KDS60" s="960"/>
      <c r="KDT60" s="960"/>
      <c r="KDU60" s="960"/>
      <c r="KDV60" s="960"/>
      <c r="KDW60" s="960"/>
      <c r="KDX60" s="960"/>
      <c r="KDY60" s="960"/>
      <c r="KDZ60" s="960"/>
      <c r="KEA60" s="960"/>
      <c r="KEB60" s="960"/>
      <c r="KEC60" s="960"/>
      <c r="KED60" s="960"/>
      <c r="KEE60" s="960"/>
      <c r="KEF60" s="960"/>
      <c r="KEG60" s="960"/>
      <c r="KEH60" s="960"/>
      <c r="KEI60" s="960"/>
      <c r="KEJ60" s="960"/>
      <c r="KEK60" s="960"/>
      <c r="KEL60" s="960"/>
      <c r="KEM60" s="960"/>
      <c r="KEN60" s="960"/>
      <c r="KEO60" s="960"/>
      <c r="KEP60" s="960"/>
      <c r="KEQ60" s="960"/>
      <c r="KER60" s="960"/>
      <c r="KES60" s="960"/>
      <c r="KET60" s="960"/>
      <c r="KEU60" s="960"/>
      <c r="KEV60" s="960"/>
      <c r="KEW60" s="960"/>
      <c r="KEX60" s="960"/>
      <c r="KEY60" s="960"/>
      <c r="KEZ60" s="960"/>
      <c r="KFA60" s="960"/>
      <c r="KFB60" s="960"/>
      <c r="KFC60" s="960"/>
      <c r="KFD60" s="960"/>
      <c r="KFE60" s="960"/>
      <c r="KFF60" s="960"/>
      <c r="KFG60" s="960"/>
      <c r="KFH60" s="960"/>
      <c r="KFI60" s="960"/>
      <c r="KFJ60" s="960"/>
      <c r="KFK60" s="960"/>
      <c r="KFL60" s="960"/>
      <c r="KFM60" s="960"/>
      <c r="KFN60" s="960"/>
      <c r="KFO60" s="960"/>
      <c r="KFP60" s="960"/>
      <c r="KFQ60" s="960"/>
      <c r="KFR60" s="960"/>
      <c r="KFS60" s="960"/>
      <c r="KFT60" s="960"/>
      <c r="KFU60" s="960"/>
      <c r="KFV60" s="960"/>
      <c r="KFW60" s="960"/>
      <c r="KFX60" s="960"/>
      <c r="KFY60" s="960"/>
      <c r="KFZ60" s="960"/>
      <c r="KGA60" s="960"/>
      <c r="KGB60" s="960"/>
      <c r="KGC60" s="960"/>
      <c r="KGD60" s="960"/>
      <c r="KGE60" s="960"/>
      <c r="KGF60" s="960"/>
      <c r="KGG60" s="960"/>
      <c r="KGH60" s="960"/>
      <c r="KGI60" s="960"/>
      <c r="KGJ60" s="960"/>
      <c r="KGK60" s="960"/>
      <c r="KGL60" s="960"/>
      <c r="KGM60" s="960"/>
      <c r="KGN60" s="960"/>
      <c r="KGO60" s="960"/>
      <c r="KGP60" s="960"/>
      <c r="KGQ60" s="960"/>
      <c r="KGR60" s="960"/>
      <c r="KGS60" s="960"/>
      <c r="KGT60" s="960"/>
      <c r="KGU60" s="960"/>
      <c r="KGV60" s="960"/>
      <c r="KGW60" s="960"/>
      <c r="KGX60" s="960"/>
      <c r="KGY60" s="960"/>
      <c r="KGZ60" s="960"/>
      <c r="KHA60" s="960"/>
      <c r="KHB60" s="960"/>
      <c r="KHC60" s="960"/>
      <c r="KHD60" s="960"/>
      <c r="KHE60" s="960"/>
      <c r="KHF60" s="960"/>
      <c r="KHG60" s="960"/>
      <c r="KHH60" s="960"/>
      <c r="KHI60" s="960"/>
      <c r="KHJ60" s="960"/>
      <c r="KHK60" s="960"/>
      <c r="KHL60" s="960"/>
      <c r="KHM60" s="960"/>
      <c r="KHN60" s="960"/>
      <c r="KHO60" s="960"/>
      <c r="KHP60" s="960"/>
      <c r="KHQ60" s="960"/>
      <c r="KHR60" s="960"/>
      <c r="KHS60" s="960"/>
      <c r="KHT60" s="960"/>
      <c r="KHU60" s="960"/>
      <c r="KHV60" s="960"/>
      <c r="KHW60" s="960"/>
      <c r="KHX60" s="960"/>
      <c r="KHY60" s="960"/>
      <c r="KHZ60" s="960"/>
      <c r="KIA60" s="960"/>
      <c r="KIB60" s="960"/>
      <c r="KIC60" s="960"/>
      <c r="KID60" s="960"/>
      <c r="KIE60" s="960"/>
      <c r="KIF60" s="960"/>
      <c r="KIG60" s="960"/>
      <c r="KIH60" s="960"/>
      <c r="KII60" s="960"/>
      <c r="KIJ60" s="960"/>
      <c r="KIK60" s="960"/>
      <c r="KIL60" s="960"/>
      <c r="KIM60" s="960"/>
      <c r="KIN60" s="960"/>
      <c r="KIO60" s="960"/>
      <c r="KIP60" s="960"/>
      <c r="KIQ60" s="960"/>
      <c r="KIR60" s="960"/>
      <c r="KIS60" s="960"/>
      <c r="KIT60" s="960"/>
      <c r="KIU60" s="960"/>
      <c r="KIV60" s="960"/>
      <c r="KIW60" s="960"/>
      <c r="KIX60" s="960"/>
      <c r="KIY60" s="960"/>
      <c r="KIZ60" s="960"/>
      <c r="KJA60" s="960"/>
      <c r="KJB60" s="960"/>
      <c r="KJC60" s="960"/>
      <c r="KJD60" s="960"/>
      <c r="KJE60" s="960"/>
      <c r="KJF60" s="960"/>
      <c r="KJG60" s="960"/>
      <c r="KJH60" s="960"/>
      <c r="KJI60" s="960"/>
      <c r="KJJ60" s="960"/>
      <c r="KJK60" s="960"/>
      <c r="KJL60" s="960"/>
      <c r="KJM60" s="960"/>
      <c r="KJN60" s="960"/>
      <c r="KJO60" s="960"/>
      <c r="KJP60" s="960"/>
      <c r="KJQ60" s="960"/>
      <c r="KJR60" s="960"/>
      <c r="KJS60" s="960"/>
      <c r="KJT60" s="960"/>
      <c r="KJU60" s="960"/>
      <c r="KJV60" s="960"/>
      <c r="KJW60" s="960"/>
      <c r="KJX60" s="960"/>
      <c r="KJY60" s="960"/>
      <c r="KJZ60" s="960"/>
      <c r="KKA60" s="960"/>
      <c r="KKB60" s="960"/>
      <c r="KKC60" s="960"/>
      <c r="KKD60" s="960"/>
      <c r="KKE60" s="960"/>
      <c r="KKF60" s="960"/>
      <c r="KKG60" s="960"/>
      <c r="KKH60" s="960"/>
      <c r="KKI60" s="960"/>
      <c r="KKJ60" s="960"/>
      <c r="KKK60" s="960"/>
      <c r="KKL60" s="960"/>
      <c r="KKM60" s="960"/>
      <c r="KKN60" s="960"/>
      <c r="KKO60" s="960"/>
      <c r="KKP60" s="960"/>
      <c r="KKQ60" s="960"/>
      <c r="KKR60" s="960"/>
      <c r="KKS60" s="960"/>
      <c r="KKT60" s="960"/>
      <c r="KKU60" s="960"/>
      <c r="KKV60" s="960"/>
      <c r="KKW60" s="960"/>
      <c r="KKX60" s="960"/>
      <c r="KKY60" s="960"/>
      <c r="KKZ60" s="960"/>
      <c r="KLA60" s="960"/>
      <c r="KLB60" s="960"/>
      <c r="KLC60" s="960"/>
      <c r="KLD60" s="960"/>
      <c r="KLE60" s="960"/>
      <c r="KLF60" s="960"/>
      <c r="KLG60" s="960"/>
      <c r="KLH60" s="960"/>
      <c r="KLI60" s="960"/>
      <c r="KLJ60" s="960"/>
      <c r="KLK60" s="960"/>
      <c r="KLL60" s="960"/>
      <c r="KLM60" s="960"/>
      <c r="KLN60" s="960"/>
      <c r="KLO60" s="960"/>
      <c r="KLP60" s="960"/>
      <c r="KLQ60" s="960"/>
      <c r="KLR60" s="960"/>
      <c r="KLS60" s="960"/>
      <c r="KLT60" s="960"/>
      <c r="KLU60" s="960"/>
      <c r="KLV60" s="960"/>
      <c r="KLW60" s="960"/>
      <c r="KLX60" s="960"/>
      <c r="KLY60" s="960"/>
      <c r="KLZ60" s="960"/>
      <c r="KMA60" s="960"/>
      <c r="KMB60" s="960"/>
      <c r="KMC60" s="960"/>
      <c r="KMD60" s="960"/>
      <c r="KME60" s="960"/>
      <c r="KMF60" s="960"/>
      <c r="KMG60" s="960"/>
      <c r="KMH60" s="960"/>
      <c r="KMI60" s="960"/>
      <c r="KMJ60" s="960"/>
      <c r="KMK60" s="960"/>
      <c r="KML60" s="960"/>
      <c r="KMM60" s="960"/>
      <c r="KMN60" s="960"/>
      <c r="KMO60" s="960"/>
      <c r="KMP60" s="960"/>
      <c r="KMQ60" s="960"/>
      <c r="KMR60" s="960"/>
      <c r="KMS60" s="960"/>
      <c r="KMT60" s="960"/>
      <c r="KMU60" s="960"/>
      <c r="KMV60" s="960"/>
      <c r="KMW60" s="960"/>
      <c r="KMX60" s="960"/>
      <c r="KMY60" s="960"/>
      <c r="KMZ60" s="960"/>
      <c r="KNA60" s="960"/>
      <c r="KNB60" s="960"/>
      <c r="KNC60" s="960"/>
      <c r="KND60" s="960"/>
      <c r="KNE60" s="960"/>
      <c r="KNF60" s="960"/>
      <c r="KNG60" s="960"/>
      <c r="KNH60" s="960"/>
      <c r="KNI60" s="960"/>
      <c r="KNJ60" s="960"/>
      <c r="KNK60" s="960"/>
      <c r="KNL60" s="960"/>
      <c r="KNM60" s="960"/>
      <c r="KNN60" s="960"/>
      <c r="KNO60" s="960"/>
      <c r="KNP60" s="960"/>
      <c r="KNQ60" s="960"/>
      <c r="KNR60" s="960"/>
      <c r="KNS60" s="960"/>
      <c r="KNT60" s="960"/>
      <c r="KNU60" s="960"/>
      <c r="KNV60" s="960"/>
      <c r="KNW60" s="960"/>
      <c r="KNX60" s="960"/>
      <c r="KNY60" s="960"/>
      <c r="KNZ60" s="960"/>
      <c r="KOA60" s="960"/>
      <c r="KOB60" s="960"/>
      <c r="KOC60" s="960"/>
      <c r="KOD60" s="960"/>
      <c r="KOE60" s="960"/>
      <c r="KOF60" s="960"/>
      <c r="KOG60" s="960"/>
      <c r="KOH60" s="960"/>
      <c r="KOI60" s="960"/>
      <c r="KOJ60" s="960"/>
      <c r="KOK60" s="960"/>
      <c r="KOL60" s="960"/>
      <c r="KOM60" s="960"/>
      <c r="KON60" s="960"/>
      <c r="KOO60" s="960"/>
      <c r="KOP60" s="960"/>
      <c r="KOQ60" s="960"/>
      <c r="KOR60" s="960"/>
      <c r="KOS60" s="960"/>
      <c r="KOT60" s="960"/>
      <c r="KOU60" s="960"/>
      <c r="KOV60" s="960"/>
      <c r="KOW60" s="960"/>
      <c r="KOX60" s="960"/>
      <c r="KOY60" s="960"/>
      <c r="KOZ60" s="960"/>
      <c r="KPA60" s="960"/>
      <c r="KPB60" s="960"/>
      <c r="KPC60" s="960"/>
      <c r="KPD60" s="960"/>
      <c r="KPE60" s="960"/>
      <c r="KPF60" s="960"/>
      <c r="KPG60" s="960"/>
      <c r="KPH60" s="960"/>
      <c r="KPI60" s="960"/>
      <c r="KPJ60" s="960"/>
      <c r="KPK60" s="960"/>
      <c r="KPL60" s="960"/>
      <c r="KPM60" s="960"/>
      <c r="KPN60" s="960"/>
      <c r="KPO60" s="960"/>
      <c r="KPP60" s="960"/>
      <c r="KPQ60" s="960"/>
      <c r="KPR60" s="960"/>
      <c r="KPS60" s="960"/>
      <c r="KPT60" s="960"/>
      <c r="KPU60" s="960"/>
      <c r="KPV60" s="960"/>
      <c r="KPW60" s="960"/>
      <c r="KPX60" s="960"/>
      <c r="KPY60" s="960"/>
      <c r="KPZ60" s="960"/>
      <c r="KQA60" s="960"/>
      <c r="KQB60" s="960"/>
      <c r="KQC60" s="960"/>
      <c r="KQD60" s="960"/>
      <c r="KQE60" s="960"/>
      <c r="KQF60" s="960"/>
      <c r="KQG60" s="960"/>
      <c r="KQH60" s="960"/>
      <c r="KQI60" s="960"/>
      <c r="KQJ60" s="960"/>
      <c r="KQK60" s="960"/>
      <c r="KQL60" s="960"/>
      <c r="KQM60" s="960"/>
      <c r="KQN60" s="960"/>
      <c r="KQO60" s="960"/>
      <c r="KQP60" s="960"/>
      <c r="KQQ60" s="960"/>
      <c r="KQR60" s="960"/>
      <c r="KQS60" s="960"/>
      <c r="KQT60" s="960"/>
      <c r="KQU60" s="960"/>
      <c r="KQV60" s="960"/>
      <c r="KQW60" s="960"/>
      <c r="KQX60" s="960"/>
      <c r="KQY60" s="960"/>
      <c r="KQZ60" s="960"/>
      <c r="KRA60" s="960"/>
      <c r="KRB60" s="960"/>
      <c r="KRC60" s="960"/>
      <c r="KRD60" s="960"/>
      <c r="KRE60" s="960"/>
      <c r="KRF60" s="960"/>
      <c r="KRG60" s="960"/>
      <c r="KRH60" s="960"/>
      <c r="KRI60" s="960"/>
      <c r="KRJ60" s="960"/>
      <c r="KRK60" s="960"/>
      <c r="KRL60" s="960"/>
      <c r="KRM60" s="960"/>
      <c r="KRN60" s="960"/>
      <c r="KRO60" s="960"/>
      <c r="KRP60" s="960"/>
      <c r="KRQ60" s="960"/>
      <c r="KRR60" s="960"/>
      <c r="KRS60" s="960"/>
      <c r="KRT60" s="960"/>
      <c r="KRU60" s="960"/>
      <c r="KRV60" s="960"/>
      <c r="KRW60" s="960"/>
      <c r="KRX60" s="960"/>
      <c r="KRY60" s="960"/>
      <c r="KRZ60" s="960"/>
      <c r="KSA60" s="960"/>
      <c r="KSB60" s="960"/>
      <c r="KSC60" s="960"/>
      <c r="KSD60" s="960"/>
      <c r="KSE60" s="960"/>
      <c r="KSF60" s="960"/>
      <c r="KSG60" s="960"/>
      <c r="KSH60" s="960"/>
      <c r="KSI60" s="960"/>
      <c r="KSJ60" s="960"/>
      <c r="KSK60" s="960"/>
      <c r="KSL60" s="960"/>
      <c r="KSM60" s="960"/>
      <c r="KSN60" s="960"/>
      <c r="KSO60" s="960"/>
      <c r="KSP60" s="960"/>
      <c r="KSQ60" s="960"/>
      <c r="KSR60" s="960"/>
      <c r="KSS60" s="960"/>
      <c r="KST60" s="960"/>
      <c r="KSU60" s="960"/>
      <c r="KSV60" s="960"/>
      <c r="KSW60" s="960"/>
      <c r="KSX60" s="960"/>
      <c r="KSY60" s="960"/>
      <c r="KSZ60" s="960"/>
      <c r="KTA60" s="960"/>
      <c r="KTB60" s="960"/>
      <c r="KTC60" s="960"/>
      <c r="KTD60" s="960"/>
      <c r="KTE60" s="960"/>
      <c r="KTF60" s="960"/>
      <c r="KTG60" s="960"/>
      <c r="KTH60" s="960"/>
      <c r="KTI60" s="960"/>
      <c r="KTJ60" s="960"/>
      <c r="KTK60" s="960"/>
      <c r="KTL60" s="960"/>
      <c r="KTM60" s="960"/>
      <c r="KTN60" s="960"/>
      <c r="KTO60" s="960"/>
      <c r="KTP60" s="960"/>
      <c r="KTQ60" s="960"/>
      <c r="KTR60" s="960"/>
      <c r="KTS60" s="960"/>
      <c r="KTT60" s="960"/>
      <c r="KTU60" s="960"/>
      <c r="KTV60" s="960"/>
      <c r="KTW60" s="960"/>
      <c r="KTX60" s="960"/>
      <c r="KTY60" s="960"/>
      <c r="KTZ60" s="960"/>
      <c r="KUA60" s="960"/>
      <c r="KUB60" s="960"/>
      <c r="KUC60" s="960"/>
      <c r="KUD60" s="960"/>
      <c r="KUE60" s="960"/>
      <c r="KUF60" s="960"/>
      <c r="KUG60" s="960"/>
      <c r="KUH60" s="960"/>
      <c r="KUI60" s="960"/>
      <c r="KUJ60" s="960"/>
      <c r="KUK60" s="960"/>
      <c r="KUL60" s="960"/>
      <c r="KUM60" s="960"/>
      <c r="KUN60" s="960"/>
      <c r="KUO60" s="960"/>
      <c r="KUP60" s="960"/>
      <c r="KUQ60" s="960"/>
      <c r="KUR60" s="960"/>
      <c r="KUS60" s="960"/>
      <c r="KUT60" s="960"/>
      <c r="KUU60" s="960"/>
      <c r="KUV60" s="960"/>
      <c r="KUW60" s="960"/>
      <c r="KUX60" s="960"/>
      <c r="KUY60" s="960"/>
      <c r="KUZ60" s="960"/>
      <c r="KVA60" s="960"/>
      <c r="KVB60" s="960"/>
      <c r="KVC60" s="960"/>
      <c r="KVD60" s="960"/>
      <c r="KVE60" s="960"/>
      <c r="KVF60" s="960"/>
      <c r="KVG60" s="960"/>
      <c r="KVH60" s="960"/>
      <c r="KVI60" s="960"/>
      <c r="KVJ60" s="960"/>
      <c r="KVK60" s="960"/>
      <c r="KVL60" s="960"/>
      <c r="KVM60" s="960"/>
      <c r="KVN60" s="960"/>
      <c r="KVO60" s="960"/>
      <c r="KVP60" s="960"/>
      <c r="KVQ60" s="960"/>
      <c r="KVR60" s="960"/>
      <c r="KVS60" s="960"/>
      <c r="KVT60" s="960"/>
      <c r="KVU60" s="960"/>
      <c r="KVV60" s="960"/>
      <c r="KVW60" s="960"/>
      <c r="KVX60" s="960"/>
      <c r="KVY60" s="960"/>
      <c r="KVZ60" s="960"/>
      <c r="KWA60" s="960"/>
      <c r="KWB60" s="960"/>
      <c r="KWC60" s="960"/>
      <c r="KWD60" s="960"/>
      <c r="KWE60" s="960"/>
      <c r="KWF60" s="960"/>
      <c r="KWG60" s="960"/>
      <c r="KWH60" s="960"/>
      <c r="KWI60" s="960"/>
      <c r="KWJ60" s="960"/>
      <c r="KWK60" s="960"/>
      <c r="KWL60" s="960"/>
      <c r="KWM60" s="960"/>
      <c r="KWN60" s="960"/>
      <c r="KWO60" s="960"/>
      <c r="KWP60" s="960"/>
      <c r="KWQ60" s="960"/>
      <c r="KWR60" s="960"/>
      <c r="KWS60" s="960"/>
      <c r="KWT60" s="960"/>
      <c r="KWU60" s="960"/>
      <c r="KWV60" s="960"/>
      <c r="KWW60" s="960"/>
      <c r="KWX60" s="960"/>
      <c r="KWY60" s="960"/>
      <c r="KWZ60" s="960"/>
      <c r="KXA60" s="960"/>
      <c r="KXB60" s="960"/>
      <c r="KXC60" s="960"/>
      <c r="KXD60" s="960"/>
      <c r="KXE60" s="960"/>
      <c r="KXF60" s="960"/>
      <c r="KXG60" s="960"/>
      <c r="KXH60" s="960"/>
      <c r="KXI60" s="960"/>
      <c r="KXJ60" s="960"/>
      <c r="KXK60" s="960"/>
      <c r="KXL60" s="960"/>
      <c r="KXM60" s="960"/>
      <c r="KXN60" s="960"/>
      <c r="KXO60" s="960"/>
      <c r="KXP60" s="960"/>
      <c r="KXQ60" s="960"/>
      <c r="KXR60" s="960"/>
      <c r="KXS60" s="960"/>
      <c r="KXT60" s="960"/>
      <c r="KXU60" s="960"/>
      <c r="KXV60" s="960"/>
      <c r="KXW60" s="960"/>
      <c r="KXX60" s="960"/>
      <c r="KXY60" s="960"/>
      <c r="KXZ60" s="960"/>
      <c r="KYA60" s="960"/>
      <c r="KYB60" s="960"/>
      <c r="KYC60" s="960"/>
      <c r="KYD60" s="960"/>
      <c r="KYE60" s="960"/>
      <c r="KYF60" s="960"/>
      <c r="KYG60" s="960"/>
      <c r="KYH60" s="960"/>
      <c r="KYI60" s="960"/>
      <c r="KYJ60" s="960"/>
      <c r="KYK60" s="960"/>
      <c r="KYL60" s="960"/>
      <c r="KYM60" s="960"/>
      <c r="KYN60" s="960"/>
      <c r="KYO60" s="960"/>
      <c r="KYP60" s="960"/>
      <c r="KYQ60" s="960"/>
      <c r="KYR60" s="960"/>
      <c r="KYS60" s="960"/>
      <c r="KYT60" s="960"/>
      <c r="KYU60" s="960"/>
      <c r="KYV60" s="960"/>
      <c r="KYW60" s="960"/>
      <c r="KYX60" s="960"/>
      <c r="KYY60" s="960"/>
      <c r="KYZ60" s="960"/>
      <c r="KZA60" s="960"/>
      <c r="KZB60" s="960"/>
      <c r="KZC60" s="960"/>
      <c r="KZD60" s="960"/>
      <c r="KZE60" s="960"/>
      <c r="KZF60" s="960"/>
      <c r="KZG60" s="960"/>
      <c r="KZH60" s="960"/>
      <c r="KZI60" s="960"/>
      <c r="KZJ60" s="960"/>
      <c r="KZK60" s="960"/>
      <c r="KZL60" s="960"/>
      <c r="KZM60" s="960"/>
      <c r="KZN60" s="960"/>
      <c r="KZO60" s="960"/>
      <c r="KZP60" s="960"/>
      <c r="KZQ60" s="960"/>
      <c r="KZR60" s="960"/>
      <c r="KZS60" s="960"/>
      <c r="KZT60" s="960"/>
      <c r="KZU60" s="960"/>
      <c r="KZV60" s="960"/>
      <c r="KZW60" s="960"/>
      <c r="KZX60" s="960"/>
      <c r="KZY60" s="960"/>
      <c r="KZZ60" s="960"/>
      <c r="LAA60" s="960"/>
      <c r="LAB60" s="960"/>
      <c r="LAC60" s="960"/>
      <c r="LAD60" s="960"/>
      <c r="LAE60" s="960"/>
      <c r="LAF60" s="960"/>
      <c r="LAG60" s="960"/>
      <c r="LAH60" s="960"/>
      <c r="LAI60" s="960"/>
      <c r="LAJ60" s="960"/>
      <c r="LAK60" s="960"/>
      <c r="LAL60" s="960"/>
      <c r="LAM60" s="960"/>
      <c r="LAN60" s="960"/>
      <c r="LAO60" s="960"/>
      <c r="LAP60" s="960"/>
      <c r="LAQ60" s="960"/>
      <c r="LAR60" s="960"/>
      <c r="LAS60" s="960"/>
      <c r="LAT60" s="960"/>
      <c r="LAU60" s="960"/>
      <c r="LAV60" s="960"/>
      <c r="LAW60" s="960"/>
      <c r="LAX60" s="960"/>
      <c r="LAY60" s="960"/>
      <c r="LAZ60" s="960"/>
      <c r="LBA60" s="960"/>
      <c r="LBB60" s="960"/>
      <c r="LBC60" s="960"/>
      <c r="LBD60" s="960"/>
      <c r="LBE60" s="960"/>
      <c r="LBF60" s="960"/>
      <c r="LBG60" s="960"/>
      <c r="LBH60" s="960"/>
      <c r="LBI60" s="960"/>
      <c r="LBJ60" s="960"/>
      <c r="LBK60" s="960"/>
      <c r="LBL60" s="960"/>
      <c r="LBM60" s="960"/>
      <c r="LBN60" s="960"/>
      <c r="LBO60" s="960"/>
      <c r="LBP60" s="960"/>
      <c r="LBQ60" s="960"/>
      <c r="LBR60" s="960"/>
      <c r="LBS60" s="960"/>
      <c r="LBT60" s="960"/>
      <c r="LBU60" s="960"/>
      <c r="LBV60" s="960"/>
      <c r="LBW60" s="960"/>
      <c r="LBX60" s="960"/>
      <c r="LBY60" s="960"/>
      <c r="LBZ60" s="960"/>
      <c r="LCA60" s="960"/>
      <c r="LCB60" s="960"/>
      <c r="LCC60" s="960"/>
      <c r="LCD60" s="960"/>
      <c r="LCE60" s="960"/>
      <c r="LCF60" s="960"/>
      <c r="LCG60" s="960"/>
      <c r="LCH60" s="960"/>
      <c r="LCI60" s="960"/>
      <c r="LCJ60" s="960"/>
      <c r="LCK60" s="960"/>
      <c r="LCL60" s="960"/>
      <c r="LCM60" s="960"/>
      <c r="LCN60" s="960"/>
      <c r="LCO60" s="960"/>
      <c r="LCP60" s="960"/>
      <c r="LCQ60" s="960"/>
      <c r="LCR60" s="960"/>
      <c r="LCS60" s="960"/>
      <c r="LCT60" s="960"/>
      <c r="LCU60" s="960"/>
      <c r="LCV60" s="960"/>
      <c r="LCW60" s="960"/>
      <c r="LCX60" s="960"/>
      <c r="LCY60" s="960"/>
      <c r="LCZ60" s="960"/>
      <c r="LDA60" s="960"/>
      <c r="LDB60" s="960"/>
      <c r="LDC60" s="960"/>
      <c r="LDD60" s="960"/>
      <c r="LDE60" s="960"/>
      <c r="LDF60" s="960"/>
      <c r="LDG60" s="960"/>
      <c r="LDH60" s="960"/>
      <c r="LDI60" s="960"/>
      <c r="LDJ60" s="960"/>
      <c r="LDK60" s="960"/>
      <c r="LDL60" s="960"/>
      <c r="LDM60" s="960"/>
      <c r="LDN60" s="960"/>
      <c r="LDO60" s="960"/>
      <c r="LDP60" s="960"/>
      <c r="LDQ60" s="960"/>
      <c r="LDR60" s="960"/>
      <c r="LDS60" s="960"/>
      <c r="LDT60" s="960"/>
      <c r="LDU60" s="960"/>
      <c r="LDV60" s="960"/>
      <c r="LDW60" s="960"/>
      <c r="LDX60" s="960"/>
      <c r="LDY60" s="960"/>
      <c r="LDZ60" s="960"/>
      <c r="LEA60" s="960"/>
      <c r="LEB60" s="960"/>
      <c r="LEC60" s="960"/>
      <c r="LED60" s="960"/>
      <c r="LEE60" s="960"/>
      <c r="LEF60" s="960"/>
      <c r="LEG60" s="960"/>
      <c r="LEH60" s="960"/>
      <c r="LEI60" s="960"/>
      <c r="LEJ60" s="960"/>
      <c r="LEK60" s="960"/>
      <c r="LEL60" s="960"/>
      <c r="LEM60" s="960"/>
      <c r="LEN60" s="960"/>
      <c r="LEO60" s="960"/>
      <c r="LEP60" s="960"/>
      <c r="LEQ60" s="960"/>
      <c r="LER60" s="960"/>
      <c r="LES60" s="960"/>
      <c r="LET60" s="960"/>
      <c r="LEU60" s="960"/>
      <c r="LEV60" s="960"/>
      <c r="LEW60" s="960"/>
      <c r="LEX60" s="960"/>
      <c r="LEY60" s="960"/>
      <c r="LEZ60" s="960"/>
      <c r="LFA60" s="960"/>
      <c r="LFB60" s="960"/>
      <c r="LFC60" s="960"/>
      <c r="LFD60" s="960"/>
      <c r="LFE60" s="960"/>
      <c r="LFF60" s="960"/>
      <c r="LFG60" s="960"/>
      <c r="LFH60" s="960"/>
      <c r="LFI60" s="960"/>
      <c r="LFJ60" s="960"/>
      <c r="LFK60" s="960"/>
      <c r="LFL60" s="960"/>
      <c r="LFM60" s="960"/>
      <c r="LFN60" s="960"/>
      <c r="LFO60" s="960"/>
      <c r="LFP60" s="960"/>
      <c r="LFQ60" s="960"/>
      <c r="LFR60" s="960"/>
      <c r="LFS60" s="960"/>
      <c r="LFT60" s="960"/>
      <c r="LFU60" s="960"/>
      <c r="LFV60" s="960"/>
      <c r="LFW60" s="960"/>
      <c r="LFX60" s="960"/>
      <c r="LFY60" s="960"/>
      <c r="LFZ60" s="960"/>
      <c r="LGA60" s="960"/>
      <c r="LGB60" s="960"/>
      <c r="LGC60" s="960"/>
      <c r="LGD60" s="960"/>
      <c r="LGE60" s="960"/>
      <c r="LGF60" s="960"/>
      <c r="LGG60" s="960"/>
      <c r="LGH60" s="960"/>
      <c r="LGI60" s="960"/>
      <c r="LGJ60" s="960"/>
      <c r="LGK60" s="960"/>
      <c r="LGL60" s="960"/>
      <c r="LGM60" s="960"/>
      <c r="LGN60" s="960"/>
      <c r="LGO60" s="960"/>
      <c r="LGP60" s="960"/>
      <c r="LGQ60" s="960"/>
      <c r="LGR60" s="960"/>
      <c r="LGS60" s="960"/>
      <c r="LGT60" s="960"/>
      <c r="LGU60" s="960"/>
      <c r="LGV60" s="960"/>
      <c r="LGW60" s="960"/>
      <c r="LGX60" s="960"/>
      <c r="LGY60" s="960"/>
      <c r="LGZ60" s="960"/>
      <c r="LHA60" s="960"/>
      <c r="LHB60" s="960"/>
      <c r="LHC60" s="960"/>
      <c r="LHD60" s="960"/>
      <c r="LHE60" s="960"/>
      <c r="LHF60" s="960"/>
      <c r="LHG60" s="960"/>
      <c r="LHH60" s="960"/>
      <c r="LHI60" s="960"/>
      <c r="LHJ60" s="960"/>
      <c r="LHK60" s="960"/>
      <c r="LHL60" s="960"/>
      <c r="LHM60" s="960"/>
      <c r="LHN60" s="960"/>
      <c r="LHO60" s="960"/>
      <c r="LHP60" s="960"/>
      <c r="LHQ60" s="960"/>
      <c r="LHR60" s="960"/>
      <c r="LHS60" s="960"/>
      <c r="LHT60" s="960"/>
      <c r="LHU60" s="960"/>
      <c r="LHV60" s="960"/>
      <c r="LHW60" s="960"/>
      <c r="LHX60" s="960"/>
      <c r="LHY60" s="960"/>
      <c r="LHZ60" s="960"/>
      <c r="LIA60" s="960"/>
      <c r="LIB60" s="960"/>
      <c r="LIC60" s="960"/>
      <c r="LID60" s="960"/>
      <c r="LIE60" s="960"/>
      <c r="LIF60" s="960"/>
      <c r="LIG60" s="960"/>
      <c r="LIH60" s="960"/>
      <c r="LII60" s="960"/>
      <c r="LIJ60" s="960"/>
      <c r="LIK60" s="960"/>
      <c r="LIL60" s="960"/>
      <c r="LIM60" s="960"/>
      <c r="LIN60" s="960"/>
      <c r="LIO60" s="960"/>
      <c r="LIP60" s="960"/>
      <c r="LIQ60" s="960"/>
      <c r="LIR60" s="960"/>
      <c r="LIS60" s="960"/>
      <c r="LIT60" s="960"/>
      <c r="LIU60" s="960"/>
      <c r="LIV60" s="960"/>
      <c r="LIW60" s="960"/>
      <c r="LIX60" s="960"/>
      <c r="LIY60" s="960"/>
      <c r="LIZ60" s="960"/>
      <c r="LJA60" s="960"/>
      <c r="LJB60" s="960"/>
      <c r="LJC60" s="960"/>
      <c r="LJD60" s="960"/>
      <c r="LJE60" s="960"/>
      <c r="LJF60" s="960"/>
      <c r="LJG60" s="960"/>
      <c r="LJH60" s="960"/>
      <c r="LJI60" s="960"/>
      <c r="LJJ60" s="960"/>
      <c r="LJK60" s="960"/>
      <c r="LJL60" s="960"/>
      <c r="LJM60" s="960"/>
      <c r="LJN60" s="960"/>
      <c r="LJO60" s="960"/>
      <c r="LJP60" s="960"/>
      <c r="LJQ60" s="960"/>
      <c r="LJR60" s="960"/>
      <c r="LJS60" s="960"/>
      <c r="LJT60" s="960"/>
      <c r="LJU60" s="960"/>
      <c r="LJV60" s="960"/>
      <c r="LJW60" s="960"/>
      <c r="LJX60" s="960"/>
      <c r="LJY60" s="960"/>
      <c r="LJZ60" s="960"/>
      <c r="LKA60" s="960"/>
      <c r="LKB60" s="960"/>
      <c r="LKC60" s="960"/>
      <c r="LKD60" s="960"/>
      <c r="LKE60" s="960"/>
      <c r="LKF60" s="960"/>
      <c r="LKG60" s="960"/>
      <c r="LKH60" s="960"/>
      <c r="LKI60" s="960"/>
      <c r="LKJ60" s="960"/>
      <c r="LKK60" s="960"/>
      <c r="LKL60" s="960"/>
      <c r="LKM60" s="960"/>
      <c r="LKN60" s="960"/>
      <c r="LKO60" s="960"/>
      <c r="LKP60" s="960"/>
      <c r="LKQ60" s="960"/>
      <c r="LKR60" s="960"/>
      <c r="LKS60" s="960"/>
      <c r="LKT60" s="960"/>
      <c r="LKU60" s="960"/>
      <c r="LKV60" s="960"/>
      <c r="LKW60" s="960"/>
      <c r="LKX60" s="960"/>
      <c r="LKY60" s="960"/>
      <c r="LKZ60" s="960"/>
      <c r="LLA60" s="960"/>
      <c r="LLB60" s="960"/>
      <c r="LLC60" s="960"/>
      <c r="LLD60" s="960"/>
      <c r="LLE60" s="960"/>
      <c r="LLF60" s="960"/>
      <c r="LLG60" s="960"/>
      <c r="LLH60" s="960"/>
      <c r="LLI60" s="960"/>
      <c r="LLJ60" s="960"/>
      <c r="LLK60" s="960"/>
      <c r="LLL60" s="960"/>
      <c r="LLM60" s="960"/>
      <c r="LLN60" s="960"/>
      <c r="LLO60" s="960"/>
      <c r="LLP60" s="960"/>
      <c r="LLQ60" s="960"/>
      <c r="LLR60" s="960"/>
      <c r="LLS60" s="960"/>
      <c r="LLT60" s="960"/>
      <c r="LLU60" s="960"/>
      <c r="LLV60" s="960"/>
      <c r="LLW60" s="960"/>
      <c r="LLX60" s="960"/>
      <c r="LLY60" s="960"/>
      <c r="LLZ60" s="960"/>
      <c r="LMA60" s="960"/>
      <c r="LMB60" s="960"/>
      <c r="LMC60" s="960"/>
      <c r="LMD60" s="960"/>
      <c r="LME60" s="960"/>
      <c r="LMF60" s="960"/>
      <c r="LMG60" s="960"/>
      <c r="LMH60" s="960"/>
      <c r="LMI60" s="960"/>
      <c r="LMJ60" s="960"/>
      <c r="LMK60" s="960"/>
      <c r="LML60" s="960"/>
      <c r="LMM60" s="960"/>
      <c r="LMN60" s="960"/>
      <c r="LMO60" s="960"/>
      <c r="LMP60" s="960"/>
      <c r="LMQ60" s="960"/>
      <c r="LMR60" s="960"/>
      <c r="LMS60" s="960"/>
      <c r="LMT60" s="960"/>
      <c r="LMU60" s="960"/>
      <c r="LMV60" s="960"/>
      <c r="LMW60" s="960"/>
      <c r="LMX60" s="960"/>
      <c r="LMY60" s="960"/>
      <c r="LMZ60" s="960"/>
      <c r="LNA60" s="960"/>
      <c r="LNB60" s="960"/>
      <c r="LNC60" s="960"/>
      <c r="LND60" s="960"/>
      <c r="LNE60" s="960"/>
      <c r="LNF60" s="960"/>
      <c r="LNG60" s="960"/>
      <c r="LNH60" s="960"/>
      <c r="LNI60" s="960"/>
      <c r="LNJ60" s="960"/>
      <c r="LNK60" s="960"/>
      <c r="LNL60" s="960"/>
      <c r="LNM60" s="960"/>
      <c r="LNN60" s="960"/>
      <c r="LNO60" s="960"/>
      <c r="LNP60" s="960"/>
      <c r="LNQ60" s="960"/>
      <c r="LNR60" s="960"/>
      <c r="LNS60" s="960"/>
      <c r="LNT60" s="960"/>
      <c r="LNU60" s="960"/>
      <c r="LNV60" s="960"/>
      <c r="LNW60" s="960"/>
      <c r="LNX60" s="960"/>
      <c r="LNY60" s="960"/>
      <c r="LNZ60" s="960"/>
      <c r="LOA60" s="960"/>
      <c r="LOB60" s="960"/>
      <c r="LOC60" s="960"/>
      <c r="LOD60" s="960"/>
      <c r="LOE60" s="960"/>
      <c r="LOF60" s="960"/>
      <c r="LOG60" s="960"/>
      <c r="LOH60" s="960"/>
      <c r="LOI60" s="960"/>
      <c r="LOJ60" s="960"/>
      <c r="LOK60" s="960"/>
      <c r="LOL60" s="960"/>
      <c r="LOM60" s="960"/>
      <c r="LON60" s="960"/>
      <c r="LOO60" s="960"/>
      <c r="LOP60" s="960"/>
      <c r="LOQ60" s="960"/>
      <c r="LOR60" s="960"/>
      <c r="LOS60" s="960"/>
      <c r="LOT60" s="960"/>
      <c r="LOU60" s="960"/>
      <c r="LOV60" s="960"/>
      <c r="LOW60" s="960"/>
      <c r="LOX60" s="960"/>
      <c r="LOY60" s="960"/>
      <c r="LOZ60" s="960"/>
      <c r="LPA60" s="960"/>
      <c r="LPB60" s="960"/>
      <c r="LPC60" s="960"/>
      <c r="LPD60" s="960"/>
      <c r="LPE60" s="960"/>
      <c r="LPF60" s="960"/>
      <c r="LPG60" s="960"/>
      <c r="LPH60" s="960"/>
      <c r="LPI60" s="960"/>
      <c r="LPJ60" s="960"/>
      <c r="LPK60" s="960"/>
      <c r="LPL60" s="960"/>
      <c r="LPM60" s="960"/>
      <c r="LPN60" s="960"/>
      <c r="LPO60" s="960"/>
      <c r="LPP60" s="960"/>
      <c r="LPQ60" s="960"/>
      <c r="LPR60" s="960"/>
      <c r="LPS60" s="960"/>
      <c r="LPT60" s="960"/>
      <c r="LPU60" s="960"/>
      <c r="LPV60" s="960"/>
      <c r="LPW60" s="960"/>
      <c r="LPX60" s="960"/>
      <c r="LPY60" s="960"/>
      <c r="LPZ60" s="960"/>
      <c r="LQA60" s="960"/>
      <c r="LQB60" s="960"/>
      <c r="LQC60" s="960"/>
      <c r="LQD60" s="960"/>
      <c r="LQE60" s="960"/>
      <c r="LQF60" s="960"/>
      <c r="LQG60" s="960"/>
      <c r="LQH60" s="960"/>
      <c r="LQI60" s="960"/>
      <c r="LQJ60" s="960"/>
      <c r="LQK60" s="960"/>
      <c r="LQL60" s="960"/>
      <c r="LQM60" s="960"/>
      <c r="LQN60" s="960"/>
      <c r="LQO60" s="960"/>
      <c r="LQP60" s="960"/>
      <c r="LQQ60" s="960"/>
      <c r="LQR60" s="960"/>
      <c r="LQS60" s="960"/>
      <c r="LQT60" s="960"/>
      <c r="LQU60" s="960"/>
      <c r="LQV60" s="960"/>
      <c r="LQW60" s="960"/>
      <c r="LQX60" s="960"/>
      <c r="LQY60" s="960"/>
      <c r="LQZ60" s="960"/>
      <c r="LRA60" s="960"/>
      <c r="LRB60" s="960"/>
      <c r="LRC60" s="960"/>
      <c r="LRD60" s="960"/>
      <c r="LRE60" s="960"/>
      <c r="LRF60" s="960"/>
      <c r="LRG60" s="960"/>
      <c r="LRH60" s="960"/>
      <c r="LRI60" s="960"/>
      <c r="LRJ60" s="960"/>
      <c r="LRK60" s="960"/>
      <c r="LRL60" s="960"/>
      <c r="LRM60" s="960"/>
      <c r="LRN60" s="960"/>
      <c r="LRO60" s="960"/>
      <c r="LRP60" s="960"/>
      <c r="LRQ60" s="960"/>
      <c r="LRR60" s="960"/>
      <c r="LRS60" s="960"/>
      <c r="LRT60" s="960"/>
      <c r="LRU60" s="960"/>
      <c r="LRV60" s="960"/>
      <c r="LRW60" s="960"/>
      <c r="LRX60" s="960"/>
      <c r="LRY60" s="960"/>
      <c r="LRZ60" s="960"/>
      <c r="LSA60" s="960"/>
      <c r="LSB60" s="960"/>
      <c r="LSC60" s="960"/>
      <c r="LSD60" s="960"/>
      <c r="LSE60" s="960"/>
      <c r="LSF60" s="960"/>
      <c r="LSG60" s="960"/>
      <c r="LSH60" s="960"/>
      <c r="LSI60" s="960"/>
      <c r="LSJ60" s="960"/>
      <c r="LSK60" s="960"/>
      <c r="LSL60" s="960"/>
      <c r="LSM60" s="960"/>
      <c r="LSN60" s="960"/>
      <c r="LSO60" s="960"/>
      <c r="LSP60" s="960"/>
      <c r="LSQ60" s="960"/>
      <c r="LSR60" s="960"/>
      <c r="LSS60" s="960"/>
      <c r="LST60" s="960"/>
      <c r="LSU60" s="960"/>
      <c r="LSV60" s="960"/>
      <c r="LSW60" s="960"/>
      <c r="LSX60" s="960"/>
      <c r="LSY60" s="960"/>
      <c r="LSZ60" s="960"/>
      <c r="LTA60" s="960"/>
      <c r="LTB60" s="960"/>
      <c r="LTC60" s="960"/>
      <c r="LTD60" s="960"/>
      <c r="LTE60" s="960"/>
      <c r="LTF60" s="960"/>
      <c r="LTG60" s="960"/>
      <c r="LTH60" s="960"/>
      <c r="LTI60" s="960"/>
      <c r="LTJ60" s="960"/>
      <c r="LTK60" s="960"/>
      <c r="LTL60" s="960"/>
      <c r="LTM60" s="960"/>
      <c r="LTN60" s="960"/>
      <c r="LTO60" s="960"/>
      <c r="LTP60" s="960"/>
      <c r="LTQ60" s="960"/>
      <c r="LTR60" s="960"/>
      <c r="LTS60" s="960"/>
      <c r="LTT60" s="960"/>
      <c r="LTU60" s="960"/>
      <c r="LTV60" s="960"/>
      <c r="LTW60" s="960"/>
      <c r="LTX60" s="960"/>
      <c r="LTY60" s="960"/>
      <c r="LTZ60" s="960"/>
      <c r="LUA60" s="960"/>
      <c r="LUB60" s="960"/>
      <c r="LUC60" s="960"/>
      <c r="LUD60" s="960"/>
      <c r="LUE60" s="960"/>
      <c r="LUF60" s="960"/>
      <c r="LUG60" s="960"/>
      <c r="LUH60" s="960"/>
      <c r="LUI60" s="960"/>
      <c r="LUJ60" s="960"/>
      <c r="LUK60" s="960"/>
      <c r="LUL60" s="960"/>
      <c r="LUM60" s="960"/>
      <c r="LUN60" s="960"/>
      <c r="LUO60" s="960"/>
      <c r="LUP60" s="960"/>
      <c r="LUQ60" s="960"/>
      <c r="LUR60" s="960"/>
      <c r="LUS60" s="960"/>
      <c r="LUT60" s="960"/>
      <c r="LUU60" s="960"/>
      <c r="LUV60" s="960"/>
      <c r="LUW60" s="960"/>
      <c r="LUX60" s="960"/>
      <c r="LUY60" s="960"/>
      <c r="LUZ60" s="960"/>
      <c r="LVA60" s="960"/>
      <c r="LVB60" s="960"/>
      <c r="LVC60" s="960"/>
      <c r="LVD60" s="960"/>
      <c r="LVE60" s="960"/>
      <c r="LVF60" s="960"/>
      <c r="LVG60" s="960"/>
      <c r="LVH60" s="960"/>
      <c r="LVI60" s="960"/>
      <c r="LVJ60" s="960"/>
      <c r="LVK60" s="960"/>
      <c r="LVL60" s="960"/>
      <c r="LVM60" s="960"/>
      <c r="LVN60" s="960"/>
      <c r="LVO60" s="960"/>
      <c r="LVP60" s="960"/>
      <c r="LVQ60" s="960"/>
      <c r="LVR60" s="960"/>
      <c r="LVS60" s="960"/>
      <c r="LVT60" s="960"/>
      <c r="LVU60" s="960"/>
      <c r="LVV60" s="960"/>
      <c r="LVW60" s="960"/>
      <c r="LVX60" s="960"/>
      <c r="LVY60" s="960"/>
      <c r="LVZ60" s="960"/>
      <c r="LWA60" s="960"/>
      <c r="LWB60" s="960"/>
      <c r="LWC60" s="960"/>
      <c r="LWD60" s="960"/>
      <c r="LWE60" s="960"/>
      <c r="LWF60" s="960"/>
      <c r="LWG60" s="960"/>
      <c r="LWH60" s="960"/>
      <c r="LWI60" s="960"/>
      <c r="LWJ60" s="960"/>
      <c r="LWK60" s="960"/>
      <c r="LWL60" s="960"/>
      <c r="LWM60" s="960"/>
      <c r="LWN60" s="960"/>
      <c r="LWO60" s="960"/>
      <c r="LWP60" s="960"/>
      <c r="LWQ60" s="960"/>
      <c r="LWR60" s="960"/>
      <c r="LWS60" s="960"/>
      <c r="LWT60" s="960"/>
      <c r="LWU60" s="960"/>
      <c r="LWV60" s="960"/>
      <c r="LWW60" s="960"/>
      <c r="LWX60" s="960"/>
      <c r="LWY60" s="960"/>
      <c r="LWZ60" s="960"/>
      <c r="LXA60" s="960"/>
      <c r="LXB60" s="960"/>
      <c r="LXC60" s="960"/>
      <c r="LXD60" s="960"/>
      <c r="LXE60" s="960"/>
      <c r="LXF60" s="960"/>
      <c r="LXG60" s="960"/>
      <c r="LXH60" s="960"/>
      <c r="LXI60" s="960"/>
      <c r="LXJ60" s="960"/>
      <c r="LXK60" s="960"/>
      <c r="LXL60" s="960"/>
      <c r="LXM60" s="960"/>
      <c r="LXN60" s="960"/>
      <c r="LXO60" s="960"/>
      <c r="LXP60" s="960"/>
      <c r="LXQ60" s="960"/>
      <c r="LXR60" s="960"/>
      <c r="LXS60" s="960"/>
      <c r="LXT60" s="960"/>
      <c r="LXU60" s="960"/>
      <c r="LXV60" s="960"/>
      <c r="LXW60" s="960"/>
      <c r="LXX60" s="960"/>
      <c r="LXY60" s="960"/>
      <c r="LXZ60" s="960"/>
      <c r="LYA60" s="960"/>
      <c r="LYB60" s="960"/>
      <c r="LYC60" s="960"/>
      <c r="LYD60" s="960"/>
      <c r="LYE60" s="960"/>
      <c r="LYF60" s="960"/>
      <c r="LYG60" s="960"/>
      <c r="LYH60" s="960"/>
      <c r="LYI60" s="960"/>
      <c r="LYJ60" s="960"/>
      <c r="LYK60" s="960"/>
      <c r="LYL60" s="960"/>
      <c r="LYM60" s="960"/>
      <c r="LYN60" s="960"/>
      <c r="LYO60" s="960"/>
      <c r="LYP60" s="960"/>
      <c r="LYQ60" s="960"/>
      <c r="LYR60" s="960"/>
      <c r="LYS60" s="960"/>
      <c r="LYT60" s="960"/>
      <c r="LYU60" s="960"/>
      <c r="LYV60" s="960"/>
      <c r="LYW60" s="960"/>
      <c r="LYX60" s="960"/>
      <c r="LYY60" s="960"/>
      <c r="LYZ60" s="960"/>
      <c r="LZA60" s="960"/>
      <c r="LZB60" s="960"/>
      <c r="LZC60" s="960"/>
      <c r="LZD60" s="960"/>
      <c r="LZE60" s="960"/>
      <c r="LZF60" s="960"/>
      <c r="LZG60" s="960"/>
      <c r="LZH60" s="960"/>
      <c r="LZI60" s="960"/>
      <c r="LZJ60" s="960"/>
      <c r="LZK60" s="960"/>
      <c r="LZL60" s="960"/>
      <c r="LZM60" s="960"/>
      <c r="LZN60" s="960"/>
      <c r="LZO60" s="960"/>
      <c r="LZP60" s="960"/>
      <c r="LZQ60" s="960"/>
      <c r="LZR60" s="960"/>
      <c r="LZS60" s="960"/>
      <c r="LZT60" s="960"/>
      <c r="LZU60" s="960"/>
      <c r="LZV60" s="960"/>
      <c r="LZW60" s="960"/>
      <c r="LZX60" s="960"/>
      <c r="LZY60" s="960"/>
      <c r="LZZ60" s="960"/>
      <c r="MAA60" s="960"/>
      <c r="MAB60" s="960"/>
      <c r="MAC60" s="960"/>
      <c r="MAD60" s="960"/>
      <c r="MAE60" s="960"/>
      <c r="MAF60" s="960"/>
      <c r="MAG60" s="960"/>
      <c r="MAH60" s="960"/>
      <c r="MAI60" s="960"/>
      <c r="MAJ60" s="960"/>
      <c r="MAK60" s="960"/>
      <c r="MAL60" s="960"/>
      <c r="MAM60" s="960"/>
      <c r="MAN60" s="960"/>
      <c r="MAO60" s="960"/>
      <c r="MAP60" s="960"/>
      <c r="MAQ60" s="960"/>
      <c r="MAR60" s="960"/>
      <c r="MAS60" s="960"/>
      <c r="MAT60" s="960"/>
      <c r="MAU60" s="960"/>
      <c r="MAV60" s="960"/>
      <c r="MAW60" s="960"/>
      <c r="MAX60" s="960"/>
      <c r="MAY60" s="960"/>
      <c r="MAZ60" s="960"/>
      <c r="MBA60" s="960"/>
      <c r="MBB60" s="960"/>
      <c r="MBC60" s="960"/>
      <c r="MBD60" s="960"/>
      <c r="MBE60" s="960"/>
      <c r="MBF60" s="960"/>
      <c r="MBG60" s="960"/>
      <c r="MBH60" s="960"/>
      <c r="MBI60" s="960"/>
      <c r="MBJ60" s="960"/>
      <c r="MBK60" s="960"/>
      <c r="MBL60" s="960"/>
      <c r="MBM60" s="960"/>
      <c r="MBN60" s="960"/>
      <c r="MBO60" s="960"/>
      <c r="MBP60" s="960"/>
      <c r="MBQ60" s="960"/>
      <c r="MBR60" s="960"/>
      <c r="MBS60" s="960"/>
      <c r="MBT60" s="960"/>
      <c r="MBU60" s="960"/>
      <c r="MBV60" s="960"/>
      <c r="MBW60" s="960"/>
      <c r="MBX60" s="960"/>
      <c r="MBY60" s="960"/>
      <c r="MBZ60" s="960"/>
      <c r="MCA60" s="960"/>
      <c r="MCB60" s="960"/>
      <c r="MCC60" s="960"/>
      <c r="MCD60" s="960"/>
      <c r="MCE60" s="960"/>
      <c r="MCF60" s="960"/>
      <c r="MCG60" s="960"/>
      <c r="MCH60" s="960"/>
      <c r="MCI60" s="960"/>
      <c r="MCJ60" s="960"/>
      <c r="MCK60" s="960"/>
      <c r="MCL60" s="960"/>
      <c r="MCM60" s="960"/>
      <c r="MCN60" s="960"/>
      <c r="MCO60" s="960"/>
      <c r="MCP60" s="960"/>
      <c r="MCQ60" s="960"/>
      <c r="MCR60" s="960"/>
      <c r="MCS60" s="960"/>
      <c r="MCT60" s="960"/>
      <c r="MCU60" s="960"/>
      <c r="MCV60" s="960"/>
      <c r="MCW60" s="960"/>
      <c r="MCX60" s="960"/>
      <c r="MCY60" s="960"/>
      <c r="MCZ60" s="960"/>
      <c r="MDA60" s="960"/>
      <c r="MDB60" s="960"/>
      <c r="MDC60" s="960"/>
      <c r="MDD60" s="960"/>
      <c r="MDE60" s="960"/>
      <c r="MDF60" s="960"/>
      <c r="MDG60" s="960"/>
      <c r="MDH60" s="960"/>
      <c r="MDI60" s="960"/>
      <c r="MDJ60" s="960"/>
      <c r="MDK60" s="960"/>
      <c r="MDL60" s="960"/>
      <c r="MDM60" s="960"/>
      <c r="MDN60" s="960"/>
      <c r="MDO60" s="960"/>
      <c r="MDP60" s="960"/>
      <c r="MDQ60" s="960"/>
      <c r="MDR60" s="960"/>
      <c r="MDS60" s="960"/>
      <c r="MDT60" s="960"/>
      <c r="MDU60" s="960"/>
      <c r="MDV60" s="960"/>
      <c r="MDW60" s="960"/>
      <c r="MDX60" s="960"/>
      <c r="MDY60" s="960"/>
      <c r="MDZ60" s="960"/>
      <c r="MEA60" s="960"/>
      <c r="MEB60" s="960"/>
      <c r="MEC60" s="960"/>
      <c r="MED60" s="960"/>
      <c r="MEE60" s="960"/>
      <c r="MEF60" s="960"/>
      <c r="MEG60" s="960"/>
      <c r="MEH60" s="960"/>
      <c r="MEI60" s="960"/>
      <c r="MEJ60" s="960"/>
      <c r="MEK60" s="960"/>
      <c r="MEL60" s="960"/>
      <c r="MEM60" s="960"/>
      <c r="MEN60" s="960"/>
      <c r="MEO60" s="960"/>
      <c r="MEP60" s="960"/>
      <c r="MEQ60" s="960"/>
      <c r="MER60" s="960"/>
      <c r="MES60" s="960"/>
      <c r="MET60" s="960"/>
      <c r="MEU60" s="960"/>
      <c r="MEV60" s="960"/>
      <c r="MEW60" s="960"/>
      <c r="MEX60" s="960"/>
      <c r="MEY60" s="960"/>
      <c r="MEZ60" s="960"/>
      <c r="MFA60" s="960"/>
      <c r="MFB60" s="960"/>
      <c r="MFC60" s="960"/>
      <c r="MFD60" s="960"/>
      <c r="MFE60" s="960"/>
      <c r="MFF60" s="960"/>
      <c r="MFG60" s="960"/>
      <c r="MFH60" s="960"/>
      <c r="MFI60" s="960"/>
      <c r="MFJ60" s="960"/>
      <c r="MFK60" s="960"/>
      <c r="MFL60" s="960"/>
      <c r="MFM60" s="960"/>
      <c r="MFN60" s="960"/>
      <c r="MFO60" s="960"/>
      <c r="MFP60" s="960"/>
      <c r="MFQ60" s="960"/>
      <c r="MFR60" s="960"/>
      <c r="MFS60" s="960"/>
      <c r="MFT60" s="960"/>
      <c r="MFU60" s="960"/>
      <c r="MFV60" s="960"/>
      <c r="MFW60" s="960"/>
      <c r="MFX60" s="960"/>
      <c r="MFY60" s="960"/>
      <c r="MFZ60" s="960"/>
      <c r="MGA60" s="960"/>
      <c r="MGB60" s="960"/>
      <c r="MGC60" s="960"/>
      <c r="MGD60" s="960"/>
      <c r="MGE60" s="960"/>
      <c r="MGF60" s="960"/>
      <c r="MGG60" s="960"/>
      <c r="MGH60" s="960"/>
      <c r="MGI60" s="960"/>
      <c r="MGJ60" s="960"/>
      <c r="MGK60" s="960"/>
      <c r="MGL60" s="960"/>
      <c r="MGM60" s="960"/>
      <c r="MGN60" s="960"/>
      <c r="MGO60" s="960"/>
      <c r="MGP60" s="960"/>
      <c r="MGQ60" s="960"/>
      <c r="MGR60" s="960"/>
      <c r="MGS60" s="960"/>
      <c r="MGT60" s="960"/>
      <c r="MGU60" s="960"/>
      <c r="MGV60" s="960"/>
      <c r="MGW60" s="960"/>
      <c r="MGX60" s="960"/>
      <c r="MGY60" s="960"/>
      <c r="MGZ60" s="960"/>
      <c r="MHA60" s="960"/>
      <c r="MHB60" s="960"/>
      <c r="MHC60" s="960"/>
      <c r="MHD60" s="960"/>
      <c r="MHE60" s="960"/>
      <c r="MHF60" s="960"/>
      <c r="MHG60" s="960"/>
      <c r="MHH60" s="960"/>
      <c r="MHI60" s="960"/>
      <c r="MHJ60" s="960"/>
      <c r="MHK60" s="960"/>
      <c r="MHL60" s="960"/>
      <c r="MHM60" s="960"/>
      <c r="MHN60" s="960"/>
      <c r="MHO60" s="960"/>
      <c r="MHP60" s="960"/>
      <c r="MHQ60" s="960"/>
      <c r="MHR60" s="960"/>
      <c r="MHS60" s="960"/>
      <c r="MHT60" s="960"/>
      <c r="MHU60" s="960"/>
      <c r="MHV60" s="960"/>
      <c r="MHW60" s="960"/>
      <c r="MHX60" s="960"/>
      <c r="MHY60" s="960"/>
      <c r="MHZ60" s="960"/>
      <c r="MIA60" s="960"/>
      <c r="MIB60" s="960"/>
      <c r="MIC60" s="960"/>
      <c r="MID60" s="960"/>
      <c r="MIE60" s="960"/>
      <c r="MIF60" s="960"/>
      <c r="MIG60" s="960"/>
      <c r="MIH60" s="960"/>
      <c r="MII60" s="960"/>
      <c r="MIJ60" s="960"/>
      <c r="MIK60" s="960"/>
      <c r="MIL60" s="960"/>
      <c r="MIM60" s="960"/>
      <c r="MIN60" s="960"/>
      <c r="MIO60" s="960"/>
      <c r="MIP60" s="960"/>
      <c r="MIQ60" s="960"/>
      <c r="MIR60" s="960"/>
      <c r="MIS60" s="960"/>
      <c r="MIT60" s="960"/>
      <c r="MIU60" s="960"/>
      <c r="MIV60" s="960"/>
      <c r="MIW60" s="960"/>
      <c r="MIX60" s="960"/>
      <c r="MIY60" s="960"/>
      <c r="MIZ60" s="960"/>
      <c r="MJA60" s="960"/>
      <c r="MJB60" s="960"/>
      <c r="MJC60" s="960"/>
      <c r="MJD60" s="960"/>
      <c r="MJE60" s="960"/>
      <c r="MJF60" s="960"/>
      <c r="MJG60" s="960"/>
      <c r="MJH60" s="960"/>
      <c r="MJI60" s="960"/>
      <c r="MJJ60" s="960"/>
      <c r="MJK60" s="960"/>
      <c r="MJL60" s="960"/>
      <c r="MJM60" s="960"/>
      <c r="MJN60" s="960"/>
      <c r="MJO60" s="960"/>
      <c r="MJP60" s="960"/>
      <c r="MJQ60" s="960"/>
      <c r="MJR60" s="960"/>
      <c r="MJS60" s="960"/>
      <c r="MJT60" s="960"/>
      <c r="MJU60" s="960"/>
      <c r="MJV60" s="960"/>
      <c r="MJW60" s="960"/>
      <c r="MJX60" s="960"/>
      <c r="MJY60" s="960"/>
      <c r="MJZ60" s="960"/>
      <c r="MKA60" s="960"/>
      <c r="MKB60" s="960"/>
      <c r="MKC60" s="960"/>
      <c r="MKD60" s="960"/>
      <c r="MKE60" s="960"/>
      <c r="MKF60" s="960"/>
      <c r="MKG60" s="960"/>
      <c r="MKH60" s="960"/>
      <c r="MKI60" s="960"/>
      <c r="MKJ60" s="960"/>
      <c r="MKK60" s="960"/>
      <c r="MKL60" s="960"/>
      <c r="MKM60" s="960"/>
      <c r="MKN60" s="960"/>
      <c r="MKO60" s="960"/>
      <c r="MKP60" s="960"/>
      <c r="MKQ60" s="960"/>
      <c r="MKR60" s="960"/>
      <c r="MKS60" s="960"/>
      <c r="MKT60" s="960"/>
      <c r="MKU60" s="960"/>
      <c r="MKV60" s="960"/>
      <c r="MKW60" s="960"/>
      <c r="MKX60" s="960"/>
      <c r="MKY60" s="960"/>
      <c r="MKZ60" s="960"/>
      <c r="MLA60" s="960"/>
      <c r="MLB60" s="960"/>
      <c r="MLC60" s="960"/>
      <c r="MLD60" s="960"/>
      <c r="MLE60" s="960"/>
      <c r="MLF60" s="960"/>
      <c r="MLG60" s="960"/>
      <c r="MLH60" s="960"/>
      <c r="MLI60" s="960"/>
      <c r="MLJ60" s="960"/>
      <c r="MLK60" s="960"/>
      <c r="MLL60" s="960"/>
      <c r="MLM60" s="960"/>
      <c r="MLN60" s="960"/>
      <c r="MLO60" s="960"/>
      <c r="MLP60" s="960"/>
      <c r="MLQ60" s="960"/>
      <c r="MLR60" s="960"/>
      <c r="MLS60" s="960"/>
      <c r="MLT60" s="960"/>
      <c r="MLU60" s="960"/>
      <c r="MLV60" s="960"/>
      <c r="MLW60" s="960"/>
      <c r="MLX60" s="960"/>
      <c r="MLY60" s="960"/>
      <c r="MLZ60" s="960"/>
      <c r="MMA60" s="960"/>
      <c r="MMB60" s="960"/>
      <c r="MMC60" s="960"/>
      <c r="MMD60" s="960"/>
      <c r="MME60" s="960"/>
      <c r="MMF60" s="960"/>
      <c r="MMG60" s="960"/>
      <c r="MMH60" s="960"/>
      <c r="MMI60" s="960"/>
      <c r="MMJ60" s="960"/>
      <c r="MMK60" s="960"/>
      <c r="MML60" s="960"/>
      <c r="MMM60" s="960"/>
      <c r="MMN60" s="960"/>
      <c r="MMO60" s="960"/>
      <c r="MMP60" s="960"/>
      <c r="MMQ60" s="960"/>
      <c r="MMR60" s="960"/>
      <c r="MMS60" s="960"/>
      <c r="MMT60" s="960"/>
      <c r="MMU60" s="960"/>
      <c r="MMV60" s="960"/>
      <c r="MMW60" s="960"/>
      <c r="MMX60" s="960"/>
      <c r="MMY60" s="960"/>
      <c r="MMZ60" s="960"/>
      <c r="MNA60" s="960"/>
      <c r="MNB60" s="960"/>
      <c r="MNC60" s="960"/>
      <c r="MND60" s="960"/>
      <c r="MNE60" s="960"/>
      <c r="MNF60" s="960"/>
      <c r="MNG60" s="960"/>
      <c r="MNH60" s="960"/>
      <c r="MNI60" s="960"/>
      <c r="MNJ60" s="960"/>
      <c r="MNK60" s="960"/>
      <c r="MNL60" s="960"/>
      <c r="MNM60" s="960"/>
      <c r="MNN60" s="960"/>
      <c r="MNO60" s="960"/>
      <c r="MNP60" s="960"/>
      <c r="MNQ60" s="960"/>
      <c r="MNR60" s="960"/>
      <c r="MNS60" s="960"/>
      <c r="MNT60" s="960"/>
      <c r="MNU60" s="960"/>
      <c r="MNV60" s="960"/>
      <c r="MNW60" s="960"/>
      <c r="MNX60" s="960"/>
      <c r="MNY60" s="960"/>
      <c r="MNZ60" s="960"/>
      <c r="MOA60" s="960"/>
      <c r="MOB60" s="960"/>
      <c r="MOC60" s="960"/>
      <c r="MOD60" s="960"/>
      <c r="MOE60" s="960"/>
      <c r="MOF60" s="960"/>
      <c r="MOG60" s="960"/>
      <c r="MOH60" s="960"/>
      <c r="MOI60" s="960"/>
      <c r="MOJ60" s="960"/>
      <c r="MOK60" s="960"/>
      <c r="MOL60" s="960"/>
      <c r="MOM60" s="960"/>
      <c r="MON60" s="960"/>
      <c r="MOO60" s="960"/>
      <c r="MOP60" s="960"/>
      <c r="MOQ60" s="960"/>
      <c r="MOR60" s="960"/>
      <c r="MOS60" s="960"/>
      <c r="MOT60" s="960"/>
      <c r="MOU60" s="960"/>
      <c r="MOV60" s="960"/>
      <c r="MOW60" s="960"/>
      <c r="MOX60" s="960"/>
      <c r="MOY60" s="960"/>
      <c r="MOZ60" s="960"/>
      <c r="MPA60" s="960"/>
      <c r="MPB60" s="960"/>
      <c r="MPC60" s="960"/>
      <c r="MPD60" s="960"/>
      <c r="MPE60" s="960"/>
      <c r="MPF60" s="960"/>
      <c r="MPG60" s="960"/>
      <c r="MPH60" s="960"/>
      <c r="MPI60" s="960"/>
      <c r="MPJ60" s="960"/>
      <c r="MPK60" s="960"/>
      <c r="MPL60" s="960"/>
      <c r="MPM60" s="960"/>
      <c r="MPN60" s="960"/>
      <c r="MPO60" s="960"/>
      <c r="MPP60" s="960"/>
      <c r="MPQ60" s="960"/>
      <c r="MPR60" s="960"/>
      <c r="MPS60" s="960"/>
      <c r="MPT60" s="960"/>
      <c r="MPU60" s="960"/>
      <c r="MPV60" s="960"/>
      <c r="MPW60" s="960"/>
      <c r="MPX60" s="960"/>
      <c r="MPY60" s="960"/>
      <c r="MPZ60" s="960"/>
      <c r="MQA60" s="960"/>
      <c r="MQB60" s="960"/>
      <c r="MQC60" s="960"/>
      <c r="MQD60" s="960"/>
      <c r="MQE60" s="960"/>
      <c r="MQF60" s="960"/>
      <c r="MQG60" s="960"/>
      <c r="MQH60" s="960"/>
      <c r="MQI60" s="960"/>
      <c r="MQJ60" s="960"/>
      <c r="MQK60" s="960"/>
      <c r="MQL60" s="960"/>
      <c r="MQM60" s="960"/>
      <c r="MQN60" s="960"/>
      <c r="MQO60" s="960"/>
      <c r="MQP60" s="960"/>
      <c r="MQQ60" s="960"/>
      <c r="MQR60" s="960"/>
      <c r="MQS60" s="960"/>
      <c r="MQT60" s="960"/>
      <c r="MQU60" s="960"/>
      <c r="MQV60" s="960"/>
      <c r="MQW60" s="960"/>
      <c r="MQX60" s="960"/>
      <c r="MQY60" s="960"/>
      <c r="MQZ60" s="960"/>
      <c r="MRA60" s="960"/>
      <c r="MRB60" s="960"/>
      <c r="MRC60" s="960"/>
      <c r="MRD60" s="960"/>
      <c r="MRE60" s="960"/>
      <c r="MRF60" s="960"/>
      <c r="MRG60" s="960"/>
      <c r="MRH60" s="960"/>
      <c r="MRI60" s="960"/>
      <c r="MRJ60" s="960"/>
      <c r="MRK60" s="960"/>
      <c r="MRL60" s="960"/>
      <c r="MRM60" s="960"/>
      <c r="MRN60" s="960"/>
      <c r="MRO60" s="960"/>
      <c r="MRP60" s="960"/>
      <c r="MRQ60" s="960"/>
      <c r="MRR60" s="960"/>
      <c r="MRS60" s="960"/>
      <c r="MRT60" s="960"/>
      <c r="MRU60" s="960"/>
      <c r="MRV60" s="960"/>
      <c r="MRW60" s="960"/>
      <c r="MRX60" s="960"/>
      <c r="MRY60" s="960"/>
      <c r="MRZ60" s="960"/>
      <c r="MSA60" s="960"/>
      <c r="MSB60" s="960"/>
      <c r="MSC60" s="960"/>
      <c r="MSD60" s="960"/>
      <c r="MSE60" s="960"/>
      <c r="MSF60" s="960"/>
      <c r="MSG60" s="960"/>
      <c r="MSH60" s="960"/>
      <c r="MSI60" s="960"/>
      <c r="MSJ60" s="960"/>
      <c r="MSK60" s="960"/>
      <c r="MSL60" s="960"/>
      <c r="MSM60" s="960"/>
      <c r="MSN60" s="960"/>
      <c r="MSO60" s="960"/>
      <c r="MSP60" s="960"/>
      <c r="MSQ60" s="960"/>
      <c r="MSR60" s="960"/>
      <c r="MSS60" s="960"/>
      <c r="MST60" s="960"/>
      <c r="MSU60" s="960"/>
      <c r="MSV60" s="960"/>
      <c r="MSW60" s="960"/>
      <c r="MSX60" s="960"/>
      <c r="MSY60" s="960"/>
      <c r="MSZ60" s="960"/>
      <c r="MTA60" s="960"/>
      <c r="MTB60" s="960"/>
      <c r="MTC60" s="960"/>
      <c r="MTD60" s="960"/>
      <c r="MTE60" s="960"/>
      <c r="MTF60" s="960"/>
      <c r="MTG60" s="960"/>
      <c r="MTH60" s="960"/>
      <c r="MTI60" s="960"/>
      <c r="MTJ60" s="960"/>
      <c r="MTK60" s="960"/>
      <c r="MTL60" s="960"/>
      <c r="MTM60" s="960"/>
      <c r="MTN60" s="960"/>
      <c r="MTO60" s="960"/>
      <c r="MTP60" s="960"/>
      <c r="MTQ60" s="960"/>
      <c r="MTR60" s="960"/>
      <c r="MTS60" s="960"/>
      <c r="MTT60" s="960"/>
      <c r="MTU60" s="960"/>
      <c r="MTV60" s="960"/>
      <c r="MTW60" s="960"/>
      <c r="MTX60" s="960"/>
      <c r="MTY60" s="960"/>
      <c r="MTZ60" s="960"/>
      <c r="MUA60" s="960"/>
      <c r="MUB60" s="960"/>
      <c r="MUC60" s="960"/>
      <c r="MUD60" s="960"/>
      <c r="MUE60" s="960"/>
      <c r="MUF60" s="960"/>
      <c r="MUG60" s="960"/>
      <c r="MUH60" s="960"/>
      <c r="MUI60" s="960"/>
      <c r="MUJ60" s="960"/>
      <c r="MUK60" s="960"/>
      <c r="MUL60" s="960"/>
      <c r="MUM60" s="960"/>
      <c r="MUN60" s="960"/>
      <c r="MUO60" s="960"/>
      <c r="MUP60" s="960"/>
      <c r="MUQ60" s="960"/>
      <c r="MUR60" s="960"/>
      <c r="MUS60" s="960"/>
      <c r="MUT60" s="960"/>
      <c r="MUU60" s="960"/>
      <c r="MUV60" s="960"/>
      <c r="MUW60" s="960"/>
      <c r="MUX60" s="960"/>
      <c r="MUY60" s="960"/>
      <c r="MUZ60" s="960"/>
      <c r="MVA60" s="960"/>
      <c r="MVB60" s="960"/>
      <c r="MVC60" s="960"/>
      <c r="MVD60" s="960"/>
      <c r="MVE60" s="960"/>
      <c r="MVF60" s="960"/>
      <c r="MVG60" s="960"/>
      <c r="MVH60" s="960"/>
      <c r="MVI60" s="960"/>
      <c r="MVJ60" s="960"/>
      <c r="MVK60" s="960"/>
      <c r="MVL60" s="960"/>
      <c r="MVM60" s="960"/>
      <c r="MVN60" s="960"/>
      <c r="MVO60" s="960"/>
      <c r="MVP60" s="960"/>
      <c r="MVQ60" s="960"/>
      <c r="MVR60" s="960"/>
      <c r="MVS60" s="960"/>
      <c r="MVT60" s="960"/>
      <c r="MVU60" s="960"/>
      <c r="MVV60" s="960"/>
      <c r="MVW60" s="960"/>
      <c r="MVX60" s="960"/>
      <c r="MVY60" s="960"/>
      <c r="MVZ60" s="960"/>
      <c r="MWA60" s="960"/>
      <c r="MWB60" s="960"/>
      <c r="MWC60" s="960"/>
      <c r="MWD60" s="960"/>
      <c r="MWE60" s="960"/>
      <c r="MWF60" s="960"/>
      <c r="MWG60" s="960"/>
      <c r="MWH60" s="960"/>
      <c r="MWI60" s="960"/>
      <c r="MWJ60" s="960"/>
      <c r="MWK60" s="960"/>
      <c r="MWL60" s="960"/>
      <c r="MWM60" s="960"/>
      <c r="MWN60" s="960"/>
      <c r="MWO60" s="960"/>
      <c r="MWP60" s="960"/>
      <c r="MWQ60" s="960"/>
      <c r="MWR60" s="960"/>
      <c r="MWS60" s="960"/>
      <c r="MWT60" s="960"/>
      <c r="MWU60" s="960"/>
      <c r="MWV60" s="960"/>
      <c r="MWW60" s="960"/>
      <c r="MWX60" s="960"/>
      <c r="MWY60" s="960"/>
      <c r="MWZ60" s="960"/>
      <c r="MXA60" s="960"/>
      <c r="MXB60" s="960"/>
      <c r="MXC60" s="960"/>
      <c r="MXD60" s="960"/>
      <c r="MXE60" s="960"/>
      <c r="MXF60" s="960"/>
      <c r="MXG60" s="960"/>
      <c r="MXH60" s="960"/>
      <c r="MXI60" s="960"/>
      <c r="MXJ60" s="960"/>
      <c r="MXK60" s="960"/>
      <c r="MXL60" s="960"/>
      <c r="MXM60" s="960"/>
      <c r="MXN60" s="960"/>
      <c r="MXO60" s="960"/>
      <c r="MXP60" s="960"/>
      <c r="MXQ60" s="960"/>
      <c r="MXR60" s="960"/>
      <c r="MXS60" s="960"/>
      <c r="MXT60" s="960"/>
      <c r="MXU60" s="960"/>
      <c r="MXV60" s="960"/>
      <c r="MXW60" s="960"/>
      <c r="MXX60" s="960"/>
      <c r="MXY60" s="960"/>
      <c r="MXZ60" s="960"/>
      <c r="MYA60" s="960"/>
      <c r="MYB60" s="960"/>
      <c r="MYC60" s="960"/>
      <c r="MYD60" s="960"/>
      <c r="MYE60" s="960"/>
      <c r="MYF60" s="960"/>
      <c r="MYG60" s="960"/>
      <c r="MYH60" s="960"/>
      <c r="MYI60" s="960"/>
      <c r="MYJ60" s="960"/>
      <c r="MYK60" s="960"/>
      <c r="MYL60" s="960"/>
      <c r="MYM60" s="960"/>
      <c r="MYN60" s="960"/>
      <c r="MYO60" s="960"/>
      <c r="MYP60" s="960"/>
      <c r="MYQ60" s="960"/>
      <c r="MYR60" s="960"/>
      <c r="MYS60" s="960"/>
      <c r="MYT60" s="960"/>
      <c r="MYU60" s="960"/>
      <c r="MYV60" s="960"/>
      <c r="MYW60" s="960"/>
      <c r="MYX60" s="960"/>
      <c r="MYY60" s="960"/>
      <c r="MYZ60" s="960"/>
      <c r="MZA60" s="960"/>
      <c r="MZB60" s="960"/>
      <c r="MZC60" s="960"/>
      <c r="MZD60" s="960"/>
      <c r="MZE60" s="960"/>
      <c r="MZF60" s="960"/>
      <c r="MZG60" s="960"/>
      <c r="MZH60" s="960"/>
      <c r="MZI60" s="960"/>
      <c r="MZJ60" s="960"/>
      <c r="MZK60" s="960"/>
      <c r="MZL60" s="960"/>
      <c r="MZM60" s="960"/>
      <c r="MZN60" s="960"/>
      <c r="MZO60" s="960"/>
      <c r="MZP60" s="960"/>
      <c r="MZQ60" s="960"/>
      <c r="MZR60" s="960"/>
      <c r="MZS60" s="960"/>
      <c r="MZT60" s="960"/>
      <c r="MZU60" s="960"/>
      <c r="MZV60" s="960"/>
      <c r="MZW60" s="960"/>
      <c r="MZX60" s="960"/>
      <c r="MZY60" s="960"/>
      <c r="MZZ60" s="960"/>
      <c r="NAA60" s="960"/>
      <c r="NAB60" s="960"/>
      <c r="NAC60" s="960"/>
      <c r="NAD60" s="960"/>
      <c r="NAE60" s="960"/>
      <c r="NAF60" s="960"/>
      <c r="NAG60" s="960"/>
      <c r="NAH60" s="960"/>
      <c r="NAI60" s="960"/>
      <c r="NAJ60" s="960"/>
      <c r="NAK60" s="960"/>
      <c r="NAL60" s="960"/>
      <c r="NAM60" s="960"/>
      <c r="NAN60" s="960"/>
      <c r="NAO60" s="960"/>
      <c r="NAP60" s="960"/>
      <c r="NAQ60" s="960"/>
      <c r="NAR60" s="960"/>
      <c r="NAS60" s="960"/>
      <c r="NAT60" s="960"/>
      <c r="NAU60" s="960"/>
      <c r="NAV60" s="960"/>
      <c r="NAW60" s="960"/>
      <c r="NAX60" s="960"/>
      <c r="NAY60" s="960"/>
      <c r="NAZ60" s="960"/>
      <c r="NBA60" s="960"/>
      <c r="NBB60" s="960"/>
      <c r="NBC60" s="960"/>
      <c r="NBD60" s="960"/>
      <c r="NBE60" s="960"/>
      <c r="NBF60" s="960"/>
      <c r="NBG60" s="960"/>
      <c r="NBH60" s="960"/>
      <c r="NBI60" s="960"/>
      <c r="NBJ60" s="960"/>
      <c r="NBK60" s="960"/>
      <c r="NBL60" s="960"/>
      <c r="NBM60" s="960"/>
      <c r="NBN60" s="960"/>
      <c r="NBO60" s="960"/>
      <c r="NBP60" s="960"/>
      <c r="NBQ60" s="960"/>
      <c r="NBR60" s="960"/>
      <c r="NBS60" s="960"/>
      <c r="NBT60" s="960"/>
      <c r="NBU60" s="960"/>
      <c r="NBV60" s="960"/>
      <c r="NBW60" s="960"/>
      <c r="NBX60" s="960"/>
      <c r="NBY60" s="960"/>
      <c r="NBZ60" s="960"/>
      <c r="NCA60" s="960"/>
      <c r="NCB60" s="960"/>
      <c r="NCC60" s="960"/>
      <c r="NCD60" s="960"/>
      <c r="NCE60" s="960"/>
      <c r="NCF60" s="960"/>
      <c r="NCG60" s="960"/>
      <c r="NCH60" s="960"/>
      <c r="NCI60" s="960"/>
      <c r="NCJ60" s="960"/>
      <c r="NCK60" s="960"/>
      <c r="NCL60" s="960"/>
      <c r="NCM60" s="960"/>
      <c r="NCN60" s="960"/>
      <c r="NCO60" s="960"/>
      <c r="NCP60" s="960"/>
      <c r="NCQ60" s="960"/>
      <c r="NCR60" s="960"/>
      <c r="NCS60" s="960"/>
      <c r="NCT60" s="960"/>
      <c r="NCU60" s="960"/>
      <c r="NCV60" s="960"/>
      <c r="NCW60" s="960"/>
      <c r="NCX60" s="960"/>
      <c r="NCY60" s="960"/>
      <c r="NCZ60" s="960"/>
      <c r="NDA60" s="960"/>
      <c r="NDB60" s="960"/>
      <c r="NDC60" s="960"/>
      <c r="NDD60" s="960"/>
      <c r="NDE60" s="960"/>
      <c r="NDF60" s="960"/>
      <c r="NDG60" s="960"/>
      <c r="NDH60" s="960"/>
      <c r="NDI60" s="960"/>
      <c r="NDJ60" s="960"/>
      <c r="NDK60" s="960"/>
      <c r="NDL60" s="960"/>
      <c r="NDM60" s="960"/>
      <c r="NDN60" s="960"/>
      <c r="NDO60" s="960"/>
      <c r="NDP60" s="960"/>
      <c r="NDQ60" s="960"/>
      <c r="NDR60" s="960"/>
      <c r="NDS60" s="960"/>
      <c r="NDT60" s="960"/>
      <c r="NDU60" s="960"/>
      <c r="NDV60" s="960"/>
      <c r="NDW60" s="960"/>
      <c r="NDX60" s="960"/>
      <c r="NDY60" s="960"/>
      <c r="NDZ60" s="960"/>
      <c r="NEA60" s="960"/>
      <c r="NEB60" s="960"/>
      <c r="NEC60" s="960"/>
      <c r="NED60" s="960"/>
      <c r="NEE60" s="960"/>
      <c r="NEF60" s="960"/>
      <c r="NEG60" s="960"/>
      <c r="NEH60" s="960"/>
      <c r="NEI60" s="960"/>
      <c r="NEJ60" s="960"/>
      <c r="NEK60" s="960"/>
      <c r="NEL60" s="960"/>
      <c r="NEM60" s="960"/>
      <c r="NEN60" s="960"/>
      <c r="NEO60" s="960"/>
      <c r="NEP60" s="960"/>
      <c r="NEQ60" s="960"/>
      <c r="NER60" s="960"/>
      <c r="NES60" s="960"/>
      <c r="NET60" s="960"/>
      <c r="NEU60" s="960"/>
      <c r="NEV60" s="960"/>
      <c r="NEW60" s="960"/>
      <c r="NEX60" s="960"/>
      <c r="NEY60" s="960"/>
      <c r="NEZ60" s="960"/>
      <c r="NFA60" s="960"/>
      <c r="NFB60" s="960"/>
      <c r="NFC60" s="960"/>
      <c r="NFD60" s="960"/>
      <c r="NFE60" s="960"/>
      <c r="NFF60" s="960"/>
      <c r="NFG60" s="960"/>
      <c r="NFH60" s="960"/>
      <c r="NFI60" s="960"/>
      <c r="NFJ60" s="960"/>
      <c r="NFK60" s="960"/>
      <c r="NFL60" s="960"/>
      <c r="NFM60" s="960"/>
      <c r="NFN60" s="960"/>
      <c r="NFO60" s="960"/>
      <c r="NFP60" s="960"/>
      <c r="NFQ60" s="960"/>
      <c r="NFR60" s="960"/>
      <c r="NFS60" s="960"/>
      <c r="NFT60" s="960"/>
      <c r="NFU60" s="960"/>
      <c r="NFV60" s="960"/>
      <c r="NFW60" s="960"/>
      <c r="NFX60" s="960"/>
      <c r="NFY60" s="960"/>
      <c r="NFZ60" s="960"/>
      <c r="NGA60" s="960"/>
      <c r="NGB60" s="960"/>
      <c r="NGC60" s="960"/>
      <c r="NGD60" s="960"/>
      <c r="NGE60" s="960"/>
      <c r="NGF60" s="960"/>
      <c r="NGG60" s="960"/>
      <c r="NGH60" s="960"/>
      <c r="NGI60" s="960"/>
      <c r="NGJ60" s="960"/>
      <c r="NGK60" s="960"/>
      <c r="NGL60" s="960"/>
      <c r="NGM60" s="960"/>
      <c r="NGN60" s="960"/>
      <c r="NGO60" s="960"/>
      <c r="NGP60" s="960"/>
      <c r="NGQ60" s="960"/>
      <c r="NGR60" s="960"/>
      <c r="NGS60" s="960"/>
      <c r="NGT60" s="960"/>
      <c r="NGU60" s="960"/>
      <c r="NGV60" s="960"/>
      <c r="NGW60" s="960"/>
      <c r="NGX60" s="960"/>
      <c r="NGY60" s="960"/>
      <c r="NGZ60" s="960"/>
      <c r="NHA60" s="960"/>
      <c r="NHB60" s="960"/>
      <c r="NHC60" s="960"/>
      <c r="NHD60" s="960"/>
      <c r="NHE60" s="960"/>
      <c r="NHF60" s="960"/>
      <c r="NHG60" s="960"/>
      <c r="NHH60" s="960"/>
      <c r="NHI60" s="960"/>
      <c r="NHJ60" s="960"/>
      <c r="NHK60" s="960"/>
      <c r="NHL60" s="960"/>
      <c r="NHM60" s="960"/>
      <c r="NHN60" s="960"/>
      <c r="NHO60" s="960"/>
      <c r="NHP60" s="960"/>
      <c r="NHQ60" s="960"/>
      <c r="NHR60" s="960"/>
      <c r="NHS60" s="960"/>
      <c r="NHT60" s="960"/>
      <c r="NHU60" s="960"/>
      <c r="NHV60" s="960"/>
      <c r="NHW60" s="960"/>
      <c r="NHX60" s="960"/>
      <c r="NHY60" s="960"/>
      <c r="NHZ60" s="960"/>
      <c r="NIA60" s="960"/>
      <c r="NIB60" s="960"/>
      <c r="NIC60" s="960"/>
      <c r="NID60" s="960"/>
      <c r="NIE60" s="960"/>
      <c r="NIF60" s="960"/>
      <c r="NIG60" s="960"/>
      <c r="NIH60" s="960"/>
      <c r="NII60" s="960"/>
      <c r="NIJ60" s="960"/>
      <c r="NIK60" s="960"/>
      <c r="NIL60" s="960"/>
      <c r="NIM60" s="960"/>
      <c r="NIN60" s="960"/>
      <c r="NIO60" s="960"/>
      <c r="NIP60" s="960"/>
      <c r="NIQ60" s="960"/>
      <c r="NIR60" s="960"/>
      <c r="NIS60" s="960"/>
      <c r="NIT60" s="960"/>
      <c r="NIU60" s="960"/>
      <c r="NIV60" s="960"/>
      <c r="NIW60" s="960"/>
      <c r="NIX60" s="960"/>
      <c r="NIY60" s="960"/>
      <c r="NIZ60" s="960"/>
      <c r="NJA60" s="960"/>
      <c r="NJB60" s="960"/>
      <c r="NJC60" s="960"/>
      <c r="NJD60" s="960"/>
      <c r="NJE60" s="960"/>
      <c r="NJF60" s="960"/>
      <c r="NJG60" s="960"/>
      <c r="NJH60" s="960"/>
      <c r="NJI60" s="960"/>
      <c r="NJJ60" s="960"/>
      <c r="NJK60" s="960"/>
      <c r="NJL60" s="960"/>
      <c r="NJM60" s="960"/>
      <c r="NJN60" s="960"/>
      <c r="NJO60" s="960"/>
      <c r="NJP60" s="960"/>
      <c r="NJQ60" s="960"/>
      <c r="NJR60" s="960"/>
      <c r="NJS60" s="960"/>
      <c r="NJT60" s="960"/>
      <c r="NJU60" s="960"/>
      <c r="NJV60" s="960"/>
      <c r="NJW60" s="960"/>
      <c r="NJX60" s="960"/>
      <c r="NJY60" s="960"/>
      <c r="NJZ60" s="960"/>
      <c r="NKA60" s="960"/>
      <c r="NKB60" s="960"/>
      <c r="NKC60" s="960"/>
      <c r="NKD60" s="960"/>
      <c r="NKE60" s="960"/>
      <c r="NKF60" s="960"/>
      <c r="NKG60" s="960"/>
      <c r="NKH60" s="960"/>
      <c r="NKI60" s="960"/>
      <c r="NKJ60" s="960"/>
      <c r="NKK60" s="960"/>
      <c r="NKL60" s="960"/>
      <c r="NKM60" s="960"/>
      <c r="NKN60" s="960"/>
      <c r="NKO60" s="960"/>
      <c r="NKP60" s="960"/>
      <c r="NKQ60" s="960"/>
      <c r="NKR60" s="960"/>
      <c r="NKS60" s="960"/>
      <c r="NKT60" s="960"/>
      <c r="NKU60" s="960"/>
      <c r="NKV60" s="960"/>
      <c r="NKW60" s="960"/>
      <c r="NKX60" s="960"/>
      <c r="NKY60" s="960"/>
      <c r="NKZ60" s="960"/>
      <c r="NLA60" s="960"/>
      <c r="NLB60" s="960"/>
      <c r="NLC60" s="960"/>
      <c r="NLD60" s="960"/>
      <c r="NLE60" s="960"/>
      <c r="NLF60" s="960"/>
      <c r="NLG60" s="960"/>
      <c r="NLH60" s="960"/>
      <c r="NLI60" s="960"/>
      <c r="NLJ60" s="960"/>
      <c r="NLK60" s="960"/>
      <c r="NLL60" s="960"/>
      <c r="NLM60" s="960"/>
      <c r="NLN60" s="960"/>
      <c r="NLO60" s="960"/>
      <c r="NLP60" s="960"/>
      <c r="NLQ60" s="960"/>
      <c r="NLR60" s="960"/>
      <c r="NLS60" s="960"/>
      <c r="NLT60" s="960"/>
      <c r="NLU60" s="960"/>
      <c r="NLV60" s="960"/>
      <c r="NLW60" s="960"/>
      <c r="NLX60" s="960"/>
      <c r="NLY60" s="960"/>
      <c r="NLZ60" s="960"/>
      <c r="NMA60" s="960"/>
      <c r="NMB60" s="960"/>
      <c r="NMC60" s="960"/>
      <c r="NMD60" s="960"/>
      <c r="NME60" s="960"/>
      <c r="NMF60" s="960"/>
      <c r="NMG60" s="960"/>
      <c r="NMH60" s="960"/>
      <c r="NMI60" s="960"/>
      <c r="NMJ60" s="960"/>
      <c r="NMK60" s="960"/>
      <c r="NML60" s="960"/>
      <c r="NMM60" s="960"/>
      <c r="NMN60" s="960"/>
      <c r="NMO60" s="960"/>
      <c r="NMP60" s="960"/>
      <c r="NMQ60" s="960"/>
      <c r="NMR60" s="960"/>
      <c r="NMS60" s="960"/>
      <c r="NMT60" s="960"/>
      <c r="NMU60" s="960"/>
      <c r="NMV60" s="960"/>
      <c r="NMW60" s="960"/>
      <c r="NMX60" s="960"/>
      <c r="NMY60" s="960"/>
      <c r="NMZ60" s="960"/>
      <c r="NNA60" s="960"/>
      <c r="NNB60" s="960"/>
      <c r="NNC60" s="960"/>
      <c r="NND60" s="960"/>
      <c r="NNE60" s="960"/>
      <c r="NNF60" s="960"/>
      <c r="NNG60" s="960"/>
      <c r="NNH60" s="960"/>
      <c r="NNI60" s="960"/>
      <c r="NNJ60" s="960"/>
      <c r="NNK60" s="960"/>
      <c r="NNL60" s="960"/>
      <c r="NNM60" s="960"/>
      <c r="NNN60" s="960"/>
      <c r="NNO60" s="960"/>
      <c r="NNP60" s="960"/>
      <c r="NNQ60" s="960"/>
      <c r="NNR60" s="960"/>
      <c r="NNS60" s="960"/>
      <c r="NNT60" s="960"/>
      <c r="NNU60" s="960"/>
      <c r="NNV60" s="960"/>
      <c r="NNW60" s="960"/>
      <c r="NNX60" s="960"/>
      <c r="NNY60" s="960"/>
      <c r="NNZ60" s="960"/>
      <c r="NOA60" s="960"/>
      <c r="NOB60" s="960"/>
      <c r="NOC60" s="960"/>
      <c r="NOD60" s="960"/>
      <c r="NOE60" s="960"/>
      <c r="NOF60" s="960"/>
      <c r="NOG60" s="960"/>
      <c r="NOH60" s="960"/>
      <c r="NOI60" s="960"/>
      <c r="NOJ60" s="960"/>
      <c r="NOK60" s="960"/>
      <c r="NOL60" s="960"/>
      <c r="NOM60" s="960"/>
      <c r="NON60" s="960"/>
      <c r="NOO60" s="960"/>
      <c r="NOP60" s="960"/>
      <c r="NOQ60" s="960"/>
      <c r="NOR60" s="960"/>
      <c r="NOS60" s="960"/>
      <c r="NOT60" s="960"/>
      <c r="NOU60" s="960"/>
      <c r="NOV60" s="960"/>
      <c r="NOW60" s="960"/>
      <c r="NOX60" s="960"/>
      <c r="NOY60" s="960"/>
      <c r="NOZ60" s="960"/>
      <c r="NPA60" s="960"/>
      <c r="NPB60" s="960"/>
      <c r="NPC60" s="960"/>
      <c r="NPD60" s="960"/>
      <c r="NPE60" s="960"/>
      <c r="NPF60" s="960"/>
      <c r="NPG60" s="960"/>
      <c r="NPH60" s="960"/>
      <c r="NPI60" s="960"/>
      <c r="NPJ60" s="960"/>
      <c r="NPK60" s="960"/>
      <c r="NPL60" s="960"/>
      <c r="NPM60" s="960"/>
      <c r="NPN60" s="960"/>
      <c r="NPO60" s="960"/>
      <c r="NPP60" s="960"/>
      <c r="NPQ60" s="960"/>
      <c r="NPR60" s="960"/>
      <c r="NPS60" s="960"/>
      <c r="NPT60" s="960"/>
      <c r="NPU60" s="960"/>
      <c r="NPV60" s="960"/>
      <c r="NPW60" s="960"/>
      <c r="NPX60" s="960"/>
      <c r="NPY60" s="960"/>
      <c r="NPZ60" s="960"/>
      <c r="NQA60" s="960"/>
      <c r="NQB60" s="960"/>
      <c r="NQC60" s="960"/>
      <c r="NQD60" s="960"/>
      <c r="NQE60" s="960"/>
      <c r="NQF60" s="960"/>
      <c r="NQG60" s="960"/>
      <c r="NQH60" s="960"/>
      <c r="NQI60" s="960"/>
      <c r="NQJ60" s="960"/>
      <c r="NQK60" s="960"/>
      <c r="NQL60" s="960"/>
      <c r="NQM60" s="960"/>
      <c r="NQN60" s="960"/>
      <c r="NQO60" s="960"/>
      <c r="NQP60" s="960"/>
      <c r="NQQ60" s="960"/>
      <c r="NQR60" s="960"/>
      <c r="NQS60" s="960"/>
      <c r="NQT60" s="960"/>
      <c r="NQU60" s="960"/>
      <c r="NQV60" s="960"/>
      <c r="NQW60" s="960"/>
      <c r="NQX60" s="960"/>
      <c r="NQY60" s="960"/>
      <c r="NQZ60" s="960"/>
      <c r="NRA60" s="960"/>
      <c r="NRB60" s="960"/>
      <c r="NRC60" s="960"/>
      <c r="NRD60" s="960"/>
      <c r="NRE60" s="960"/>
      <c r="NRF60" s="960"/>
      <c r="NRG60" s="960"/>
      <c r="NRH60" s="960"/>
      <c r="NRI60" s="960"/>
      <c r="NRJ60" s="960"/>
      <c r="NRK60" s="960"/>
      <c r="NRL60" s="960"/>
      <c r="NRM60" s="960"/>
      <c r="NRN60" s="960"/>
      <c r="NRO60" s="960"/>
      <c r="NRP60" s="960"/>
      <c r="NRQ60" s="960"/>
      <c r="NRR60" s="960"/>
      <c r="NRS60" s="960"/>
      <c r="NRT60" s="960"/>
      <c r="NRU60" s="960"/>
      <c r="NRV60" s="960"/>
      <c r="NRW60" s="960"/>
      <c r="NRX60" s="960"/>
      <c r="NRY60" s="960"/>
      <c r="NRZ60" s="960"/>
      <c r="NSA60" s="960"/>
      <c r="NSB60" s="960"/>
      <c r="NSC60" s="960"/>
      <c r="NSD60" s="960"/>
      <c r="NSE60" s="960"/>
      <c r="NSF60" s="960"/>
      <c r="NSG60" s="960"/>
      <c r="NSH60" s="960"/>
      <c r="NSI60" s="960"/>
      <c r="NSJ60" s="960"/>
      <c r="NSK60" s="960"/>
      <c r="NSL60" s="960"/>
      <c r="NSM60" s="960"/>
      <c r="NSN60" s="960"/>
      <c r="NSO60" s="960"/>
      <c r="NSP60" s="960"/>
      <c r="NSQ60" s="960"/>
      <c r="NSR60" s="960"/>
      <c r="NSS60" s="960"/>
      <c r="NST60" s="960"/>
      <c r="NSU60" s="960"/>
      <c r="NSV60" s="960"/>
      <c r="NSW60" s="960"/>
      <c r="NSX60" s="960"/>
      <c r="NSY60" s="960"/>
      <c r="NSZ60" s="960"/>
      <c r="NTA60" s="960"/>
      <c r="NTB60" s="960"/>
      <c r="NTC60" s="960"/>
      <c r="NTD60" s="960"/>
      <c r="NTE60" s="960"/>
      <c r="NTF60" s="960"/>
      <c r="NTG60" s="960"/>
      <c r="NTH60" s="960"/>
      <c r="NTI60" s="960"/>
      <c r="NTJ60" s="960"/>
      <c r="NTK60" s="960"/>
      <c r="NTL60" s="960"/>
      <c r="NTM60" s="960"/>
      <c r="NTN60" s="960"/>
      <c r="NTO60" s="960"/>
      <c r="NTP60" s="960"/>
      <c r="NTQ60" s="960"/>
      <c r="NTR60" s="960"/>
      <c r="NTS60" s="960"/>
      <c r="NTT60" s="960"/>
      <c r="NTU60" s="960"/>
      <c r="NTV60" s="960"/>
      <c r="NTW60" s="960"/>
      <c r="NTX60" s="960"/>
      <c r="NTY60" s="960"/>
      <c r="NTZ60" s="960"/>
      <c r="NUA60" s="960"/>
      <c r="NUB60" s="960"/>
      <c r="NUC60" s="960"/>
      <c r="NUD60" s="960"/>
      <c r="NUE60" s="960"/>
      <c r="NUF60" s="960"/>
      <c r="NUG60" s="960"/>
      <c r="NUH60" s="960"/>
      <c r="NUI60" s="960"/>
      <c r="NUJ60" s="960"/>
      <c r="NUK60" s="960"/>
      <c r="NUL60" s="960"/>
      <c r="NUM60" s="960"/>
      <c r="NUN60" s="960"/>
      <c r="NUO60" s="960"/>
      <c r="NUP60" s="960"/>
      <c r="NUQ60" s="960"/>
      <c r="NUR60" s="960"/>
      <c r="NUS60" s="960"/>
      <c r="NUT60" s="960"/>
      <c r="NUU60" s="960"/>
      <c r="NUV60" s="960"/>
      <c r="NUW60" s="960"/>
      <c r="NUX60" s="960"/>
      <c r="NUY60" s="960"/>
      <c r="NUZ60" s="960"/>
      <c r="NVA60" s="960"/>
      <c r="NVB60" s="960"/>
      <c r="NVC60" s="960"/>
      <c r="NVD60" s="960"/>
      <c r="NVE60" s="960"/>
      <c r="NVF60" s="960"/>
      <c r="NVG60" s="960"/>
      <c r="NVH60" s="960"/>
      <c r="NVI60" s="960"/>
      <c r="NVJ60" s="960"/>
      <c r="NVK60" s="960"/>
      <c r="NVL60" s="960"/>
      <c r="NVM60" s="960"/>
      <c r="NVN60" s="960"/>
      <c r="NVO60" s="960"/>
      <c r="NVP60" s="960"/>
      <c r="NVQ60" s="960"/>
      <c r="NVR60" s="960"/>
      <c r="NVS60" s="960"/>
      <c r="NVT60" s="960"/>
      <c r="NVU60" s="960"/>
      <c r="NVV60" s="960"/>
      <c r="NVW60" s="960"/>
      <c r="NVX60" s="960"/>
      <c r="NVY60" s="960"/>
      <c r="NVZ60" s="960"/>
      <c r="NWA60" s="960"/>
      <c r="NWB60" s="960"/>
      <c r="NWC60" s="960"/>
      <c r="NWD60" s="960"/>
      <c r="NWE60" s="960"/>
      <c r="NWF60" s="960"/>
      <c r="NWG60" s="960"/>
      <c r="NWH60" s="960"/>
      <c r="NWI60" s="960"/>
      <c r="NWJ60" s="960"/>
      <c r="NWK60" s="960"/>
      <c r="NWL60" s="960"/>
      <c r="NWM60" s="960"/>
      <c r="NWN60" s="960"/>
      <c r="NWO60" s="960"/>
      <c r="NWP60" s="960"/>
      <c r="NWQ60" s="960"/>
      <c r="NWR60" s="960"/>
      <c r="NWS60" s="960"/>
      <c r="NWT60" s="960"/>
      <c r="NWU60" s="960"/>
      <c r="NWV60" s="960"/>
      <c r="NWW60" s="960"/>
      <c r="NWX60" s="960"/>
      <c r="NWY60" s="960"/>
      <c r="NWZ60" s="960"/>
      <c r="NXA60" s="960"/>
      <c r="NXB60" s="960"/>
      <c r="NXC60" s="960"/>
      <c r="NXD60" s="960"/>
      <c r="NXE60" s="960"/>
      <c r="NXF60" s="960"/>
      <c r="NXG60" s="960"/>
      <c r="NXH60" s="960"/>
      <c r="NXI60" s="960"/>
      <c r="NXJ60" s="960"/>
      <c r="NXK60" s="960"/>
      <c r="NXL60" s="960"/>
      <c r="NXM60" s="960"/>
      <c r="NXN60" s="960"/>
      <c r="NXO60" s="960"/>
      <c r="NXP60" s="960"/>
      <c r="NXQ60" s="960"/>
      <c r="NXR60" s="960"/>
      <c r="NXS60" s="960"/>
      <c r="NXT60" s="960"/>
      <c r="NXU60" s="960"/>
      <c r="NXV60" s="960"/>
      <c r="NXW60" s="960"/>
      <c r="NXX60" s="960"/>
      <c r="NXY60" s="960"/>
      <c r="NXZ60" s="960"/>
      <c r="NYA60" s="960"/>
      <c r="NYB60" s="960"/>
      <c r="NYC60" s="960"/>
      <c r="NYD60" s="960"/>
      <c r="NYE60" s="960"/>
      <c r="NYF60" s="960"/>
      <c r="NYG60" s="960"/>
      <c r="NYH60" s="960"/>
      <c r="NYI60" s="960"/>
      <c r="NYJ60" s="960"/>
      <c r="NYK60" s="960"/>
      <c r="NYL60" s="960"/>
      <c r="NYM60" s="960"/>
      <c r="NYN60" s="960"/>
      <c r="NYO60" s="960"/>
      <c r="NYP60" s="960"/>
      <c r="NYQ60" s="960"/>
      <c r="NYR60" s="960"/>
      <c r="NYS60" s="960"/>
      <c r="NYT60" s="960"/>
      <c r="NYU60" s="960"/>
      <c r="NYV60" s="960"/>
      <c r="NYW60" s="960"/>
      <c r="NYX60" s="960"/>
      <c r="NYY60" s="960"/>
      <c r="NYZ60" s="960"/>
      <c r="NZA60" s="960"/>
      <c r="NZB60" s="960"/>
      <c r="NZC60" s="960"/>
      <c r="NZD60" s="960"/>
      <c r="NZE60" s="960"/>
      <c r="NZF60" s="960"/>
      <c r="NZG60" s="960"/>
      <c r="NZH60" s="960"/>
      <c r="NZI60" s="960"/>
      <c r="NZJ60" s="960"/>
      <c r="NZK60" s="960"/>
      <c r="NZL60" s="960"/>
      <c r="NZM60" s="960"/>
      <c r="NZN60" s="960"/>
      <c r="NZO60" s="960"/>
      <c r="NZP60" s="960"/>
      <c r="NZQ60" s="960"/>
      <c r="NZR60" s="960"/>
      <c r="NZS60" s="960"/>
      <c r="NZT60" s="960"/>
      <c r="NZU60" s="960"/>
      <c r="NZV60" s="960"/>
      <c r="NZW60" s="960"/>
      <c r="NZX60" s="960"/>
      <c r="NZY60" s="960"/>
      <c r="NZZ60" s="960"/>
      <c r="OAA60" s="960"/>
      <c r="OAB60" s="960"/>
      <c r="OAC60" s="960"/>
      <c r="OAD60" s="960"/>
      <c r="OAE60" s="960"/>
      <c r="OAF60" s="960"/>
      <c r="OAG60" s="960"/>
      <c r="OAH60" s="960"/>
      <c r="OAI60" s="960"/>
      <c r="OAJ60" s="960"/>
      <c r="OAK60" s="960"/>
      <c r="OAL60" s="960"/>
      <c r="OAM60" s="960"/>
      <c r="OAN60" s="960"/>
      <c r="OAO60" s="960"/>
      <c r="OAP60" s="960"/>
      <c r="OAQ60" s="960"/>
      <c r="OAR60" s="960"/>
      <c r="OAS60" s="960"/>
      <c r="OAT60" s="960"/>
      <c r="OAU60" s="960"/>
      <c r="OAV60" s="960"/>
      <c r="OAW60" s="960"/>
      <c r="OAX60" s="960"/>
      <c r="OAY60" s="960"/>
      <c r="OAZ60" s="960"/>
      <c r="OBA60" s="960"/>
      <c r="OBB60" s="960"/>
      <c r="OBC60" s="960"/>
      <c r="OBD60" s="960"/>
      <c r="OBE60" s="960"/>
      <c r="OBF60" s="960"/>
      <c r="OBG60" s="960"/>
      <c r="OBH60" s="960"/>
      <c r="OBI60" s="960"/>
      <c r="OBJ60" s="960"/>
      <c r="OBK60" s="960"/>
      <c r="OBL60" s="960"/>
      <c r="OBM60" s="960"/>
      <c r="OBN60" s="960"/>
      <c r="OBO60" s="960"/>
      <c r="OBP60" s="960"/>
      <c r="OBQ60" s="960"/>
      <c r="OBR60" s="960"/>
      <c r="OBS60" s="960"/>
      <c r="OBT60" s="960"/>
      <c r="OBU60" s="960"/>
      <c r="OBV60" s="960"/>
      <c r="OBW60" s="960"/>
      <c r="OBX60" s="960"/>
      <c r="OBY60" s="960"/>
      <c r="OBZ60" s="960"/>
      <c r="OCA60" s="960"/>
      <c r="OCB60" s="960"/>
      <c r="OCC60" s="960"/>
      <c r="OCD60" s="960"/>
      <c r="OCE60" s="960"/>
      <c r="OCF60" s="960"/>
      <c r="OCG60" s="960"/>
      <c r="OCH60" s="960"/>
      <c r="OCI60" s="960"/>
      <c r="OCJ60" s="960"/>
      <c r="OCK60" s="960"/>
      <c r="OCL60" s="960"/>
      <c r="OCM60" s="960"/>
      <c r="OCN60" s="960"/>
      <c r="OCO60" s="960"/>
      <c r="OCP60" s="960"/>
      <c r="OCQ60" s="960"/>
      <c r="OCR60" s="960"/>
      <c r="OCS60" s="960"/>
      <c r="OCT60" s="960"/>
      <c r="OCU60" s="960"/>
      <c r="OCV60" s="960"/>
      <c r="OCW60" s="960"/>
      <c r="OCX60" s="960"/>
      <c r="OCY60" s="960"/>
      <c r="OCZ60" s="960"/>
      <c r="ODA60" s="960"/>
      <c r="ODB60" s="960"/>
      <c r="ODC60" s="960"/>
      <c r="ODD60" s="960"/>
      <c r="ODE60" s="960"/>
      <c r="ODF60" s="960"/>
      <c r="ODG60" s="960"/>
      <c r="ODH60" s="960"/>
      <c r="ODI60" s="960"/>
      <c r="ODJ60" s="960"/>
      <c r="ODK60" s="960"/>
      <c r="ODL60" s="960"/>
      <c r="ODM60" s="960"/>
      <c r="ODN60" s="960"/>
      <c r="ODO60" s="960"/>
      <c r="ODP60" s="960"/>
      <c r="ODQ60" s="960"/>
      <c r="ODR60" s="960"/>
      <c r="ODS60" s="960"/>
      <c r="ODT60" s="960"/>
      <c r="ODU60" s="960"/>
      <c r="ODV60" s="960"/>
      <c r="ODW60" s="960"/>
      <c r="ODX60" s="960"/>
      <c r="ODY60" s="960"/>
      <c r="ODZ60" s="960"/>
      <c r="OEA60" s="960"/>
      <c r="OEB60" s="960"/>
      <c r="OEC60" s="960"/>
      <c r="OED60" s="960"/>
      <c r="OEE60" s="960"/>
      <c r="OEF60" s="960"/>
      <c r="OEG60" s="960"/>
      <c r="OEH60" s="960"/>
      <c r="OEI60" s="960"/>
      <c r="OEJ60" s="960"/>
      <c r="OEK60" s="960"/>
      <c r="OEL60" s="960"/>
      <c r="OEM60" s="960"/>
      <c r="OEN60" s="960"/>
      <c r="OEO60" s="960"/>
      <c r="OEP60" s="960"/>
      <c r="OEQ60" s="960"/>
      <c r="OER60" s="960"/>
      <c r="OES60" s="960"/>
      <c r="OET60" s="960"/>
      <c r="OEU60" s="960"/>
      <c r="OEV60" s="960"/>
      <c r="OEW60" s="960"/>
      <c r="OEX60" s="960"/>
      <c r="OEY60" s="960"/>
      <c r="OEZ60" s="960"/>
      <c r="OFA60" s="960"/>
      <c r="OFB60" s="960"/>
      <c r="OFC60" s="960"/>
      <c r="OFD60" s="960"/>
      <c r="OFE60" s="960"/>
      <c r="OFF60" s="960"/>
      <c r="OFG60" s="960"/>
      <c r="OFH60" s="960"/>
      <c r="OFI60" s="960"/>
      <c r="OFJ60" s="960"/>
      <c r="OFK60" s="960"/>
      <c r="OFL60" s="960"/>
      <c r="OFM60" s="960"/>
      <c r="OFN60" s="960"/>
      <c r="OFO60" s="960"/>
      <c r="OFP60" s="960"/>
      <c r="OFQ60" s="960"/>
      <c r="OFR60" s="960"/>
      <c r="OFS60" s="960"/>
      <c r="OFT60" s="960"/>
      <c r="OFU60" s="960"/>
      <c r="OFV60" s="960"/>
      <c r="OFW60" s="960"/>
      <c r="OFX60" s="960"/>
      <c r="OFY60" s="960"/>
      <c r="OFZ60" s="960"/>
      <c r="OGA60" s="960"/>
      <c r="OGB60" s="960"/>
      <c r="OGC60" s="960"/>
      <c r="OGD60" s="960"/>
      <c r="OGE60" s="960"/>
      <c r="OGF60" s="960"/>
      <c r="OGG60" s="960"/>
      <c r="OGH60" s="960"/>
      <c r="OGI60" s="960"/>
      <c r="OGJ60" s="960"/>
      <c r="OGK60" s="960"/>
      <c r="OGL60" s="960"/>
      <c r="OGM60" s="960"/>
      <c r="OGN60" s="960"/>
      <c r="OGO60" s="960"/>
      <c r="OGP60" s="960"/>
      <c r="OGQ60" s="960"/>
      <c r="OGR60" s="960"/>
      <c r="OGS60" s="960"/>
      <c r="OGT60" s="960"/>
      <c r="OGU60" s="960"/>
      <c r="OGV60" s="960"/>
      <c r="OGW60" s="960"/>
      <c r="OGX60" s="960"/>
      <c r="OGY60" s="960"/>
      <c r="OGZ60" s="960"/>
      <c r="OHA60" s="960"/>
      <c r="OHB60" s="960"/>
      <c r="OHC60" s="960"/>
      <c r="OHD60" s="960"/>
      <c r="OHE60" s="960"/>
      <c r="OHF60" s="960"/>
      <c r="OHG60" s="960"/>
      <c r="OHH60" s="960"/>
      <c r="OHI60" s="960"/>
      <c r="OHJ60" s="960"/>
      <c r="OHK60" s="960"/>
      <c r="OHL60" s="960"/>
      <c r="OHM60" s="960"/>
      <c r="OHN60" s="960"/>
      <c r="OHO60" s="960"/>
      <c r="OHP60" s="960"/>
      <c r="OHQ60" s="960"/>
      <c r="OHR60" s="960"/>
      <c r="OHS60" s="960"/>
      <c r="OHT60" s="960"/>
      <c r="OHU60" s="960"/>
      <c r="OHV60" s="960"/>
      <c r="OHW60" s="960"/>
      <c r="OHX60" s="960"/>
      <c r="OHY60" s="960"/>
      <c r="OHZ60" s="960"/>
      <c r="OIA60" s="960"/>
      <c r="OIB60" s="960"/>
      <c r="OIC60" s="960"/>
      <c r="OID60" s="960"/>
      <c r="OIE60" s="960"/>
      <c r="OIF60" s="960"/>
      <c r="OIG60" s="960"/>
      <c r="OIH60" s="960"/>
      <c r="OII60" s="960"/>
      <c r="OIJ60" s="960"/>
      <c r="OIK60" s="960"/>
      <c r="OIL60" s="960"/>
      <c r="OIM60" s="960"/>
      <c r="OIN60" s="960"/>
      <c r="OIO60" s="960"/>
      <c r="OIP60" s="960"/>
      <c r="OIQ60" s="960"/>
      <c r="OIR60" s="960"/>
      <c r="OIS60" s="960"/>
      <c r="OIT60" s="960"/>
      <c r="OIU60" s="960"/>
      <c r="OIV60" s="960"/>
      <c r="OIW60" s="960"/>
      <c r="OIX60" s="960"/>
      <c r="OIY60" s="960"/>
      <c r="OIZ60" s="960"/>
      <c r="OJA60" s="960"/>
      <c r="OJB60" s="960"/>
      <c r="OJC60" s="960"/>
      <c r="OJD60" s="960"/>
      <c r="OJE60" s="960"/>
      <c r="OJF60" s="960"/>
      <c r="OJG60" s="960"/>
      <c r="OJH60" s="960"/>
      <c r="OJI60" s="960"/>
      <c r="OJJ60" s="960"/>
      <c r="OJK60" s="960"/>
      <c r="OJL60" s="960"/>
      <c r="OJM60" s="960"/>
      <c r="OJN60" s="960"/>
      <c r="OJO60" s="960"/>
      <c r="OJP60" s="960"/>
      <c r="OJQ60" s="960"/>
      <c r="OJR60" s="960"/>
      <c r="OJS60" s="960"/>
      <c r="OJT60" s="960"/>
      <c r="OJU60" s="960"/>
      <c r="OJV60" s="960"/>
      <c r="OJW60" s="960"/>
      <c r="OJX60" s="960"/>
      <c r="OJY60" s="960"/>
      <c r="OJZ60" s="960"/>
      <c r="OKA60" s="960"/>
      <c r="OKB60" s="960"/>
      <c r="OKC60" s="960"/>
      <c r="OKD60" s="960"/>
      <c r="OKE60" s="960"/>
      <c r="OKF60" s="960"/>
      <c r="OKG60" s="960"/>
      <c r="OKH60" s="960"/>
      <c r="OKI60" s="960"/>
      <c r="OKJ60" s="960"/>
      <c r="OKK60" s="960"/>
      <c r="OKL60" s="960"/>
      <c r="OKM60" s="960"/>
      <c r="OKN60" s="960"/>
      <c r="OKO60" s="960"/>
      <c r="OKP60" s="960"/>
      <c r="OKQ60" s="960"/>
      <c r="OKR60" s="960"/>
      <c r="OKS60" s="960"/>
      <c r="OKT60" s="960"/>
      <c r="OKU60" s="960"/>
      <c r="OKV60" s="960"/>
      <c r="OKW60" s="960"/>
      <c r="OKX60" s="960"/>
      <c r="OKY60" s="960"/>
      <c r="OKZ60" s="960"/>
      <c r="OLA60" s="960"/>
      <c r="OLB60" s="960"/>
      <c r="OLC60" s="960"/>
      <c r="OLD60" s="960"/>
      <c r="OLE60" s="960"/>
      <c r="OLF60" s="960"/>
      <c r="OLG60" s="960"/>
      <c r="OLH60" s="960"/>
      <c r="OLI60" s="960"/>
      <c r="OLJ60" s="960"/>
      <c r="OLK60" s="960"/>
      <c r="OLL60" s="960"/>
      <c r="OLM60" s="960"/>
      <c r="OLN60" s="960"/>
      <c r="OLO60" s="960"/>
      <c r="OLP60" s="960"/>
      <c r="OLQ60" s="960"/>
      <c r="OLR60" s="960"/>
      <c r="OLS60" s="960"/>
      <c r="OLT60" s="960"/>
      <c r="OLU60" s="960"/>
      <c r="OLV60" s="960"/>
      <c r="OLW60" s="960"/>
      <c r="OLX60" s="960"/>
      <c r="OLY60" s="960"/>
      <c r="OLZ60" s="960"/>
      <c r="OMA60" s="960"/>
      <c r="OMB60" s="960"/>
      <c r="OMC60" s="960"/>
      <c r="OMD60" s="960"/>
      <c r="OME60" s="960"/>
      <c r="OMF60" s="960"/>
      <c r="OMG60" s="960"/>
      <c r="OMH60" s="960"/>
      <c r="OMI60" s="960"/>
      <c r="OMJ60" s="960"/>
      <c r="OMK60" s="960"/>
      <c r="OML60" s="960"/>
      <c r="OMM60" s="960"/>
      <c r="OMN60" s="960"/>
      <c r="OMO60" s="960"/>
      <c r="OMP60" s="960"/>
      <c r="OMQ60" s="960"/>
      <c r="OMR60" s="960"/>
      <c r="OMS60" s="960"/>
      <c r="OMT60" s="960"/>
      <c r="OMU60" s="960"/>
      <c r="OMV60" s="960"/>
      <c r="OMW60" s="960"/>
      <c r="OMX60" s="960"/>
      <c r="OMY60" s="960"/>
      <c r="OMZ60" s="960"/>
      <c r="ONA60" s="960"/>
      <c r="ONB60" s="960"/>
      <c r="ONC60" s="960"/>
      <c r="OND60" s="960"/>
      <c r="ONE60" s="960"/>
      <c r="ONF60" s="960"/>
      <c r="ONG60" s="960"/>
      <c r="ONH60" s="960"/>
      <c r="ONI60" s="960"/>
      <c r="ONJ60" s="960"/>
      <c r="ONK60" s="960"/>
      <c r="ONL60" s="960"/>
      <c r="ONM60" s="960"/>
      <c r="ONN60" s="960"/>
      <c r="ONO60" s="960"/>
      <c r="ONP60" s="960"/>
      <c r="ONQ60" s="960"/>
      <c r="ONR60" s="960"/>
      <c r="ONS60" s="960"/>
      <c r="ONT60" s="960"/>
      <c r="ONU60" s="960"/>
      <c r="ONV60" s="960"/>
      <c r="ONW60" s="960"/>
      <c r="ONX60" s="960"/>
      <c r="ONY60" s="960"/>
      <c r="ONZ60" s="960"/>
      <c r="OOA60" s="960"/>
      <c r="OOB60" s="960"/>
      <c r="OOC60" s="960"/>
      <c r="OOD60" s="960"/>
      <c r="OOE60" s="960"/>
      <c r="OOF60" s="960"/>
      <c r="OOG60" s="960"/>
      <c r="OOH60" s="960"/>
      <c r="OOI60" s="960"/>
      <c r="OOJ60" s="960"/>
      <c r="OOK60" s="960"/>
      <c r="OOL60" s="960"/>
      <c r="OOM60" s="960"/>
      <c r="OON60" s="960"/>
      <c r="OOO60" s="960"/>
      <c r="OOP60" s="960"/>
      <c r="OOQ60" s="960"/>
      <c r="OOR60" s="960"/>
      <c r="OOS60" s="960"/>
      <c r="OOT60" s="960"/>
      <c r="OOU60" s="960"/>
      <c r="OOV60" s="960"/>
      <c r="OOW60" s="960"/>
      <c r="OOX60" s="960"/>
      <c r="OOY60" s="960"/>
      <c r="OOZ60" s="960"/>
      <c r="OPA60" s="960"/>
      <c r="OPB60" s="960"/>
      <c r="OPC60" s="960"/>
      <c r="OPD60" s="960"/>
      <c r="OPE60" s="960"/>
      <c r="OPF60" s="960"/>
      <c r="OPG60" s="960"/>
      <c r="OPH60" s="960"/>
      <c r="OPI60" s="960"/>
      <c r="OPJ60" s="960"/>
      <c r="OPK60" s="960"/>
      <c r="OPL60" s="960"/>
      <c r="OPM60" s="960"/>
      <c r="OPN60" s="960"/>
      <c r="OPO60" s="960"/>
      <c r="OPP60" s="960"/>
      <c r="OPQ60" s="960"/>
      <c r="OPR60" s="960"/>
      <c r="OPS60" s="960"/>
      <c r="OPT60" s="960"/>
      <c r="OPU60" s="960"/>
      <c r="OPV60" s="960"/>
      <c r="OPW60" s="960"/>
      <c r="OPX60" s="960"/>
      <c r="OPY60" s="960"/>
      <c r="OPZ60" s="960"/>
      <c r="OQA60" s="960"/>
      <c r="OQB60" s="960"/>
      <c r="OQC60" s="960"/>
      <c r="OQD60" s="960"/>
      <c r="OQE60" s="960"/>
      <c r="OQF60" s="960"/>
      <c r="OQG60" s="960"/>
      <c r="OQH60" s="960"/>
      <c r="OQI60" s="960"/>
      <c r="OQJ60" s="960"/>
      <c r="OQK60" s="960"/>
      <c r="OQL60" s="960"/>
      <c r="OQM60" s="960"/>
      <c r="OQN60" s="960"/>
      <c r="OQO60" s="960"/>
      <c r="OQP60" s="960"/>
      <c r="OQQ60" s="960"/>
      <c r="OQR60" s="960"/>
      <c r="OQS60" s="960"/>
      <c r="OQT60" s="960"/>
      <c r="OQU60" s="960"/>
      <c r="OQV60" s="960"/>
      <c r="OQW60" s="960"/>
      <c r="OQX60" s="960"/>
      <c r="OQY60" s="960"/>
      <c r="OQZ60" s="960"/>
      <c r="ORA60" s="960"/>
      <c r="ORB60" s="960"/>
      <c r="ORC60" s="960"/>
      <c r="ORD60" s="960"/>
      <c r="ORE60" s="960"/>
      <c r="ORF60" s="960"/>
      <c r="ORG60" s="960"/>
      <c r="ORH60" s="960"/>
      <c r="ORI60" s="960"/>
      <c r="ORJ60" s="960"/>
      <c r="ORK60" s="960"/>
      <c r="ORL60" s="960"/>
      <c r="ORM60" s="960"/>
      <c r="ORN60" s="960"/>
      <c r="ORO60" s="960"/>
      <c r="ORP60" s="960"/>
      <c r="ORQ60" s="960"/>
      <c r="ORR60" s="960"/>
      <c r="ORS60" s="960"/>
      <c r="ORT60" s="960"/>
      <c r="ORU60" s="960"/>
      <c r="ORV60" s="960"/>
      <c r="ORW60" s="960"/>
      <c r="ORX60" s="960"/>
      <c r="ORY60" s="960"/>
      <c r="ORZ60" s="960"/>
      <c r="OSA60" s="960"/>
      <c r="OSB60" s="960"/>
      <c r="OSC60" s="960"/>
      <c r="OSD60" s="960"/>
      <c r="OSE60" s="960"/>
      <c r="OSF60" s="960"/>
      <c r="OSG60" s="960"/>
      <c r="OSH60" s="960"/>
      <c r="OSI60" s="960"/>
      <c r="OSJ60" s="960"/>
      <c r="OSK60" s="960"/>
      <c r="OSL60" s="960"/>
      <c r="OSM60" s="960"/>
      <c r="OSN60" s="960"/>
      <c r="OSO60" s="960"/>
      <c r="OSP60" s="960"/>
      <c r="OSQ60" s="960"/>
      <c r="OSR60" s="960"/>
      <c r="OSS60" s="960"/>
      <c r="OST60" s="960"/>
      <c r="OSU60" s="960"/>
      <c r="OSV60" s="960"/>
      <c r="OSW60" s="960"/>
      <c r="OSX60" s="960"/>
      <c r="OSY60" s="960"/>
      <c r="OSZ60" s="960"/>
      <c r="OTA60" s="960"/>
      <c r="OTB60" s="960"/>
      <c r="OTC60" s="960"/>
      <c r="OTD60" s="960"/>
      <c r="OTE60" s="960"/>
      <c r="OTF60" s="960"/>
      <c r="OTG60" s="960"/>
      <c r="OTH60" s="960"/>
      <c r="OTI60" s="960"/>
      <c r="OTJ60" s="960"/>
      <c r="OTK60" s="960"/>
      <c r="OTL60" s="960"/>
      <c r="OTM60" s="960"/>
      <c r="OTN60" s="960"/>
      <c r="OTO60" s="960"/>
      <c r="OTP60" s="960"/>
      <c r="OTQ60" s="960"/>
      <c r="OTR60" s="960"/>
      <c r="OTS60" s="960"/>
      <c r="OTT60" s="960"/>
      <c r="OTU60" s="960"/>
      <c r="OTV60" s="960"/>
      <c r="OTW60" s="960"/>
      <c r="OTX60" s="960"/>
      <c r="OTY60" s="960"/>
      <c r="OTZ60" s="960"/>
      <c r="OUA60" s="960"/>
      <c r="OUB60" s="960"/>
      <c r="OUC60" s="960"/>
      <c r="OUD60" s="960"/>
      <c r="OUE60" s="960"/>
      <c r="OUF60" s="960"/>
      <c r="OUG60" s="960"/>
      <c r="OUH60" s="960"/>
      <c r="OUI60" s="960"/>
      <c r="OUJ60" s="960"/>
      <c r="OUK60" s="960"/>
      <c r="OUL60" s="960"/>
      <c r="OUM60" s="960"/>
      <c r="OUN60" s="960"/>
      <c r="OUO60" s="960"/>
      <c r="OUP60" s="960"/>
      <c r="OUQ60" s="960"/>
      <c r="OUR60" s="960"/>
      <c r="OUS60" s="960"/>
      <c r="OUT60" s="960"/>
      <c r="OUU60" s="960"/>
      <c r="OUV60" s="960"/>
      <c r="OUW60" s="960"/>
      <c r="OUX60" s="960"/>
      <c r="OUY60" s="960"/>
      <c r="OUZ60" s="960"/>
      <c r="OVA60" s="960"/>
      <c r="OVB60" s="960"/>
      <c r="OVC60" s="960"/>
      <c r="OVD60" s="960"/>
      <c r="OVE60" s="960"/>
      <c r="OVF60" s="960"/>
      <c r="OVG60" s="960"/>
      <c r="OVH60" s="960"/>
      <c r="OVI60" s="960"/>
      <c r="OVJ60" s="960"/>
      <c r="OVK60" s="960"/>
      <c r="OVL60" s="960"/>
      <c r="OVM60" s="960"/>
      <c r="OVN60" s="960"/>
      <c r="OVO60" s="960"/>
      <c r="OVP60" s="960"/>
      <c r="OVQ60" s="960"/>
      <c r="OVR60" s="960"/>
      <c r="OVS60" s="960"/>
      <c r="OVT60" s="960"/>
      <c r="OVU60" s="960"/>
      <c r="OVV60" s="960"/>
      <c r="OVW60" s="960"/>
      <c r="OVX60" s="960"/>
      <c r="OVY60" s="960"/>
      <c r="OVZ60" s="960"/>
      <c r="OWA60" s="960"/>
      <c r="OWB60" s="960"/>
      <c r="OWC60" s="960"/>
      <c r="OWD60" s="960"/>
      <c r="OWE60" s="960"/>
      <c r="OWF60" s="960"/>
      <c r="OWG60" s="960"/>
      <c r="OWH60" s="960"/>
      <c r="OWI60" s="960"/>
      <c r="OWJ60" s="960"/>
      <c r="OWK60" s="960"/>
      <c r="OWL60" s="960"/>
      <c r="OWM60" s="960"/>
      <c r="OWN60" s="960"/>
      <c r="OWO60" s="960"/>
      <c r="OWP60" s="960"/>
      <c r="OWQ60" s="960"/>
      <c r="OWR60" s="960"/>
      <c r="OWS60" s="960"/>
      <c r="OWT60" s="960"/>
      <c r="OWU60" s="960"/>
      <c r="OWV60" s="960"/>
      <c r="OWW60" s="960"/>
      <c r="OWX60" s="960"/>
      <c r="OWY60" s="960"/>
      <c r="OWZ60" s="960"/>
      <c r="OXA60" s="960"/>
      <c r="OXB60" s="960"/>
      <c r="OXC60" s="960"/>
      <c r="OXD60" s="960"/>
      <c r="OXE60" s="960"/>
      <c r="OXF60" s="960"/>
      <c r="OXG60" s="960"/>
      <c r="OXH60" s="960"/>
      <c r="OXI60" s="960"/>
      <c r="OXJ60" s="960"/>
      <c r="OXK60" s="960"/>
      <c r="OXL60" s="960"/>
      <c r="OXM60" s="960"/>
      <c r="OXN60" s="960"/>
      <c r="OXO60" s="960"/>
      <c r="OXP60" s="960"/>
      <c r="OXQ60" s="960"/>
      <c r="OXR60" s="960"/>
      <c r="OXS60" s="960"/>
      <c r="OXT60" s="960"/>
      <c r="OXU60" s="960"/>
      <c r="OXV60" s="960"/>
      <c r="OXW60" s="960"/>
      <c r="OXX60" s="960"/>
      <c r="OXY60" s="960"/>
      <c r="OXZ60" s="960"/>
      <c r="OYA60" s="960"/>
      <c r="OYB60" s="960"/>
      <c r="OYC60" s="960"/>
      <c r="OYD60" s="960"/>
      <c r="OYE60" s="960"/>
      <c r="OYF60" s="960"/>
      <c r="OYG60" s="960"/>
      <c r="OYH60" s="960"/>
      <c r="OYI60" s="960"/>
      <c r="OYJ60" s="960"/>
      <c r="OYK60" s="960"/>
      <c r="OYL60" s="960"/>
      <c r="OYM60" s="960"/>
      <c r="OYN60" s="960"/>
      <c r="OYO60" s="960"/>
      <c r="OYP60" s="960"/>
      <c r="OYQ60" s="960"/>
      <c r="OYR60" s="960"/>
      <c r="OYS60" s="960"/>
      <c r="OYT60" s="960"/>
      <c r="OYU60" s="960"/>
      <c r="OYV60" s="960"/>
      <c r="OYW60" s="960"/>
      <c r="OYX60" s="960"/>
      <c r="OYY60" s="960"/>
      <c r="OYZ60" s="960"/>
      <c r="OZA60" s="960"/>
      <c r="OZB60" s="960"/>
      <c r="OZC60" s="960"/>
      <c r="OZD60" s="960"/>
      <c r="OZE60" s="960"/>
      <c r="OZF60" s="960"/>
      <c r="OZG60" s="960"/>
      <c r="OZH60" s="960"/>
      <c r="OZI60" s="960"/>
      <c r="OZJ60" s="960"/>
      <c r="OZK60" s="960"/>
      <c r="OZL60" s="960"/>
      <c r="OZM60" s="960"/>
      <c r="OZN60" s="960"/>
      <c r="OZO60" s="960"/>
      <c r="OZP60" s="960"/>
      <c r="OZQ60" s="960"/>
      <c r="OZR60" s="960"/>
      <c r="OZS60" s="960"/>
      <c r="OZT60" s="960"/>
      <c r="OZU60" s="960"/>
      <c r="OZV60" s="960"/>
      <c r="OZW60" s="960"/>
      <c r="OZX60" s="960"/>
      <c r="OZY60" s="960"/>
      <c r="OZZ60" s="960"/>
      <c r="PAA60" s="960"/>
      <c r="PAB60" s="960"/>
      <c r="PAC60" s="960"/>
      <c r="PAD60" s="960"/>
      <c r="PAE60" s="960"/>
      <c r="PAF60" s="960"/>
      <c r="PAG60" s="960"/>
      <c r="PAH60" s="960"/>
      <c r="PAI60" s="960"/>
      <c r="PAJ60" s="960"/>
      <c r="PAK60" s="960"/>
      <c r="PAL60" s="960"/>
      <c r="PAM60" s="960"/>
      <c r="PAN60" s="960"/>
      <c r="PAO60" s="960"/>
      <c r="PAP60" s="960"/>
      <c r="PAQ60" s="960"/>
      <c r="PAR60" s="960"/>
      <c r="PAS60" s="960"/>
      <c r="PAT60" s="960"/>
      <c r="PAU60" s="960"/>
      <c r="PAV60" s="960"/>
      <c r="PAW60" s="960"/>
      <c r="PAX60" s="960"/>
      <c r="PAY60" s="960"/>
      <c r="PAZ60" s="960"/>
      <c r="PBA60" s="960"/>
      <c r="PBB60" s="960"/>
      <c r="PBC60" s="960"/>
      <c r="PBD60" s="960"/>
      <c r="PBE60" s="960"/>
      <c r="PBF60" s="960"/>
      <c r="PBG60" s="960"/>
      <c r="PBH60" s="960"/>
      <c r="PBI60" s="960"/>
      <c r="PBJ60" s="960"/>
      <c r="PBK60" s="960"/>
      <c r="PBL60" s="960"/>
      <c r="PBM60" s="960"/>
      <c r="PBN60" s="960"/>
      <c r="PBO60" s="960"/>
      <c r="PBP60" s="960"/>
      <c r="PBQ60" s="960"/>
      <c r="PBR60" s="960"/>
      <c r="PBS60" s="960"/>
      <c r="PBT60" s="960"/>
      <c r="PBU60" s="960"/>
      <c r="PBV60" s="960"/>
      <c r="PBW60" s="960"/>
      <c r="PBX60" s="960"/>
      <c r="PBY60" s="960"/>
      <c r="PBZ60" s="960"/>
      <c r="PCA60" s="960"/>
      <c r="PCB60" s="960"/>
      <c r="PCC60" s="960"/>
      <c r="PCD60" s="960"/>
      <c r="PCE60" s="960"/>
      <c r="PCF60" s="960"/>
      <c r="PCG60" s="960"/>
      <c r="PCH60" s="960"/>
      <c r="PCI60" s="960"/>
      <c r="PCJ60" s="960"/>
      <c r="PCK60" s="960"/>
      <c r="PCL60" s="960"/>
      <c r="PCM60" s="960"/>
      <c r="PCN60" s="960"/>
      <c r="PCO60" s="960"/>
      <c r="PCP60" s="960"/>
      <c r="PCQ60" s="960"/>
      <c r="PCR60" s="960"/>
      <c r="PCS60" s="960"/>
      <c r="PCT60" s="960"/>
      <c r="PCU60" s="960"/>
      <c r="PCV60" s="960"/>
      <c r="PCW60" s="960"/>
      <c r="PCX60" s="960"/>
      <c r="PCY60" s="960"/>
      <c r="PCZ60" s="960"/>
      <c r="PDA60" s="960"/>
      <c r="PDB60" s="960"/>
      <c r="PDC60" s="960"/>
      <c r="PDD60" s="960"/>
      <c r="PDE60" s="960"/>
      <c r="PDF60" s="960"/>
      <c r="PDG60" s="960"/>
      <c r="PDH60" s="960"/>
      <c r="PDI60" s="960"/>
      <c r="PDJ60" s="960"/>
      <c r="PDK60" s="960"/>
      <c r="PDL60" s="960"/>
      <c r="PDM60" s="960"/>
      <c r="PDN60" s="960"/>
      <c r="PDO60" s="960"/>
      <c r="PDP60" s="960"/>
      <c r="PDQ60" s="960"/>
      <c r="PDR60" s="960"/>
      <c r="PDS60" s="960"/>
      <c r="PDT60" s="960"/>
      <c r="PDU60" s="960"/>
      <c r="PDV60" s="960"/>
      <c r="PDW60" s="960"/>
      <c r="PDX60" s="960"/>
      <c r="PDY60" s="960"/>
      <c r="PDZ60" s="960"/>
      <c r="PEA60" s="960"/>
      <c r="PEB60" s="960"/>
      <c r="PEC60" s="960"/>
      <c r="PED60" s="960"/>
      <c r="PEE60" s="960"/>
      <c r="PEF60" s="960"/>
      <c r="PEG60" s="960"/>
      <c r="PEH60" s="960"/>
      <c r="PEI60" s="960"/>
      <c r="PEJ60" s="960"/>
      <c r="PEK60" s="960"/>
      <c r="PEL60" s="960"/>
      <c r="PEM60" s="960"/>
      <c r="PEN60" s="960"/>
      <c r="PEO60" s="960"/>
      <c r="PEP60" s="960"/>
      <c r="PEQ60" s="960"/>
      <c r="PER60" s="960"/>
      <c r="PES60" s="960"/>
      <c r="PET60" s="960"/>
      <c r="PEU60" s="960"/>
      <c r="PEV60" s="960"/>
      <c r="PEW60" s="960"/>
      <c r="PEX60" s="960"/>
      <c r="PEY60" s="960"/>
      <c r="PEZ60" s="960"/>
      <c r="PFA60" s="960"/>
      <c r="PFB60" s="960"/>
      <c r="PFC60" s="960"/>
      <c r="PFD60" s="960"/>
      <c r="PFE60" s="960"/>
      <c r="PFF60" s="960"/>
      <c r="PFG60" s="960"/>
      <c r="PFH60" s="960"/>
      <c r="PFI60" s="960"/>
      <c r="PFJ60" s="960"/>
      <c r="PFK60" s="960"/>
      <c r="PFL60" s="960"/>
      <c r="PFM60" s="960"/>
      <c r="PFN60" s="960"/>
      <c r="PFO60" s="960"/>
      <c r="PFP60" s="960"/>
      <c r="PFQ60" s="960"/>
      <c r="PFR60" s="960"/>
      <c r="PFS60" s="960"/>
      <c r="PFT60" s="960"/>
      <c r="PFU60" s="960"/>
      <c r="PFV60" s="960"/>
      <c r="PFW60" s="960"/>
      <c r="PFX60" s="960"/>
      <c r="PFY60" s="960"/>
      <c r="PFZ60" s="960"/>
      <c r="PGA60" s="960"/>
      <c r="PGB60" s="960"/>
      <c r="PGC60" s="960"/>
      <c r="PGD60" s="960"/>
      <c r="PGE60" s="960"/>
      <c r="PGF60" s="960"/>
      <c r="PGG60" s="960"/>
      <c r="PGH60" s="960"/>
      <c r="PGI60" s="960"/>
      <c r="PGJ60" s="960"/>
      <c r="PGK60" s="960"/>
      <c r="PGL60" s="960"/>
      <c r="PGM60" s="960"/>
      <c r="PGN60" s="960"/>
      <c r="PGO60" s="960"/>
      <c r="PGP60" s="960"/>
      <c r="PGQ60" s="960"/>
      <c r="PGR60" s="960"/>
      <c r="PGS60" s="960"/>
      <c r="PGT60" s="960"/>
      <c r="PGU60" s="960"/>
      <c r="PGV60" s="960"/>
      <c r="PGW60" s="960"/>
      <c r="PGX60" s="960"/>
      <c r="PGY60" s="960"/>
      <c r="PGZ60" s="960"/>
      <c r="PHA60" s="960"/>
      <c r="PHB60" s="960"/>
      <c r="PHC60" s="960"/>
      <c r="PHD60" s="960"/>
      <c r="PHE60" s="960"/>
      <c r="PHF60" s="960"/>
      <c r="PHG60" s="960"/>
      <c r="PHH60" s="960"/>
      <c r="PHI60" s="960"/>
      <c r="PHJ60" s="960"/>
      <c r="PHK60" s="960"/>
      <c r="PHL60" s="960"/>
      <c r="PHM60" s="960"/>
      <c r="PHN60" s="960"/>
      <c r="PHO60" s="960"/>
      <c r="PHP60" s="960"/>
      <c r="PHQ60" s="960"/>
      <c r="PHR60" s="960"/>
      <c r="PHS60" s="960"/>
      <c r="PHT60" s="960"/>
      <c r="PHU60" s="960"/>
      <c r="PHV60" s="960"/>
      <c r="PHW60" s="960"/>
      <c r="PHX60" s="960"/>
      <c r="PHY60" s="960"/>
      <c r="PHZ60" s="960"/>
      <c r="PIA60" s="960"/>
      <c r="PIB60" s="960"/>
      <c r="PIC60" s="960"/>
      <c r="PID60" s="960"/>
      <c r="PIE60" s="960"/>
      <c r="PIF60" s="960"/>
      <c r="PIG60" s="960"/>
      <c r="PIH60" s="960"/>
      <c r="PII60" s="960"/>
      <c r="PIJ60" s="960"/>
      <c r="PIK60" s="960"/>
      <c r="PIL60" s="960"/>
      <c r="PIM60" s="960"/>
      <c r="PIN60" s="960"/>
      <c r="PIO60" s="960"/>
      <c r="PIP60" s="960"/>
      <c r="PIQ60" s="960"/>
      <c r="PIR60" s="960"/>
      <c r="PIS60" s="960"/>
      <c r="PIT60" s="960"/>
      <c r="PIU60" s="960"/>
      <c r="PIV60" s="960"/>
      <c r="PIW60" s="960"/>
      <c r="PIX60" s="960"/>
      <c r="PIY60" s="960"/>
      <c r="PIZ60" s="960"/>
      <c r="PJA60" s="960"/>
      <c r="PJB60" s="960"/>
      <c r="PJC60" s="960"/>
      <c r="PJD60" s="960"/>
      <c r="PJE60" s="960"/>
      <c r="PJF60" s="960"/>
      <c r="PJG60" s="960"/>
      <c r="PJH60" s="960"/>
      <c r="PJI60" s="960"/>
      <c r="PJJ60" s="960"/>
      <c r="PJK60" s="960"/>
      <c r="PJL60" s="960"/>
      <c r="PJM60" s="960"/>
      <c r="PJN60" s="960"/>
      <c r="PJO60" s="960"/>
      <c r="PJP60" s="960"/>
      <c r="PJQ60" s="960"/>
      <c r="PJR60" s="960"/>
      <c r="PJS60" s="960"/>
      <c r="PJT60" s="960"/>
      <c r="PJU60" s="960"/>
      <c r="PJV60" s="960"/>
      <c r="PJW60" s="960"/>
      <c r="PJX60" s="960"/>
      <c r="PJY60" s="960"/>
      <c r="PJZ60" s="960"/>
      <c r="PKA60" s="960"/>
      <c r="PKB60" s="960"/>
      <c r="PKC60" s="960"/>
      <c r="PKD60" s="960"/>
      <c r="PKE60" s="960"/>
      <c r="PKF60" s="960"/>
      <c r="PKG60" s="960"/>
      <c r="PKH60" s="960"/>
      <c r="PKI60" s="960"/>
      <c r="PKJ60" s="960"/>
      <c r="PKK60" s="960"/>
      <c r="PKL60" s="960"/>
      <c r="PKM60" s="960"/>
      <c r="PKN60" s="960"/>
      <c r="PKO60" s="960"/>
      <c r="PKP60" s="960"/>
      <c r="PKQ60" s="960"/>
      <c r="PKR60" s="960"/>
      <c r="PKS60" s="960"/>
      <c r="PKT60" s="960"/>
      <c r="PKU60" s="960"/>
      <c r="PKV60" s="960"/>
      <c r="PKW60" s="960"/>
      <c r="PKX60" s="960"/>
      <c r="PKY60" s="960"/>
      <c r="PKZ60" s="960"/>
      <c r="PLA60" s="960"/>
      <c r="PLB60" s="960"/>
      <c r="PLC60" s="960"/>
      <c r="PLD60" s="960"/>
      <c r="PLE60" s="960"/>
      <c r="PLF60" s="960"/>
      <c r="PLG60" s="960"/>
      <c r="PLH60" s="960"/>
      <c r="PLI60" s="960"/>
      <c r="PLJ60" s="960"/>
      <c r="PLK60" s="960"/>
      <c r="PLL60" s="960"/>
      <c r="PLM60" s="960"/>
      <c r="PLN60" s="960"/>
      <c r="PLO60" s="960"/>
      <c r="PLP60" s="960"/>
      <c r="PLQ60" s="960"/>
      <c r="PLR60" s="960"/>
      <c r="PLS60" s="960"/>
      <c r="PLT60" s="960"/>
      <c r="PLU60" s="960"/>
      <c r="PLV60" s="960"/>
      <c r="PLW60" s="960"/>
      <c r="PLX60" s="960"/>
      <c r="PLY60" s="960"/>
      <c r="PLZ60" s="960"/>
      <c r="PMA60" s="960"/>
      <c r="PMB60" s="960"/>
      <c r="PMC60" s="960"/>
      <c r="PMD60" s="960"/>
      <c r="PME60" s="960"/>
      <c r="PMF60" s="960"/>
      <c r="PMG60" s="960"/>
      <c r="PMH60" s="960"/>
      <c r="PMI60" s="960"/>
      <c r="PMJ60" s="960"/>
      <c r="PMK60" s="960"/>
      <c r="PML60" s="960"/>
      <c r="PMM60" s="960"/>
      <c r="PMN60" s="960"/>
      <c r="PMO60" s="960"/>
      <c r="PMP60" s="960"/>
      <c r="PMQ60" s="960"/>
      <c r="PMR60" s="960"/>
      <c r="PMS60" s="960"/>
      <c r="PMT60" s="960"/>
      <c r="PMU60" s="960"/>
      <c r="PMV60" s="960"/>
      <c r="PMW60" s="960"/>
      <c r="PMX60" s="960"/>
      <c r="PMY60" s="960"/>
      <c r="PMZ60" s="960"/>
      <c r="PNA60" s="960"/>
      <c r="PNB60" s="960"/>
      <c r="PNC60" s="960"/>
      <c r="PND60" s="960"/>
      <c r="PNE60" s="960"/>
      <c r="PNF60" s="960"/>
      <c r="PNG60" s="960"/>
      <c r="PNH60" s="960"/>
      <c r="PNI60" s="960"/>
      <c r="PNJ60" s="960"/>
      <c r="PNK60" s="960"/>
      <c r="PNL60" s="960"/>
      <c r="PNM60" s="960"/>
      <c r="PNN60" s="960"/>
      <c r="PNO60" s="960"/>
      <c r="PNP60" s="960"/>
      <c r="PNQ60" s="960"/>
      <c r="PNR60" s="960"/>
      <c r="PNS60" s="960"/>
      <c r="PNT60" s="960"/>
      <c r="PNU60" s="960"/>
      <c r="PNV60" s="960"/>
      <c r="PNW60" s="960"/>
      <c r="PNX60" s="960"/>
      <c r="PNY60" s="960"/>
      <c r="PNZ60" s="960"/>
      <c r="POA60" s="960"/>
      <c r="POB60" s="960"/>
      <c r="POC60" s="960"/>
      <c r="POD60" s="960"/>
      <c r="POE60" s="960"/>
      <c r="POF60" s="960"/>
      <c r="POG60" s="960"/>
      <c r="POH60" s="960"/>
      <c r="POI60" s="960"/>
      <c r="POJ60" s="960"/>
      <c r="POK60" s="960"/>
      <c r="POL60" s="960"/>
      <c r="POM60" s="960"/>
      <c r="PON60" s="960"/>
      <c r="POO60" s="960"/>
      <c r="POP60" s="960"/>
      <c r="POQ60" s="960"/>
      <c r="POR60" s="960"/>
      <c r="POS60" s="960"/>
      <c r="POT60" s="960"/>
      <c r="POU60" s="960"/>
      <c r="POV60" s="960"/>
      <c r="POW60" s="960"/>
      <c r="POX60" s="960"/>
      <c r="POY60" s="960"/>
      <c r="POZ60" s="960"/>
      <c r="PPA60" s="960"/>
      <c r="PPB60" s="960"/>
      <c r="PPC60" s="960"/>
      <c r="PPD60" s="960"/>
      <c r="PPE60" s="960"/>
      <c r="PPF60" s="960"/>
      <c r="PPG60" s="960"/>
      <c r="PPH60" s="960"/>
      <c r="PPI60" s="960"/>
      <c r="PPJ60" s="960"/>
      <c r="PPK60" s="960"/>
      <c r="PPL60" s="960"/>
      <c r="PPM60" s="960"/>
      <c r="PPN60" s="960"/>
      <c r="PPO60" s="960"/>
      <c r="PPP60" s="960"/>
      <c r="PPQ60" s="960"/>
      <c r="PPR60" s="960"/>
      <c r="PPS60" s="960"/>
      <c r="PPT60" s="960"/>
      <c r="PPU60" s="960"/>
      <c r="PPV60" s="960"/>
      <c r="PPW60" s="960"/>
      <c r="PPX60" s="960"/>
      <c r="PPY60" s="960"/>
      <c r="PPZ60" s="960"/>
      <c r="PQA60" s="960"/>
      <c r="PQB60" s="960"/>
      <c r="PQC60" s="960"/>
      <c r="PQD60" s="960"/>
      <c r="PQE60" s="960"/>
      <c r="PQF60" s="960"/>
      <c r="PQG60" s="960"/>
      <c r="PQH60" s="960"/>
      <c r="PQI60" s="960"/>
      <c r="PQJ60" s="960"/>
      <c r="PQK60" s="960"/>
      <c r="PQL60" s="960"/>
      <c r="PQM60" s="960"/>
      <c r="PQN60" s="960"/>
      <c r="PQO60" s="960"/>
      <c r="PQP60" s="960"/>
      <c r="PQQ60" s="960"/>
      <c r="PQR60" s="960"/>
      <c r="PQS60" s="960"/>
      <c r="PQT60" s="960"/>
      <c r="PQU60" s="960"/>
      <c r="PQV60" s="960"/>
      <c r="PQW60" s="960"/>
      <c r="PQX60" s="960"/>
      <c r="PQY60" s="960"/>
      <c r="PQZ60" s="960"/>
      <c r="PRA60" s="960"/>
      <c r="PRB60" s="960"/>
      <c r="PRC60" s="960"/>
      <c r="PRD60" s="960"/>
      <c r="PRE60" s="960"/>
      <c r="PRF60" s="960"/>
      <c r="PRG60" s="960"/>
      <c r="PRH60" s="960"/>
      <c r="PRI60" s="960"/>
      <c r="PRJ60" s="960"/>
      <c r="PRK60" s="960"/>
      <c r="PRL60" s="960"/>
      <c r="PRM60" s="960"/>
      <c r="PRN60" s="960"/>
      <c r="PRO60" s="960"/>
      <c r="PRP60" s="960"/>
      <c r="PRQ60" s="960"/>
      <c r="PRR60" s="960"/>
      <c r="PRS60" s="960"/>
      <c r="PRT60" s="960"/>
      <c r="PRU60" s="960"/>
      <c r="PRV60" s="960"/>
      <c r="PRW60" s="960"/>
      <c r="PRX60" s="960"/>
      <c r="PRY60" s="960"/>
      <c r="PRZ60" s="960"/>
      <c r="PSA60" s="960"/>
      <c r="PSB60" s="960"/>
      <c r="PSC60" s="960"/>
      <c r="PSD60" s="960"/>
      <c r="PSE60" s="960"/>
      <c r="PSF60" s="960"/>
      <c r="PSG60" s="960"/>
      <c r="PSH60" s="960"/>
      <c r="PSI60" s="960"/>
      <c r="PSJ60" s="960"/>
      <c r="PSK60" s="960"/>
      <c r="PSL60" s="960"/>
      <c r="PSM60" s="960"/>
      <c r="PSN60" s="960"/>
      <c r="PSO60" s="960"/>
      <c r="PSP60" s="960"/>
      <c r="PSQ60" s="960"/>
      <c r="PSR60" s="960"/>
      <c r="PSS60" s="960"/>
      <c r="PST60" s="960"/>
      <c r="PSU60" s="960"/>
      <c r="PSV60" s="960"/>
      <c r="PSW60" s="960"/>
      <c r="PSX60" s="960"/>
      <c r="PSY60" s="960"/>
      <c r="PSZ60" s="960"/>
      <c r="PTA60" s="960"/>
      <c r="PTB60" s="960"/>
      <c r="PTC60" s="960"/>
      <c r="PTD60" s="960"/>
      <c r="PTE60" s="960"/>
      <c r="PTF60" s="960"/>
      <c r="PTG60" s="960"/>
      <c r="PTH60" s="960"/>
      <c r="PTI60" s="960"/>
      <c r="PTJ60" s="960"/>
      <c r="PTK60" s="960"/>
      <c r="PTL60" s="960"/>
      <c r="PTM60" s="960"/>
      <c r="PTN60" s="960"/>
      <c r="PTO60" s="960"/>
      <c r="PTP60" s="960"/>
      <c r="PTQ60" s="960"/>
      <c r="PTR60" s="960"/>
      <c r="PTS60" s="960"/>
      <c r="PTT60" s="960"/>
      <c r="PTU60" s="960"/>
      <c r="PTV60" s="960"/>
      <c r="PTW60" s="960"/>
      <c r="PTX60" s="960"/>
      <c r="PTY60" s="960"/>
      <c r="PTZ60" s="960"/>
      <c r="PUA60" s="960"/>
      <c r="PUB60" s="960"/>
      <c r="PUC60" s="960"/>
      <c r="PUD60" s="960"/>
      <c r="PUE60" s="960"/>
      <c r="PUF60" s="960"/>
      <c r="PUG60" s="960"/>
      <c r="PUH60" s="960"/>
      <c r="PUI60" s="960"/>
      <c r="PUJ60" s="960"/>
      <c r="PUK60" s="960"/>
      <c r="PUL60" s="960"/>
      <c r="PUM60" s="960"/>
      <c r="PUN60" s="960"/>
      <c r="PUO60" s="960"/>
      <c r="PUP60" s="960"/>
      <c r="PUQ60" s="960"/>
      <c r="PUR60" s="960"/>
      <c r="PUS60" s="960"/>
      <c r="PUT60" s="960"/>
      <c r="PUU60" s="960"/>
      <c r="PUV60" s="960"/>
      <c r="PUW60" s="960"/>
      <c r="PUX60" s="960"/>
      <c r="PUY60" s="960"/>
      <c r="PUZ60" s="960"/>
      <c r="PVA60" s="960"/>
      <c r="PVB60" s="960"/>
      <c r="PVC60" s="960"/>
      <c r="PVD60" s="960"/>
      <c r="PVE60" s="960"/>
      <c r="PVF60" s="960"/>
      <c r="PVG60" s="960"/>
      <c r="PVH60" s="960"/>
      <c r="PVI60" s="960"/>
      <c r="PVJ60" s="960"/>
      <c r="PVK60" s="960"/>
      <c r="PVL60" s="960"/>
      <c r="PVM60" s="960"/>
      <c r="PVN60" s="960"/>
      <c r="PVO60" s="960"/>
      <c r="PVP60" s="960"/>
      <c r="PVQ60" s="960"/>
      <c r="PVR60" s="960"/>
      <c r="PVS60" s="960"/>
      <c r="PVT60" s="960"/>
      <c r="PVU60" s="960"/>
      <c r="PVV60" s="960"/>
      <c r="PVW60" s="960"/>
      <c r="PVX60" s="960"/>
      <c r="PVY60" s="960"/>
      <c r="PVZ60" s="960"/>
      <c r="PWA60" s="960"/>
      <c r="PWB60" s="960"/>
      <c r="PWC60" s="960"/>
      <c r="PWD60" s="960"/>
      <c r="PWE60" s="960"/>
      <c r="PWF60" s="960"/>
      <c r="PWG60" s="960"/>
      <c r="PWH60" s="960"/>
      <c r="PWI60" s="960"/>
      <c r="PWJ60" s="960"/>
      <c r="PWK60" s="960"/>
      <c r="PWL60" s="960"/>
      <c r="PWM60" s="960"/>
      <c r="PWN60" s="960"/>
      <c r="PWO60" s="960"/>
      <c r="PWP60" s="960"/>
      <c r="PWQ60" s="960"/>
      <c r="PWR60" s="960"/>
      <c r="PWS60" s="960"/>
      <c r="PWT60" s="960"/>
      <c r="PWU60" s="960"/>
      <c r="PWV60" s="960"/>
      <c r="PWW60" s="960"/>
      <c r="PWX60" s="960"/>
      <c r="PWY60" s="960"/>
      <c r="PWZ60" s="960"/>
      <c r="PXA60" s="960"/>
      <c r="PXB60" s="960"/>
      <c r="PXC60" s="960"/>
      <c r="PXD60" s="960"/>
      <c r="PXE60" s="960"/>
      <c r="PXF60" s="960"/>
      <c r="PXG60" s="960"/>
      <c r="PXH60" s="960"/>
      <c r="PXI60" s="960"/>
      <c r="PXJ60" s="960"/>
      <c r="PXK60" s="960"/>
      <c r="PXL60" s="960"/>
      <c r="PXM60" s="960"/>
      <c r="PXN60" s="960"/>
      <c r="PXO60" s="960"/>
      <c r="PXP60" s="960"/>
      <c r="PXQ60" s="960"/>
      <c r="PXR60" s="960"/>
      <c r="PXS60" s="960"/>
      <c r="PXT60" s="960"/>
      <c r="PXU60" s="960"/>
      <c r="PXV60" s="960"/>
      <c r="PXW60" s="960"/>
      <c r="PXX60" s="960"/>
      <c r="PXY60" s="960"/>
      <c r="PXZ60" s="960"/>
      <c r="PYA60" s="960"/>
      <c r="PYB60" s="960"/>
      <c r="PYC60" s="960"/>
      <c r="PYD60" s="960"/>
      <c r="PYE60" s="960"/>
      <c r="PYF60" s="960"/>
      <c r="PYG60" s="960"/>
      <c r="PYH60" s="960"/>
      <c r="PYI60" s="960"/>
      <c r="PYJ60" s="960"/>
      <c r="PYK60" s="960"/>
      <c r="PYL60" s="960"/>
      <c r="PYM60" s="960"/>
      <c r="PYN60" s="960"/>
      <c r="PYO60" s="960"/>
      <c r="PYP60" s="960"/>
      <c r="PYQ60" s="960"/>
      <c r="PYR60" s="960"/>
      <c r="PYS60" s="960"/>
      <c r="PYT60" s="960"/>
      <c r="PYU60" s="960"/>
      <c r="PYV60" s="960"/>
      <c r="PYW60" s="960"/>
      <c r="PYX60" s="960"/>
      <c r="PYY60" s="960"/>
      <c r="PYZ60" s="960"/>
      <c r="PZA60" s="960"/>
      <c r="PZB60" s="960"/>
      <c r="PZC60" s="960"/>
      <c r="PZD60" s="960"/>
      <c r="PZE60" s="960"/>
      <c r="PZF60" s="960"/>
      <c r="PZG60" s="960"/>
      <c r="PZH60" s="960"/>
      <c r="PZI60" s="960"/>
      <c r="PZJ60" s="960"/>
      <c r="PZK60" s="960"/>
      <c r="PZL60" s="960"/>
      <c r="PZM60" s="960"/>
      <c r="PZN60" s="960"/>
      <c r="PZO60" s="960"/>
      <c r="PZP60" s="960"/>
      <c r="PZQ60" s="960"/>
      <c r="PZR60" s="960"/>
      <c r="PZS60" s="960"/>
      <c r="PZT60" s="960"/>
      <c r="PZU60" s="960"/>
      <c r="PZV60" s="960"/>
      <c r="PZW60" s="960"/>
      <c r="PZX60" s="960"/>
      <c r="PZY60" s="960"/>
      <c r="PZZ60" s="960"/>
      <c r="QAA60" s="960"/>
      <c r="QAB60" s="960"/>
      <c r="QAC60" s="960"/>
      <c r="QAD60" s="960"/>
      <c r="QAE60" s="960"/>
      <c r="QAF60" s="960"/>
      <c r="QAG60" s="960"/>
      <c r="QAH60" s="960"/>
      <c r="QAI60" s="960"/>
      <c r="QAJ60" s="960"/>
      <c r="QAK60" s="960"/>
      <c r="QAL60" s="960"/>
      <c r="QAM60" s="960"/>
      <c r="QAN60" s="960"/>
      <c r="QAO60" s="960"/>
      <c r="QAP60" s="960"/>
      <c r="QAQ60" s="960"/>
      <c r="QAR60" s="960"/>
      <c r="QAS60" s="960"/>
      <c r="QAT60" s="960"/>
      <c r="QAU60" s="960"/>
      <c r="QAV60" s="960"/>
      <c r="QAW60" s="960"/>
      <c r="QAX60" s="960"/>
      <c r="QAY60" s="960"/>
      <c r="QAZ60" s="960"/>
      <c r="QBA60" s="960"/>
      <c r="QBB60" s="960"/>
      <c r="QBC60" s="960"/>
      <c r="QBD60" s="960"/>
      <c r="QBE60" s="960"/>
      <c r="QBF60" s="960"/>
      <c r="QBG60" s="960"/>
      <c r="QBH60" s="960"/>
      <c r="QBI60" s="960"/>
      <c r="QBJ60" s="960"/>
      <c r="QBK60" s="960"/>
      <c r="QBL60" s="960"/>
      <c r="QBM60" s="960"/>
      <c r="QBN60" s="960"/>
      <c r="QBO60" s="960"/>
      <c r="QBP60" s="960"/>
      <c r="QBQ60" s="960"/>
      <c r="QBR60" s="960"/>
      <c r="QBS60" s="960"/>
      <c r="QBT60" s="960"/>
      <c r="QBU60" s="960"/>
      <c r="QBV60" s="960"/>
      <c r="QBW60" s="960"/>
      <c r="QBX60" s="960"/>
      <c r="QBY60" s="960"/>
      <c r="QBZ60" s="960"/>
      <c r="QCA60" s="960"/>
      <c r="QCB60" s="960"/>
      <c r="QCC60" s="960"/>
      <c r="QCD60" s="960"/>
      <c r="QCE60" s="960"/>
      <c r="QCF60" s="960"/>
      <c r="QCG60" s="960"/>
      <c r="QCH60" s="960"/>
      <c r="QCI60" s="960"/>
      <c r="QCJ60" s="960"/>
      <c r="QCK60" s="960"/>
      <c r="QCL60" s="960"/>
      <c r="QCM60" s="960"/>
      <c r="QCN60" s="960"/>
      <c r="QCO60" s="960"/>
      <c r="QCP60" s="960"/>
      <c r="QCQ60" s="960"/>
      <c r="QCR60" s="960"/>
      <c r="QCS60" s="960"/>
      <c r="QCT60" s="960"/>
      <c r="QCU60" s="960"/>
      <c r="QCV60" s="960"/>
      <c r="QCW60" s="960"/>
      <c r="QCX60" s="960"/>
      <c r="QCY60" s="960"/>
      <c r="QCZ60" s="960"/>
      <c r="QDA60" s="960"/>
      <c r="QDB60" s="960"/>
      <c r="QDC60" s="960"/>
      <c r="QDD60" s="960"/>
      <c r="QDE60" s="960"/>
      <c r="QDF60" s="960"/>
      <c r="QDG60" s="960"/>
      <c r="QDH60" s="960"/>
      <c r="QDI60" s="960"/>
      <c r="QDJ60" s="960"/>
      <c r="QDK60" s="960"/>
      <c r="QDL60" s="960"/>
      <c r="QDM60" s="960"/>
      <c r="QDN60" s="960"/>
      <c r="QDO60" s="960"/>
      <c r="QDP60" s="960"/>
      <c r="QDQ60" s="960"/>
      <c r="QDR60" s="960"/>
      <c r="QDS60" s="960"/>
      <c r="QDT60" s="960"/>
      <c r="QDU60" s="960"/>
      <c r="QDV60" s="960"/>
      <c r="QDW60" s="960"/>
      <c r="QDX60" s="960"/>
      <c r="QDY60" s="960"/>
      <c r="QDZ60" s="960"/>
      <c r="QEA60" s="960"/>
      <c r="QEB60" s="960"/>
      <c r="QEC60" s="960"/>
      <c r="QED60" s="960"/>
      <c r="QEE60" s="960"/>
      <c r="QEF60" s="960"/>
      <c r="QEG60" s="960"/>
      <c r="QEH60" s="960"/>
      <c r="QEI60" s="960"/>
      <c r="QEJ60" s="960"/>
      <c r="QEK60" s="960"/>
      <c r="QEL60" s="960"/>
      <c r="QEM60" s="960"/>
      <c r="QEN60" s="960"/>
      <c r="QEO60" s="960"/>
      <c r="QEP60" s="960"/>
      <c r="QEQ60" s="960"/>
      <c r="QER60" s="960"/>
      <c r="QES60" s="960"/>
      <c r="QET60" s="960"/>
      <c r="QEU60" s="960"/>
      <c r="QEV60" s="960"/>
      <c r="QEW60" s="960"/>
      <c r="QEX60" s="960"/>
      <c r="QEY60" s="960"/>
      <c r="QEZ60" s="960"/>
      <c r="QFA60" s="960"/>
      <c r="QFB60" s="960"/>
      <c r="QFC60" s="960"/>
      <c r="QFD60" s="960"/>
      <c r="QFE60" s="960"/>
      <c r="QFF60" s="960"/>
      <c r="QFG60" s="960"/>
      <c r="QFH60" s="960"/>
      <c r="QFI60" s="960"/>
      <c r="QFJ60" s="960"/>
      <c r="QFK60" s="960"/>
      <c r="QFL60" s="960"/>
      <c r="QFM60" s="960"/>
      <c r="QFN60" s="960"/>
      <c r="QFO60" s="960"/>
      <c r="QFP60" s="960"/>
      <c r="QFQ60" s="960"/>
      <c r="QFR60" s="960"/>
      <c r="QFS60" s="960"/>
      <c r="QFT60" s="960"/>
      <c r="QFU60" s="960"/>
      <c r="QFV60" s="960"/>
      <c r="QFW60" s="960"/>
      <c r="QFX60" s="960"/>
      <c r="QFY60" s="960"/>
      <c r="QFZ60" s="960"/>
      <c r="QGA60" s="960"/>
      <c r="QGB60" s="960"/>
      <c r="QGC60" s="960"/>
      <c r="QGD60" s="960"/>
      <c r="QGE60" s="960"/>
      <c r="QGF60" s="960"/>
      <c r="QGG60" s="960"/>
      <c r="QGH60" s="960"/>
      <c r="QGI60" s="960"/>
      <c r="QGJ60" s="960"/>
      <c r="QGK60" s="960"/>
      <c r="QGL60" s="960"/>
      <c r="QGM60" s="960"/>
      <c r="QGN60" s="960"/>
      <c r="QGO60" s="960"/>
      <c r="QGP60" s="960"/>
      <c r="QGQ60" s="960"/>
      <c r="QGR60" s="960"/>
      <c r="QGS60" s="960"/>
      <c r="QGT60" s="960"/>
      <c r="QGU60" s="960"/>
      <c r="QGV60" s="960"/>
      <c r="QGW60" s="960"/>
      <c r="QGX60" s="960"/>
      <c r="QGY60" s="960"/>
      <c r="QGZ60" s="960"/>
      <c r="QHA60" s="960"/>
      <c r="QHB60" s="960"/>
      <c r="QHC60" s="960"/>
      <c r="QHD60" s="960"/>
      <c r="QHE60" s="960"/>
      <c r="QHF60" s="960"/>
      <c r="QHG60" s="960"/>
      <c r="QHH60" s="960"/>
      <c r="QHI60" s="960"/>
      <c r="QHJ60" s="960"/>
      <c r="QHK60" s="960"/>
      <c r="QHL60" s="960"/>
      <c r="QHM60" s="960"/>
      <c r="QHN60" s="960"/>
      <c r="QHO60" s="960"/>
      <c r="QHP60" s="960"/>
      <c r="QHQ60" s="960"/>
      <c r="QHR60" s="960"/>
      <c r="QHS60" s="960"/>
      <c r="QHT60" s="960"/>
      <c r="QHU60" s="960"/>
      <c r="QHV60" s="960"/>
      <c r="QHW60" s="960"/>
      <c r="QHX60" s="960"/>
      <c r="QHY60" s="960"/>
      <c r="QHZ60" s="960"/>
      <c r="QIA60" s="960"/>
      <c r="QIB60" s="960"/>
      <c r="QIC60" s="960"/>
      <c r="QID60" s="960"/>
      <c r="QIE60" s="960"/>
      <c r="QIF60" s="960"/>
      <c r="QIG60" s="960"/>
      <c r="QIH60" s="960"/>
      <c r="QII60" s="960"/>
      <c r="QIJ60" s="960"/>
      <c r="QIK60" s="960"/>
      <c r="QIL60" s="960"/>
      <c r="QIM60" s="960"/>
      <c r="QIN60" s="960"/>
      <c r="QIO60" s="960"/>
      <c r="QIP60" s="960"/>
      <c r="QIQ60" s="960"/>
      <c r="QIR60" s="960"/>
      <c r="QIS60" s="960"/>
      <c r="QIT60" s="960"/>
      <c r="QIU60" s="960"/>
      <c r="QIV60" s="960"/>
      <c r="QIW60" s="960"/>
      <c r="QIX60" s="960"/>
      <c r="QIY60" s="960"/>
      <c r="QIZ60" s="960"/>
      <c r="QJA60" s="960"/>
      <c r="QJB60" s="960"/>
      <c r="QJC60" s="960"/>
      <c r="QJD60" s="960"/>
      <c r="QJE60" s="960"/>
      <c r="QJF60" s="960"/>
      <c r="QJG60" s="960"/>
      <c r="QJH60" s="960"/>
      <c r="QJI60" s="960"/>
      <c r="QJJ60" s="960"/>
      <c r="QJK60" s="960"/>
      <c r="QJL60" s="960"/>
      <c r="QJM60" s="960"/>
      <c r="QJN60" s="960"/>
      <c r="QJO60" s="960"/>
      <c r="QJP60" s="960"/>
      <c r="QJQ60" s="960"/>
      <c r="QJR60" s="960"/>
      <c r="QJS60" s="960"/>
      <c r="QJT60" s="960"/>
      <c r="QJU60" s="960"/>
      <c r="QJV60" s="960"/>
      <c r="QJW60" s="960"/>
      <c r="QJX60" s="960"/>
      <c r="QJY60" s="960"/>
      <c r="QJZ60" s="960"/>
      <c r="QKA60" s="960"/>
      <c r="QKB60" s="960"/>
      <c r="QKC60" s="960"/>
      <c r="QKD60" s="960"/>
      <c r="QKE60" s="960"/>
      <c r="QKF60" s="960"/>
      <c r="QKG60" s="960"/>
      <c r="QKH60" s="960"/>
      <c r="QKI60" s="960"/>
      <c r="QKJ60" s="960"/>
      <c r="QKK60" s="960"/>
      <c r="QKL60" s="960"/>
      <c r="QKM60" s="960"/>
      <c r="QKN60" s="960"/>
      <c r="QKO60" s="960"/>
      <c r="QKP60" s="960"/>
      <c r="QKQ60" s="960"/>
      <c r="QKR60" s="960"/>
      <c r="QKS60" s="960"/>
      <c r="QKT60" s="960"/>
      <c r="QKU60" s="960"/>
      <c r="QKV60" s="960"/>
      <c r="QKW60" s="960"/>
      <c r="QKX60" s="960"/>
      <c r="QKY60" s="960"/>
      <c r="QKZ60" s="960"/>
      <c r="QLA60" s="960"/>
      <c r="QLB60" s="960"/>
      <c r="QLC60" s="960"/>
      <c r="QLD60" s="960"/>
      <c r="QLE60" s="960"/>
      <c r="QLF60" s="960"/>
      <c r="QLG60" s="960"/>
      <c r="QLH60" s="960"/>
      <c r="QLI60" s="960"/>
      <c r="QLJ60" s="960"/>
      <c r="QLK60" s="960"/>
      <c r="QLL60" s="960"/>
      <c r="QLM60" s="960"/>
      <c r="QLN60" s="960"/>
      <c r="QLO60" s="960"/>
      <c r="QLP60" s="960"/>
      <c r="QLQ60" s="960"/>
      <c r="QLR60" s="960"/>
      <c r="QLS60" s="960"/>
      <c r="QLT60" s="960"/>
      <c r="QLU60" s="960"/>
      <c r="QLV60" s="960"/>
      <c r="QLW60" s="960"/>
      <c r="QLX60" s="960"/>
      <c r="QLY60" s="960"/>
      <c r="QLZ60" s="960"/>
      <c r="QMA60" s="960"/>
      <c r="QMB60" s="960"/>
      <c r="QMC60" s="960"/>
      <c r="QMD60" s="960"/>
      <c r="QME60" s="960"/>
      <c r="QMF60" s="960"/>
      <c r="QMG60" s="960"/>
      <c r="QMH60" s="960"/>
      <c r="QMI60" s="960"/>
      <c r="QMJ60" s="960"/>
      <c r="QMK60" s="960"/>
      <c r="QML60" s="960"/>
      <c r="QMM60" s="960"/>
      <c r="QMN60" s="960"/>
      <c r="QMO60" s="960"/>
      <c r="QMP60" s="960"/>
      <c r="QMQ60" s="960"/>
      <c r="QMR60" s="960"/>
      <c r="QMS60" s="960"/>
      <c r="QMT60" s="960"/>
      <c r="QMU60" s="960"/>
      <c r="QMV60" s="960"/>
      <c r="QMW60" s="960"/>
      <c r="QMX60" s="960"/>
      <c r="QMY60" s="960"/>
      <c r="QMZ60" s="960"/>
      <c r="QNA60" s="960"/>
      <c r="QNB60" s="960"/>
      <c r="QNC60" s="960"/>
      <c r="QND60" s="960"/>
      <c r="QNE60" s="960"/>
      <c r="QNF60" s="960"/>
      <c r="QNG60" s="960"/>
      <c r="QNH60" s="960"/>
      <c r="QNI60" s="960"/>
      <c r="QNJ60" s="960"/>
      <c r="QNK60" s="960"/>
      <c r="QNL60" s="960"/>
      <c r="QNM60" s="960"/>
      <c r="QNN60" s="960"/>
      <c r="QNO60" s="960"/>
      <c r="QNP60" s="960"/>
      <c r="QNQ60" s="960"/>
      <c r="QNR60" s="960"/>
      <c r="QNS60" s="960"/>
      <c r="QNT60" s="960"/>
      <c r="QNU60" s="960"/>
      <c r="QNV60" s="960"/>
      <c r="QNW60" s="960"/>
      <c r="QNX60" s="960"/>
      <c r="QNY60" s="960"/>
      <c r="QNZ60" s="960"/>
      <c r="QOA60" s="960"/>
      <c r="QOB60" s="960"/>
      <c r="QOC60" s="960"/>
      <c r="QOD60" s="960"/>
      <c r="QOE60" s="960"/>
      <c r="QOF60" s="960"/>
      <c r="QOG60" s="960"/>
      <c r="QOH60" s="960"/>
      <c r="QOI60" s="960"/>
      <c r="QOJ60" s="960"/>
      <c r="QOK60" s="960"/>
      <c r="QOL60" s="960"/>
      <c r="QOM60" s="960"/>
      <c r="QON60" s="960"/>
      <c r="QOO60" s="960"/>
      <c r="QOP60" s="960"/>
      <c r="QOQ60" s="960"/>
      <c r="QOR60" s="960"/>
      <c r="QOS60" s="960"/>
      <c r="QOT60" s="960"/>
      <c r="QOU60" s="960"/>
      <c r="QOV60" s="960"/>
      <c r="QOW60" s="960"/>
      <c r="QOX60" s="960"/>
      <c r="QOY60" s="960"/>
      <c r="QOZ60" s="960"/>
      <c r="QPA60" s="960"/>
      <c r="QPB60" s="960"/>
      <c r="QPC60" s="960"/>
      <c r="QPD60" s="960"/>
      <c r="QPE60" s="960"/>
      <c r="QPF60" s="960"/>
      <c r="QPG60" s="960"/>
      <c r="QPH60" s="960"/>
      <c r="QPI60" s="960"/>
      <c r="QPJ60" s="960"/>
      <c r="QPK60" s="960"/>
      <c r="QPL60" s="960"/>
      <c r="QPM60" s="960"/>
      <c r="QPN60" s="960"/>
      <c r="QPO60" s="960"/>
      <c r="QPP60" s="960"/>
      <c r="QPQ60" s="960"/>
      <c r="QPR60" s="960"/>
      <c r="QPS60" s="960"/>
      <c r="QPT60" s="960"/>
      <c r="QPU60" s="960"/>
      <c r="QPV60" s="960"/>
      <c r="QPW60" s="960"/>
      <c r="QPX60" s="960"/>
      <c r="QPY60" s="960"/>
      <c r="QPZ60" s="960"/>
      <c r="QQA60" s="960"/>
      <c r="QQB60" s="960"/>
      <c r="QQC60" s="960"/>
      <c r="QQD60" s="960"/>
      <c r="QQE60" s="960"/>
      <c r="QQF60" s="960"/>
      <c r="QQG60" s="960"/>
      <c r="QQH60" s="960"/>
      <c r="QQI60" s="960"/>
      <c r="QQJ60" s="960"/>
      <c r="QQK60" s="960"/>
      <c r="QQL60" s="960"/>
      <c r="QQM60" s="960"/>
      <c r="QQN60" s="960"/>
      <c r="QQO60" s="960"/>
      <c r="QQP60" s="960"/>
      <c r="QQQ60" s="960"/>
      <c r="QQR60" s="960"/>
      <c r="QQS60" s="960"/>
      <c r="QQT60" s="960"/>
      <c r="QQU60" s="960"/>
      <c r="QQV60" s="960"/>
      <c r="QQW60" s="960"/>
      <c r="QQX60" s="960"/>
      <c r="QQY60" s="960"/>
      <c r="QQZ60" s="960"/>
      <c r="QRA60" s="960"/>
      <c r="QRB60" s="960"/>
      <c r="QRC60" s="960"/>
      <c r="QRD60" s="960"/>
      <c r="QRE60" s="960"/>
      <c r="QRF60" s="960"/>
      <c r="QRG60" s="960"/>
      <c r="QRH60" s="960"/>
      <c r="QRI60" s="960"/>
      <c r="QRJ60" s="960"/>
      <c r="QRK60" s="960"/>
      <c r="QRL60" s="960"/>
      <c r="QRM60" s="960"/>
      <c r="QRN60" s="960"/>
      <c r="QRO60" s="960"/>
      <c r="QRP60" s="960"/>
      <c r="QRQ60" s="960"/>
      <c r="QRR60" s="960"/>
      <c r="QRS60" s="960"/>
      <c r="QRT60" s="960"/>
      <c r="QRU60" s="960"/>
      <c r="QRV60" s="960"/>
      <c r="QRW60" s="960"/>
      <c r="QRX60" s="960"/>
      <c r="QRY60" s="960"/>
      <c r="QRZ60" s="960"/>
      <c r="QSA60" s="960"/>
      <c r="QSB60" s="960"/>
      <c r="QSC60" s="960"/>
      <c r="QSD60" s="960"/>
      <c r="QSE60" s="960"/>
      <c r="QSF60" s="960"/>
      <c r="QSG60" s="960"/>
      <c r="QSH60" s="960"/>
      <c r="QSI60" s="960"/>
      <c r="QSJ60" s="960"/>
      <c r="QSK60" s="960"/>
      <c r="QSL60" s="960"/>
      <c r="QSM60" s="960"/>
      <c r="QSN60" s="960"/>
      <c r="QSO60" s="960"/>
      <c r="QSP60" s="960"/>
      <c r="QSQ60" s="960"/>
      <c r="QSR60" s="960"/>
      <c r="QSS60" s="960"/>
      <c r="QST60" s="960"/>
      <c r="QSU60" s="960"/>
      <c r="QSV60" s="960"/>
      <c r="QSW60" s="960"/>
      <c r="QSX60" s="960"/>
      <c r="QSY60" s="960"/>
      <c r="QSZ60" s="960"/>
      <c r="QTA60" s="960"/>
      <c r="QTB60" s="960"/>
      <c r="QTC60" s="960"/>
      <c r="QTD60" s="960"/>
      <c r="QTE60" s="960"/>
      <c r="QTF60" s="960"/>
      <c r="QTG60" s="960"/>
      <c r="QTH60" s="960"/>
      <c r="QTI60" s="960"/>
      <c r="QTJ60" s="960"/>
      <c r="QTK60" s="960"/>
      <c r="QTL60" s="960"/>
      <c r="QTM60" s="960"/>
      <c r="QTN60" s="960"/>
      <c r="QTO60" s="960"/>
      <c r="QTP60" s="960"/>
      <c r="QTQ60" s="960"/>
      <c r="QTR60" s="960"/>
      <c r="QTS60" s="960"/>
      <c r="QTT60" s="960"/>
      <c r="QTU60" s="960"/>
      <c r="QTV60" s="960"/>
      <c r="QTW60" s="960"/>
      <c r="QTX60" s="960"/>
      <c r="QTY60" s="960"/>
      <c r="QTZ60" s="960"/>
      <c r="QUA60" s="960"/>
      <c r="QUB60" s="960"/>
      <c r="QUC60" s="960"/>
      <c r="QUD60" s="960"/>
      <c r="QUE60" s="960"/>
      <c r="QUF60" s="960"/>
      <c r="QUG60" s="960"/>
      <c r="QUH60" s="960"/>
      <c r="QUI60" s="960"/>
      <c r="QUJ60" s="960"/>
      <c r="QUK60" s="960"/>
      <c r="QUL60" s="960"/>
      <c r="QUM60" s="960"/>
      <c r="QUN60" s="960"/>
      <c r="QUO60" s="960"/>
      <c r="QUP60" s="960"/>
      <c r="QUQ60" s="960"/>
      <c r="QUR60" s="960"/>
      <c r="QUS60" s="960"/>
      <c r="QUT60" s="960"/>
      <c r="QUU60" s="960"/>
      <c r="QUV60" s="960"/>
      <c r="QUW60" s="960"/>
      <c r="QUX60" s="960"/>
      <c r="QUY60" s="960"/>
      <c r="QUZ60" s="960"/>
      <c r="QVA60" s="960"/>
      <c r="QVB60" s="960"/>
      <c r="QVC60" s="960"/>
      <c r="QVD60" s="960"/>
      <c r="QVE60" s="960"/>
      <c r="QVF60" s="960"/>
      <c r="QVG60" s="960"/>
      <c r="QVH60" s="960"/>
      <c r="QVI60" s="960"/>
      <c r="QVJ60" s="960"/>
      <c r="QVK60" s="960"/>
      <c r="QVL60" s="960"/>
      <c r="QVM60" s="960"/>
      <c r="QVN60" s="960"/>
      <c r="QVO60" s="960"/>
      <c r="QVP60" s="960"/>
      <c r="QVQ60" s="960"/>
      <c r="QVR60" s="960"/>
      <c r="QVS60" s="960"/>
      <c r="QVT60" s="960"/>
      <c r="QVU60" s="960"/>
      <c r="QVV60" s="960"/>
      <c r="QVW60" s="960"/>
      <c r="QVX60" s="960"/>
      <c r="QVY60" s="960"/>
      <c r="QVZ60" s="960"/>
      <c r="QWA60" s="960"/>
      <c r="QWB60" s="960"/>
      <c r="QWC60" s="960"/>
      <c r="QWD60" s="960"/>
      <c r="QWE60" s="960"/>
      <c r="QWF60" s="960"/>
      <c r="QWG60" s="960"/>
      <c r="QWH60" s="960"/>
      <c r="QWI60" s="960"/>
      <c r="QWJ60" s="960"/>
      <c r="QWK60" s="960"/>
      <c r="QWL60" s="960"/>
      <c r="QWM60" s="960"/>
      <c r="QWN60" s="960"/>
      <c r="QWO60" s="960"/>
      <c r="QWP60" s="960"/>
      <c r="QWQ60" s="960"/>
      <c r="QWR60" s="960"/>
      <c r="QWS60" s="960"/>
      <c r="QWT60" s="960"/>
      <c r="QWU60" s="960"/>
      <c r="QWV60" s="960"/>
      <c r="QWW60" s="960"/>
      <c r="QWX60" s="960"/>
      <c r="QWY60" s="960"/>
      <c r="QWZ60" s="960"/>
      <c r="QXA60" s="960"/>
      <c r="QXB60" s="960"/>
      <c r="QXC60" s="960"/>
      <c r="QXD60" s="960"/>
      <c r="QXE60" s="960"/>
      <c r="QXF60" s="960"/>
      <c r="QXG60" s="960"/>
      <c r="QXH60" s="960"/>
      <c r="QXI60" s="960"/>
      <c r="QXJ60" s="960"/>
      <c r="QXK60" s="960"/>
      <c r="QXL60" s="960"/>
      <c r="QXM60" s="960"/>
      <c r="QXN60" s="960"/>
      <c r="QXO60" s="960"/>
      <c r="QXP60" s="960"/>
      <c r="QXQ60" s="960"/>
      <c r="QXR60" s="960"/>
      <c r="QXS60" s="960"/>
      <c r="QXT60" s="960"/>
      <c r="QXU60" s="960"/>
      <c r="QXV60" s="960"/>
      <c r="QXW60" s="960"/>
      <c r="QXX60" s="960"/>
      <c r="QXY60" s="960"/>
      <c r="QXZ60" s="960"/>
      <c r="QYA60" s="960"/>
      <c r="QYB60" s="960"/>
      <c r="QYC60" s="960"/>
      <c r="QYD60" s="960"/>
      <c r="QYE60" s="960"/>
      <c r="QYF60" s="960"/>
      <c r="QYG60" s="960"/>
      <c r="QYH60" s="960"/>
      <c r="QYI60" s="960"/>
      <c r="QYJ60" s="960"/>
      <c r="QYK60" s="960"/>
      <c r="QYL60" s="960"/>
      <c r="QYM60" s="960"/>
      <c r="QYN60" s="960"/>
      <c r="QYO60" s="960"/>
      <c r="QYP60" s="960"/>
      <c r="QYQ60" s="960"/>
      <c r="QYR60" s="960"/>
      <c r="QYS60" s="960"/>
      <c r="QYT60" s="960"/>
      <c r="QYU60" s="960"/>
      <c r="QYV60" s="960"/>
      <c r="QYW60" s="960"/>
      <c r="QYX60" s="960"/>
      <c r="QYY60" s="960"/>
      <c r="QYZ60" s="960"/>
      <c r="QZA60" s="960"/>
      <c r="QZB60" s="960"/>
      <c r="QZC60" s="960"/>
      <c r="QZD60" s="960"/>
      <c r="QZE60" s="960"/>
      <c r="QZF60" s="960"/>
      <c r="QZG60" s="960"/>
      <c r="QZH60" s="960"/>
      <c r="QZI60" s="960"/>
      <c r="QZJ60" s="960"/>
      <c r="QZK60" s="960"/>
      <c r="QZL60" s="960"/>
      <c r="QZM60" s="960"/>
      <c r="QZN60" s="960"/>
      <c r="QZO60" s="960"/>
      <c r="QZP60" s="960"/>
      <c r="QZQ60" s="960"/>
      <c r="QZR60" s="960"/>
      <c r="QZS60" s="960"/>
      <c r="QZT60" s="960"/>
      <c r="QZU60" s="960"/>
      <c r="QZV60" s="960"/>
      <c r="QZW60" s="960"/>
      <c r="QZX60" s="960"/>
      <c r="QZY60" s="960"/>
      <c r="QZZ60" s="960"/>
      <c r="RAA60" s="960"/>
      <c r="RAB60" s="960"/>
      <c r="RAC60" s="960"/>
      <c r="RAD60" s="960"/>
      <c r="RAE60" s="960"/>
      <c r="RAF60" s="960"/>
      <c r="RAG60" s="960"/>
      <c r="RAH60" s="960"/>
      <c r="RAI60" s="960"/>
      <c r="RAJ60" s="960"/>
      <c r="RAK60" s="960"/>
      <c r="RAL60" s="960"/>
      <c r="RAM60" s="960"/>
      <c r="RAN60" s="960"/>
      <c r="RAO60" s="960"/>
      <c r="RAP60" s="960"/>
      <c r="RAQ60" s="960"/>
      <c r="RAR60" s="960"/>
      <c r="RAS60" s="960"/>
      <c r="RAT60" s="960"/>
      <c r="RAU60" s="960"/>
      <c r="RAV60" s="960"/>
      <c r="RAW60" s="960"/>
      <c r="RAX60" s="960"/>
      <c r="RAY60" s="960"/>
      <c r="RAZ60" s="960"/>
      <c r="RBA60" s="960"/>
      <c r="RBB60" s="960"/>
      <c r="RBC60" s="960"/>
      <c r="RBD60" s="960"/>
      <c r="RBE60" s="960"/>
      <c r="RBF60" s="960"/>
      <c r="RBG60" s="960"/>
      <c r="RBH60" s="960"/>
      <c r="RBI60" s="960"/>
      <c r="RBJ60" s="960"/>
      <c r="RBK60" s="960"/>
      <c r="RBL60" s="960"/>
      <c r="RBM60" s="960"/>
      <c r="RBN60" s="960"/>
      <c r="RBO60" s="960"/>
      <c r="RBP60" s="960"/>
      <c r="RBQ60" s="960"/>
      <c r="RBR60" s="960"/>
      <c r="RBS60" s="960"/>
      <c r="RBT60" s="960"/>
      <c r="RBU60" s="960"/>
      <c r="RBV60" s="960"/>
      <c r="RBW60" s="960"/>
      <c r="RBX60" s="960"/>
      <c r="RBY60" s="960"/>
      <c r="RBZ60" s="960"/>
      <c r="RCA60" s="960"/>
      <c r="RCB60" s="960"/>
      <c r="RCC60" s="960"/>
      <c r="RCD60" s="960"/>
      <c r="RCE60" s="960"/>
      <c r="RCF60" s="960"/>
      <c r="RCG60" s="960"/>
      <c r="RCH60" s="960"/>
      <c r="RCI60" s="960"/>
      <c r="RCJ60" s="960"/>
      <c r="RCK60" s="960"/>
      <c r="RCL60" s="960"/>
      <c r="RCM60" s="960"/>
      <c r="RCN60" s="960"/>
      <c r="RCO60" s="960"/>
      <c r="RCP60" s="960"/>
      <c r="RCQ60" s="960"/>
      <c r="RCR60" s="960"/>
      <c r="RCS60" s="960"/>
      <c r="RCT60" s="960"/>
      <c r="RCU60" s="960"/>
      <c r="RCV60" s="960"/>
      <c r="RCW60" s="960"/>
      <c r="RCX60" s="960"/>
      <c r="RCY60" s="960"/>
      <c r="RCZ60" s="960"/>
      <c r="RDA60" s="960"/>
      <c r="RDB60" s="960"/>
      <c r="RDC60" s="960"/>
      <c r="RDD60" s="960"/>
      <c r="RDE60" s="960"/>
      <c r="RDF60" s="960"/>
      <c r="RDG60" s="960"/>
      <c r="RDH60" s="960"/>
      <c r="RDI60" s="960"/>
      <c r="RDJ60" s="960"/>
      <c r="RDK60" s="960"/>
      <c r="RDL60" s="960"/>
      <c r="RDM60" s="960"/>
      <c r="RDN60" s="960"/>
      <c r="RDO60" s="960"/>
      <c r="RDP60" s="960"/>
      <c r="RDQ60" s="960"/>
      <c r="RDR60" s="960"/>
      <c r="RDS60" s="960"/>
      <c r="RDT60" s="960"/>
      <c r="RDU60" s="960"/>
      <c r="RDV60" s="960"/>
      <c r="RDW60" s="960"/>
      <c r="RDX60" s="960"/>
      <c r="RDY60" s="960"/>
      <c r="RDZ60" s="960"/>
      <c r="REA60" s="960"/>
      <c r="REB60" s="960"/>
      <c r="REC60" s="960"/>
      <c r="RED60" s="960"/>
      <c r="REE60" s="960"/>
      <c r="REF60" s="960"/>
      <c r="REG60" s="960"/>
      <c r="REH60" s="960"/>
      <c r="REI60" s="960"/>
      <c r="REJ60" s="960"/>
      <c r="REK60" s="960"/>
      <c r="REL60" s="960"/>
      <c r="REM60" s="960"/>
      <c r="REN60" s="960"/>
      <c r="REO60" s="960"/>
      <c r="REP60" s="960"/>
      <c r="REQ60" s="960"/>
      <c r="RER60" s="960"/>
      <c r="RES60" s="960"/>
      <c r="RET60" s="960"/>
      <c r="REU60" s="960"/>
      <c r="REV60" s="960"/>
      <c r="REW60" s="960"/>
      <c r="REX60" s="960"/>
      <c r="REY60" s="960"/>
      <c r="REZ60" s="960"/>
      <c r="RFA60" s="960"/>
      <c r="RFB60" s="960"/>
      <c r="RFC60" s="960"/>
      <c r="RFD60" s="960"/>
      <c r="RFE60" s="960"/>
      <c r="RFF60" s="960"/>
      <c r="RFG60" s="960"/>
      <c r="RFH60" s="960"/>
      <c r="RFI60" s="960"/>
      <c r="RFJ60" s="960"/>
      <c r="RFK60" s="960"/>
      <c r="RFL60" s="960"/>
      <c r="RFM60" s="960"/>
      <c r="RFN60" s="960"/>
      <c r="RFO60" s="960"/>
      <c r="RFP60" s="960"/>
      <c r="RFQ60" s="960"/>
      <c r="RFR60" s="960"/>
      <c r="RFS60" s="960"/>
      <c r="RFT60" s="960"/>
      <c r="RFU60" s="960"/>
      <c r="RFV60" s="960"/>
      <c r="RFW60" s="960"/>
      <c r="RFX60" s="960"/>
      <c r="RFY60" s="960"/>
      <c r="RFZ60" s="960"/>
      <c r="RGA60" s="960"/>
      <c r="RGB60" s="960"/>
      <c r="RGC60" s="960"/>
      <c r="RGD60" s="960"/>
      <c r="RGE60" s="960"/>
      <c r="RGF60" s="960"/>
      <c r="RGG60" s="960"/>
      <c r="RGH60" s="960"/>
      <c r="RGI60" s="960"/>
      <c r="RGJ60" s="960"/>
      <c r="RGK60" s="960"/>
      <c r="RGL60" s="960"/>
      <c r="RGM60" s="960"/>
      <c r="RGN60" s="960"/>
      <c r="RGO60" s="960"/>
      <c r="RGP60" s="960"/>
      <c r="RGQ60" s="960"/>
      <c r="RGR60" s="960"/>
      <c r="RGS60" s="960"/>
      <c r="RGT60" s="960"/>
      <c r="RGU60" s="960"/>
      <c r="RGV60" s="960"/>
      <c r="RGW60" s="960"/>
      <c r="RGX60" s="960"/>
      <c r="RGY60" s="960"/>
      <c r="RGZ60" s="960"/>
      <c r="RHA60" s="960"/>
      <c r="RHB60" s="960"/>
      <c r="RHC60" s="960"/>
      <c r="RHD60" s="960"/>
      <c r="RHE60" s="960"/>
      <c r="RHF60" s="960"/>
      <c r="RHG60" s="960"/>
      <c r="RHH60" s="960"/>
      <c r="RHI60" s="960"/>
      <c r="RHJ60" s="960"/>
      <c r="RHK60" s="960"/>
      <c r="RHL60" s="960"/>
      <c r="RHM60" s="960"/>
      <c r="RHN60" s="960"/>
      <c r="RHO60" s="960"/>
      <c r="RHP60" s="960"/>
      <c r="RHQ60" s="960"/>
      <c r="RHR60" s="960"/>
      <c r="RHS60" s="960"/>
      <c r="RHT60" s="960"/>
      <c r="RHU60" s="960"/>
      <c r="RHV60" s="960"/>
      <c r="RHW60" s="960"/>
      <c r="RHX60" s="960"/>
      <c r="RHY60" s="960"/>
      <c r="RHZ60" s="960"/>
      <c r="RIA60" s="960"/>
      <c r="RIB60" s="960"/>
      <c r="RIC60" s="960"/>
      <c r="RID60" s="960"/>
      <c r="RIE60" s="960"/>
      <c r="RIF60" s="960"/>
      <c r="RIG60" s="960"/>
      <c r="RIH60" s="960"/>
      <c r="RII60" s="960"/>
      <c r="RIJ60" s="960"/>
      <c r="RIK60" s="960"/>
      <c r="RIL60" s="960"/>
      <c r="RIM60" s="960"/>
      <c r="RIN60" s="960"/>
      <c r="RIO60" s="960"/>
      <c r="RIP60" s="960"/>
      <c r="RIQ60" s="960"/>
      <c r="RIR60" s="960"/>
      <c r="RIS60" s="960"/>
      <c r="RIT60" s="960"/>
      <c r="RIU60" s="960"/>
      <c r="RIV60" s="960"/>
      <c r="RIW60" s="960"/>
      <c r="RIX60" s="960"/>
      <c r="RIY60" s="960"/>
      <c r="RIZ60" s="960"/>
      <c r="RJA60" s="960"/>
      <c r="RJB60" s="960"/>
      <c r="RJC60" s="960"/>
      <c r="RJD60" s="960"/>
      <c r="RJE60" s="960"/>
      <c r="RJF60" s="960"/>
      <c r="RJG60" s="960"/>
      <c r="RJH60" s="960"/>
      <c r="RJI60" s="960"/>
      <c r="RJJ60" s="960"/>
      <c r="RJK60" s="960"/>
      <c r="RJL60" s="960"/>
      <c r="RJM60" s="960"/>
      <c r="RJN60" s="960"/>
      <c r="RJO60" s="960"/>
      <c r="RJP60" s="960"/>
      <c r="RJQ60" s="960"/>
      <c r="RJR60" s="960"/>
      <c r="RJS60" s="960"/>
      <c r="RJT60" s="960"/>
      <c r="RJU60" s="960"/>
      <c r="RJV60" s="960"/>
      <c r="RJW60" s="960"/>
      <c r="RJX60" s="960"/>
      <c r="RJY60" s="960"/>
      <c r="RJZ60" s="960"/>
      <c r="RKA60" s="960"/>
      <c r="RKB60" s="960"/>
      <c r="RKC60" s="960"/>
      <c r="RKD60" s="960"/>
      <c r="RKE60" s="960"/>
      <c r="RKF60" s="960"/>
      <c r="RKG60" s="960"/>
      <c r="RKH60" s="960"/>
      <c r="RKI60" s="960"/>
      <c r="RKJ60" s="960"/>
      <c r="RKK60" s="960"/>
      <c r="RKL60" s="960"/>
      <c r="RKM60" s="960"/>
      <c r="RKN60" s="960"/>
      <c r="RKO60" s="960"/>
      <c r="RKP60" s="960"/>
      <c r="RKQ60" s="960"/>
      <c r="RKR60" s="960"/>
      <c r="RKS60" s="960"/>
      <c r="RKT60" s="960"/>
      <c r="RKU60" s="960"/>
      <c r="RKV60" s="960"/>
      <c r="RKW60" s="960"/>
      <c r="RKX60" s="960"/>
      <c r="RKY60" s="960"/>
      <c r="RKZ60" s="960"/>
      <c r="RLA60" s="960"/>
      <c r="RLB60" s="960"/>
      <c r="RLC60" s="960"/>
      <c r="RLD60" s="960"/>
      <c r="RLE60" s="960"/>
      <c r="RLF60" s="960"/>
      <c r="RLG60" s="960"/>
      <c r="RLH60" s="960"/>
      <c r="RLI60" s="960"/>
      <c r="RLJ60" s="960"/>
      <c r="RLK60" s="960"/>
      <c r="RLL60" s="960"/>
      <c r="RLM60" s="960"/>
      <c r="RLN60" s="960"/>
      <c r="RLO60" s="960"/>
      <c r="RLP60" s="960"/>
      <c r="RLQ60" s="960"/>
      <c r="RLR60" s="960"/>
      <c r="RLS60" s="960"/>
      <c r="RLT60" s="960"/>
      <c r="RLU60" s="960"/>
      <c r="RLV60" s="960"/>
      <c r="RLW60" s="960"/>
      <c r="RLX60" s="960"/>
      <c r="RLY60" s="960"/>
      <c r="RLZ60" s="960"/>
      <c r="RMA60" s="960"/>
      <c r="RMB60" s="960"/>
      <c r="RMC60" s="960"/>
      <c r="RMD60" s="960"/>
      <c r="RME60" s="960"/>
      <c r="RMF60" s="960"/>
      <c r="RMG60" s="960"/>
      <c r="RMH60" s="960"/>
      <c r="RMI60" s="960"/>
      <c r="RMJ60" s="960"/>
      <c r="RMK60" s="960"/>
      <c r="RML60" s="960"/>
      <c r="RMM60" s="960"/>
      <c r="RMN60" s="960"/>
      <c r="RMO60" s="960"/>
      <c r="RMP60" s="960"/>
      <c r="RMQ60" s="960"/>
      <c r="RMR60" s="960"/>
      <c r="RMS60" s="960"/>
      <c r="RMT60" s="960"/>
      <c r="RMU60" s="960"/>
      <c r="RMV60" s="960"/>
      <c r="RMW60" s="960"/>
      <c r="RMX60" s="960"/>
      <c r="RMY60" s="960"/>
      <c r="RMZ60" s="960"/>
      <c r="RNA60" s="960"/>
      <c r="RNB60" s="960"/>
      <c r="RNC60" s="960"/>
      <c r="RND60" s="960"/>
      <c r="RNE60" s="960"/>
      <c r="RNF60" s="960"/>
      <c r="RNG60" s="960"/>
      <c r="RNH60" s="960"/>
      <c r="RNI60" s="960"/>
      <c r="RNJ60" s="960"/>
      <c r="RNK60" s="960"/>
      <c r="RNL60" s="960"/>
      <c r="RNM60" s="960"/>
      <c r="RNN60" s="960"/>
      <c r="RNO60" s="960"/>
      <c r="RNP60" s="960"/>
      <c r="RNQ60" s="960"/>
      <c r="RNR60" s="960"/>
      <c r="RNS60" s="960"/>
      <c r="RNT60" s="960"/>
      <c r="RNU60" s="960"/>
      <c r="RNV60" s="960"/>
      <c r="RNW60" s="960"/>
      <c r="RNX60" s="960"/>
      <c r="RNY60" s="960"/>
      <c r="RNZ60" s="960"/>
      <c r="ROA60" s="960"/>
      <c r="ROB60" s="960"/>
      <c r="ROC60" s="960"/>
      <c r="ROD60" s="960"/>
      <c r="ROE60" s="960"/>
      <c r="ROF60" s="960"/>
      <c r="ROG60" s="960"/>
      <c r="ROH60" s="960"/>
      <c r="ROI60" s="960"/>
      <c r="ROJ60" s="960"/>
      <c r="ROK60" s="960"/>
      <c r="ROL60" s="960"/>
      <c r="ROM60" s="960"/>
      <c r="RON60" s="960"/>
      <c r="ROO60" s="960"/>
      <c r="ROP60" s="960"/>
      <c r="ROQ60" s="960"/>
      <c r="ROR60" s="960"/>
      <c r="ROS60" s="960"/>
      <c r="ROT60" s="960"/>
      <c r="ROU60" s="960"/>
      <c r="ROV60" s="960"/>
      <c r="ROW60" s="960"/>
      <c r="ROX60" s="960"/>
      <c r="ROY60" s="960"/>
      <c r="ROZ60" s="960"/>
      <c r="RPA60" s="960"/>
      <c r="RPB60" s="960"/>
      <c r="RPC60" s="960"/>
      <c r="RPD60" s="960"/>
      <c r="RPE60" s="960"/>
      <c r="RPF60" s="960"/>
      <c r="RPG60" s="960"/>
      <c r="RPH60" s="960"/>
      <c r="RPI60" s="960"/>
      <c r="RPJ60" s="960"/>
      <c r="RPK60" s="960"/>
      <c r="RPL60" s="960"/>
      <c r="RPM60" s="960"/>
      <c r="RPN60" s="960"/>
      <c r="RPO60" s="960"/>
      <c r="RPP60" s="960"/>
      <c r="RPQ60" s="960"/>
      <c r="RPR60" s="960"/>
      <c r="RPS60" s="960"/>
      <c r="RPT60" s="960"/>
      <c r="RPU60" s="960"/>
      <c r="RPV60" s="960"/>
      <c r="RPW60" s="960"/>
      <c r="RPX60" s="960"/>
      <c r="RPY60" s="960"/>
      <c r="RPZ60" s="960"/>
      <c r="RQA60" s="960"/>
      <c r="RQB60" s="960"/>
      <c r="RQC60" s="960"/>
      <c r="RQD60" s="960"/>
      <c r="RQE60" s="960"/>
      <c r="RQF60" s="960"/>
      <c r="RQG60" s="960"/>
      <c r="RQH60" s="960"/>
      <c r="RQI60" s="960"/>
      <c r="RQJ60" s="960"/>
      <c r="RQK60" s="960"/>
      <c r="RQL60" s="960"/>
      <c r="RQM60" s="960"/>
      <c r="RQN60" s="960"/>
      <c r="RQO60" s="960"/>
      <c r="RQP60" s="960"/>
      <c r="RQQ60" s="960"/>
      <c r="RQR60" s="960"/>
      <c r="RQS60" s="960"/>
      <c r="RQT60" s="960"/>
      <c r="RQU60" s="960"/>
      <c r="RQV60" s="960"/>
      <c r="RQW60" s="960"/>
      <c r="RQX60" s="960"/>
      <c r="RQY60" s="960"/>
      <c r="RQZ60" s="960"/>
      <c r="RRA60" s="960"/>
      <c r="RRB60" s="960"/>
      <c r="RRC60" s="960"/>
      <c r="RRD60" s="960"/>
      <c r="RRE60" s="960"/>
      <c r="RRF60" s="960"/>
      <c r="RRG60" s="960"/>
      <c r="RRH60" s="960"/>
      <c r="RRI60" s="960"/>
      <c r="RRJ60" s="960"/>
      <c r="RRK60" s="960"/>
      <c r="RRL60" s="960"/>
      <c r="RRM60" s="960"/>
      <c r="RRN60" s="960"/>
      <c r="RRO60" s="960"/>
      <c r="RRP60" s="960"/>
      <c r="RRQ60" s="960"/>
      <c r="RRR60" s="960"/>
      <c r="RRS60" s="960"/>
      <c r="RRT60" s="960"/>
      <c r="RRU60" s="960"/>
      <c r="RRV60" s="960"/>
      <c r="RRW60" s="960"/>
      <c r="RRX60" s="960"/>
      <c r="RRY60" s="960"/>
      <c r="RRZ60" s="960"/>
      <c r="RSA60" s="960"/>
      <c r="RSB60" s="960"/>
      <c r="RSC60" s="960"/>
      <c r="RSD60" s="960"/>
      <c r="RSE60" s="960"/>
      <c r="RSF60" s="960"/>
      <c r="RSG60" s="960"/>
      <c r="RSH60" s="960"/>
      <c r="RSI60" s="960"/>
      <c r="RSJ60" s="960"/>
      <c r="RSK60" s="960"/>
      <c r="RSL60" s="960"/>
      <c r="RSM60" s="960"/>
      <c r="RSN60" s="960"/>
      <c r="RSO60" s="960"/>
      <c r="RSP60" s="960"/>
      <c r="RSQ60" s="960"/>
      <c r="RSR60" s="960"/>
      <c r="RSS60" s="960"/>
      <c r="RST60" s="960"/>
      <c r="RSU60" s="960"/>
      <c r="RSV60" s="960"/>
      <c r="RSW60" s="960"/>
      <c r="RSX60" s="960"/>
      <c r="RSY60" s="960"/>
      <c r="RSZ60" s="960"/>
      <c r="RTA60" s="960"/>
      <c r="RTB60" s="960"/>
      <c r="RTC60" s="960"/>
      <c r="RTD60" s="960"/>
      <c r="RTE60" s="960"/>
      <c r="RTF60" s="960"/>
      <c r="RTG60" s="960"/>
      <c r="RTH60" s="960"/>
      <c r="RTI60" s="960"/>
      <c r="RTJ60" s="960"/>
      <c r="RTK60" s="960"/>
      <c r="RTL60" s="960"/>
      <c r="RTM60" s="960"/>
      <c r="RTN60" s="960"/>
      <c r="RTO60" s="960"/>
      <c r="RTP60" s="960"/>
      <c r="RTQ60" s="960"/>
      <c r="RTR60" s="960"/>
      <c r="RTS60" s="960"/>
      <c r="RTT60" s="960"/>
      <c r="RTU60" s="960"/>
      <c r="RTV60" s="960"/>
      <c r="RTW60" s="960"/>
      <c r="RTX60" s="960"/>
      <c r="RTY60" s="960"/>
      <c r="RTZ60" s="960"/>
      <c r="RUA60" s="960"/>
      <c r="RUB60" s="960"/>
      <c r="RUC60" s="960"/>
      <c r="RUD60" s="960"/>
      <c r="RUE60" s="960"/>
      <c r="RUF60" s="960"/>
      <c r="RUG60" s="960"/>
      <c r="RUH60" s="960"/>
      <c r="RUI60" s="960"/>
      <c r="RUJ60" s="960"/>
      <c r="RUK60" s="960"/>
      <c r="RUL60" s="960"/>
      <c r="RUM60" s="960"/>
      <c r="RUN60" s="960"/>
      <c r="RUO60" s="960"/>
      <c r="RUP60" s="960"/>
      <c r="RUQ60" s="960"/>
      <c r="RUR60" s="960"/>
      <c r="RUS60" s="960"/>
      <c r="RUT60" s="960"/>
      <c r="RUU60" s="960"/>
      <c r="RUV60" s="960"/>
      <c r="RUW60" s="960"/>
      <c r="RUX60" s="960"/>
      <c r="RUY60" s="960"/>
      <c r="RUZ60" s="960"/>
      <c r="RVA60" s="960"/>
      <c r="RVB60" s="960"/>
      <c r="RVC60" s="960"/>
      <c r="RVD60" s="960"/>
      <c r="RVE60" s="960"/>
      <c r="RVF60" s="960"/>
      <c r="RVG60" s="960"/>
      <c r="RVH60" s="960"/>
      <c r="RVI60" s="960"/>
      <c r="RVJ60" s="960"/>
      <c r="RVK60" s="960"/>
      <c r="RVL60" s="960"/>
      <c r="RVM60" s="960"/>
      <c r="RVN60" s="960"/>
      <c r="RVO60" s="960"/>
      <c r="RVP60" s="960"/>
      <c r="RVQ60" s="960"/>
      <c r="RVR60" s="960"/>
      <c r="RVS60" s="960"/>
      <c r="RVT60" s="960"/>
      <c r="RVU60" s="960"/>
      <c r="RVV60" s="960"/>
      <c r="RVW60" s="960"/>
      <c r="RVX60" s="960"/>
      <c r="RVY60" s="960"/>
      <c r="RVZ60" s="960"/>
      <c r="RWA60" s="960"/>
      <c r="RWB60" s="960"/>
      <c r="RWC60" s="960"/>
      <c r="RWD60" s="960"/>
      <c r="RWE60" s="960"/>
      <c r="RWF60" s="960"/>
      <c r="RWG60" s="960"/>
      <c r="RWH60" s="960"/>
      <c r="RWI60" s="960"/>
      <c r="RWJ60" s="960"/>
      <c r="RWK60" s="960"/>
      <c r="RWL60" s="960"/>
      <c r="RWM60" s="960"/>
      <c r="RWN60" s="960"/>
      <c r="RWO60" s="960"/>
      <c r="RWP60" s="960"/>
      <c r="RWQ60" s="960"/>
      <c r="RWR60" s="960"/>
      <c r="RWS60" s="960"/>
      <c r="RWT60" s="960"/>
      <c r="RWU60" s="960"/>
      <c r="RWV60" s="960"/>
      <c r="RWW60" s="960"/>
      <c r="RWX60" s="960"/>
      <c r="RWY60" s="960"/>
      <c r="RWZ60" s="960"/>
      <c r="RXA60" s="960"/>
      <c r="RXB60" s="960"/>
      <c r="RXC60" s="960"/>
      <c r="RXD60" s="960"/>
      <c r="RXE60" s="960"/>
      <c r="RXF60" s="960"/>
      <c r="RXG60" s="960"/>
      <c r="RXH60" s="960"/>
      <c r="RXI60" s="960"/>
      <c r="RXJ60" s="960"/>
      <c r="RXK60" s="960"/>
      <c r="RXL60" s="960"/>
      <c r="RXM60" s="960"/>
      <c r="RXN60" s="960"/>
      <c r="RXO60" s="960"/>
      <c r="RXP60" s="960"/>
      <c r="RXQ60" s="960"/>
      <c r="RXR60" s="960"/>
      <c r="RXS60" s="960"/>
      <c r="RXT60" s="960"/>
      <c r="RXU60" s="960"/>
      <c r="RXV60" s="960"/>
      <c r="RXW60" s="960"/>
      <c r="RXX60" s="960"/>
      <c r="RXY60" s="960"/>
      <c r="RXZ60" s="960"/>
      <c r="RYA60" s="960"/>
      <c r="RYB60" s="960"/>
      <c r="RYC60" s="960"/>
      <c r="RYD60" s="960"/>
      <c r="RYE60" s="960"/>
      <c r="RYF60" s="960"/>
      <c r="RYG60" s="960"/>
      <c r="RYH60" s="960"/>
      <c r="RYI60" s="960"/>
      <c r="RYJ60" s="960"/>
      <c r="RYK60" s="960"/>
      <c r="RYL60" s="960"/>
      <c r="RYM60" s="960"/>
      <c r="RYN60" s="960"/>
      <c r="RYO60" s="960"/>
      <c r="RYP60" s="960"/>
      <c r="RYQ60" s="960"/>
      <c r="RYR60" s="960"/>
      <c r="RYS60" s="960"/>
      <c r="RYT60" s="960"/>
      <c r="RYU60" s="960"/>
      <c r="RYV60" s="960"/>
      <c r="RYW60" s="960"/>
      <c r="RYX60" s="960"/>
      <c r="RYY60" s="960"/>
      <c r="RYZ60" s="960"/>
      <c r="RZA60" s="960"/>
      <c r="RZB60" s="960"/>
      <c r="RZC60" s="960"/>
      <c r="RZD60" s="960"/>
      <c r="RZE60" s="960"/>
      <c r="RZF60" s="960"/>
      <c r="RZG60" s="960"/>
      <c r="RZH60" s="960"/>
      <c r="RZI60" s="960"/>
      <c r="RZJ60" s="960"/>
      <c r="RZK60" s="960"/>
      <c r="RZL60" s="960"/>
      <c r="RZM60" s="960"/>
      <c r="RZN60" s="960"/>
      <c r="RZO60" s="960"/>
      <c r="RZP60" s="960"/>
      <c r="RZQ60" s="960"/>
      <c r="RZR60" s="960"/>
      <c r="RZS60" s="960"/>
      <c r="RZT60" s="960"/>
      <c r="RZU60" s="960"/>
      <c r="RZV60" s="960"/>
      <c r="RZW60" s="960"/>
      <c r="RZX60" s="960"/>
      <c r="RZY60" s="960"/>
      <c r="RZZ60" s="960"/>
      <c r="SAA60" s="960"/>
      <c r="SAB60" s="960"/>
      <c r="SAC60" s="960"/>
      <c r="SAD60" s="960"/>
      <c r="SAE60" s="960"/>
      <c r="SAF60" s="960"/>
      <c r="SAG60" s="960"/>
      <c r="SAH60" s="960"/>
      <c r="SAI60" s="960"/>
      <c r="SAJ60" s="960"/>
      <c r="SAK60" s="960"/>
      <c r="SAL60" s="960"/>
      <c r="SAM60" s="960"/>
      <c r="SAN60" s="960"/>
      <c r="SAO60" s="960"/>
      <c r="SAP60" s="960"/>
      <c r="SAQ60" s="960"/>
      <c r="SAR60" s="960"/>
      <c r="SAS60" s="960"/>
      <c r="SAT60" s="960"/>
      <c r="SAU60" s="960"/>
      <c r="SAV60" s="960"/>
      <c r="SAW60" s="960"/>
      <c r="SAX60" s="960"/>
      <c r="SAY60" s="960"/>
      <c r="SAZ60" s="960"/>
      <c r="SBA60" s="960"/>
      <c r="SBB60" s="960"/>
      <c r="SBC60" s="960"/>
      <c r="SBD60" s="960"/>
      <c r="SBE60" s="960"/>
      <c r="SBF60" s="960"/>
      <c r="SBG60" s="960"/>
      <c r="SBH60" s="960"/>
      <c r="SBI60" s="960"/>
      <c r="SBJ60" s="960"/>
      <c r="SBK60" s="960"/>
      <c r="SBL60" s="960"/>
      <c r="SBM60" s="960"/>
      <c r="SBN60" s="960"/>
      <c r="SBO60" s="960"/>
      <c r="SBP60" s="960"/>
      <c r="SBQ60" s="960"/>
      <c r="SBR60" s="960"/>
      <c r="SBS60" s="960"/>
      <c r="SBT60" s="960"/>
      <c r="SBU60" s="960"/>
      <c r="SBV60" s="960"/>
      <c r="SBW60" s="960"/>
      <c r="SBX60" s="960"/>
      <c r="SBY60" s="960"/>
      <c r="SBZ60" s="960"/>
      <c r="SCA60" s="960"/>
      <c r="SCB60" s="960"/>
      <c r="SCC60" s="960"/>
      <c r="SCD60" s="960"/>
      <c r="SCE60" s="960"/>
      <c r="SCF60" s="960"/>
      <c r="SCG60" s="960"/>
      <c r="SCH60" s="960"/>
      <c r="SCI60" s="960"/>
      <c r="SCJ60" s="960"/>
      <c r="SCK60" s="960"/>
      <c r="SCL60" s="960"/>
      <c r="SCM60" s="960"/>
      <c r="SCN60" s="960"/>
      <c r="SCO60" s="960"/>
      <c r="SCP60" s="960"/>
      <c r="SCQ60" s="960"/>
      <c r="SCR60" s="960"/>
      <c r="SCS60" s="960"/>
      <c r="SCT60" s="960"/>
      <c r="SCU60" s="960"/>
      <c r="SCV60" s="960"/>
      <c r="SCW60" s="960"/>
      <c r="SCX60" s="960"/>
      <c r="SCY60" s="960"/>
      <c r="SCZ60" s="960"/>
      <c r="SDA60" s="960"/>
      <c r="SDB60" s="960"/>
      <c r="SDC60" s="960"/>
      <c r="SDD60" s="960"/>
      <c r="SDE60" s="960"/>
      <c r="SDF60" s="960"/>
      <c r="SDG60" s="960"/>
      <c r="SDH60" s="960"/>
      <c r="SDI60" s="960"/>
      <c r="SDJ60" s="960"/>
      <c r="SDK60" s="960"/>
      <c r="SDL60" s="960"/>
      <c r="SDM60" s="960"/>
      <c r="SDN60" s="960"/>
      <c r="SDO60" s="960"/>
      <c r="SDP60" s="960"/>
      <c r="SDQ60" s="960"/>
      <c r="SDR60" s="960"/>
      <c r="SDS60" s="960"/>
      <c r="SDT60" s="960"/>
      <c r="SDU60" s="960"/>
      <c r="SDV60" s="960"/>
      <c r="SDW60" s="960"/>
      <c r="SDX60" s="960"/>
      <c r="SDY60" s="960"/>
      <c r="SDZ60" s="960"/>
      <c r="SEA60" s="960"/>
      <c r="SEB60" s="960"/>
      <c r="SEC60" s="960"/>
      <c r="SED60" s="960"/>
      <c r="SEE60" s="960"/>
      <c r="SEF60" s="960"/>
      <c r="SEG60" s="960"/>
      <c r="SEH60" s="960"/>
      <c r="SEI60" s="960"/>
      <c r="SEJ60" s="960"/>
      <c r="SEK60" s="960"/>
      <c r="SEL60" s="960"/>
      <c r="SEM60" s="960"/>
      <c r="SEN60" s="960"/>
      <c r="SEO60" s="960"/>
      <c r="SEP60" s="960"/>
      <c r="SEQ60" s="960"/>
      <c r="SER60" s="960"/>
      <c r="SES60" s="960"/>
      <c r="SET60" s="960"/>
      <c r="SEU60" s="960"/>
      <c r="SEV60" s="960"/>
      <c r="SEW60" s="960"/>
      <c r="SEX60" s="960"/>
      <c r="SEY60" s="960"/>
      <c r="SEZ60" s="960"/>
      <c r="SFA60" s="960"/>
      <c r="SFB60" s="960"/>
      <c r="SFC60" s="960"/>
      <c r="SFD60" s="960"/>
      <c r="SFE60" s="960"/>
      <c r="SFF60" s="960"/>
      <c r="SFG60" s="960"/>
      <c r="SFH60" s="960"/>
      <c r="SFI60" s="960"/>
      <c r="SFJ60" s="960"/>
      <c r="SFK60" s="960"/>
      <c r="SFL60" s="960"/>
      <c r="SFM60" s="960"/>
      <c r="SFN60" s="960"/>
      <c r="SFO60" s="960"/>
      <c r="SFP60" s="960"/>
      <c r="SFQ60" s="960"/>
      <c r="SFR60" s="960"/>
      <c r="SFS60" s="960"/>
      <c r="SFT60" s="960"/>
      <c r="SFU60" s="960"/>
      <c r="SFV60" s="960"/>
      <c r="SFW60" s="960"/>
      <c r="SFX60" s="960"/>
      <c r="SFY60" s="960"/>
      <c r="SFZ60" s="960"/>
      <c r="SGA60" s="960"/>
      <c r="SGB60" s="960"/>
      <c r="SGC60" s="960"/>
      <c r="SGD60" s="960"/>
      <c r="SGE60" s="960"/>
      <c r="SGF60" s="960"/>
      <c r="SGG60" s="960"/>
      <c r="SGH60" s="960"/>
      <c r="SGI60" s="960"/>
      <c r="SGJ60" s="960"/>
      <c r="SGK60" s="960"/>
      <c r="SGL60" s="960"/>
      <c r="SGM60" s="960"/>
      <c r="SGN60" s="960"/>
      <c r="SGO60" s="960"/>
      <c r="SGP60" s="960"/>
      <c r="SGQ60" s="960"/>
      <c r="SGR60" s="960"/>
      <c r="SGS60" s="960"/>
      <c r="SGT60" s="960"/>
      <c r="SGU60" s="960"/>
      <c r="SGV60" s="960"/>
      <c r="SGW60" s="960"/>
      <c r="SGX60" s="960"/>
      <c r="SGY60" s="960"/>
      <c r="SGZ60" s="960"/>
      <c r="SHA60" s="960"/>
      <c r="SHB60" s="960"/>
      <c r="SHC60" s="960"/>
      <c r="SHD60" s="960"/>
      <c r="SHE60" s="960"/>
      <c r="SHF60" s="960"/>
      <c r="SHG60" s="960"/>
      <c r="SHH60" s="960"/>
      <c r="SHI60" s="960"/>
      <c r="SHJ60" s="960"/>
      <c r="SHK60" s="960"/>
      <c r="SHL60" s="960"/>
      <c r="SHM60" s="960"/>
      <c r="SHN60" s="960"/>
      <c r="SHO60" s="960"/>
      <c r="SHP60" s="960"/>
      <c r="SHQ60" s="960"/>
      <c r="SHR60" s="960"/>
      <c r="SHS60" s="960"/>
      <c r="SHT60" s="960"/>
      <c r="SHU60" s="960"/>
      <c r="SHV60" s="960"/>
      <c r="SHW60" s="960"/>
      <c r="SHX60" s="960"/>
      <c r="SHY60" s="960"/>
      <c r="SHZ60" s="960"/>
      <c r="SIA60" s="960"/>
      <c r="SIB60" s="960"/>
      <c r="SIC60" s="960"/>
      <c r="SID60" s="960"/>
      <c r="SIE60" s="960"/>
      <c r="SIF60" s="960"/>
      <c r="SIG60" s="960"/>
      <c r="SIH60" s="960"/>
      <c r="SII60" s="960"/>
      <c r="SIJ60" s="960"/>
      <c r="SIK60" s="960"/>
      <c r="SIL60" s="960"/>
      <c r="SIM60" s="960"/>
      <c r="SIN60" s="960"/>
      <c r="SIO60" s="960"/>
      <c r="SIP60" s="960"/>
      <c r="SIQ60" s="960"/>
      <c r="SIR60" s="960"/>
      <c r="SIS60" s="960"/>
      <c r="SIT60" s="960"/>
      <c r="SIU60" s="960"/>
      <c r="SIV60" s="960"/>
      <c r="SIW60" s="960"/>
      <c r="SIX60" s="960"/>
      <c r="SIY60" s="960"/>
      <c r="SIZ60" s="960"/>
      <c r="SJA60" s="960"/>
      <c r="SJB60" s="960"/>
      <c r="SJC60" s="960"/>
      <c r="SJD60" s="960"/>
      <c r="SJE60" s="960"/>
      <c r="SJF60" s="960"/>
      <c r="SJG60" s="960"/>
      <c r="SJH60" s="960"/>
      <c r="SJI60" s="960"/>
      <c r="SJJ60" s="960"/>
      <c r="SJK60" s="960"/>
      <c r="SJL60" s="960"/>
      <c r="SJM60" s="960"/>
      <c r="SJN60" s="960"/>
      <c r="SJO60" s="960"/>
      <c r="SJP60" s="960"/>
      <c r="SJQ60" s="960"/>
      <c r="SJR60" s="960"/>
      <c r="SJS60" s="960"/>
      <c r="SJT60" s="960"/>
      <c r="SJU60" s="960"/>
      <c r="SJV60" s="960"/>
      <c r="SJW60" s="960"/>
      <c r="SJX60" s="960"/>
      <c r="SJY60" s="960"/>
      <c r="SJZ60" s="960"/>
      <c r="SKA60" s="960"/>
      <c r="SKB60" s="960"/>
      <c r="SKC60" s="960"/>
      <c r="SKD60" s="960"/>
      <c r="SKE60" s="960"/>
      <c r="SKF60" s="960"/>
      <c r="SKG60" s="960"/>
      <c r="SKH60" s="960"/>
      <c r="SKI60" s="960"/>
      <c r="SKJ60" s="960"/>
      <c r="SKK60" s="960"/>
      <c r="SKL60" s="960"/>
      <c r="SKM60" s="960"/>
      <c r="SKN60" s="960"/>
      <c r="SKO60" s="960"/>
      <c r="SKP60" s="960"/>
      <c r="SKQ60" s="960"/>
      <c r="SKR60" s="960"/>
      <c r="SKS60" s="960"/>
      <c r="SKT60" s="960"/>
      <c r="SKU60" s="960"/>
      <c r="SKV60" s="960"/>
      <c r="SKW60" s="960"/>
      <c r="SKX60" s="960"/>
      <c r="SKY60" s="960"/>
      <c r="SKZ60" s="960"/>
      <c r="SLA60" s="960"/>
      <c r="SLB60" s="960"/>
      <c r="SLC60" s="960"/>
      <c r="SLD60" s="960"/>
      <c r="SLE60" s="960"/>
      <c r="SLF60" s="960"/>
      <c r="SLG60" s="960"/>
      <c r="SLH60" s="960"/>
      <c r="SLI60" s="960"/>
      <c r="SLJ60" s="960"/>
      <c r="SLK60" s="960"/>
      <c r="SLL60" s="960"/>
      <c r="SLM60" s="960"/>
      <c r="SLN60" s="960"/>
      <c r="SLO60" s="960"/>
      <c r="SLP60" s="960"/>
      <c r="SLQ60" s="960"/>
      <c r="SLR60" s="960"/>
      <c r="SLS60" s="960"/>
      <c r="SLT60" s="960"/>
      <c r="SLU60" s="960"/>
      <c r="SLV60" s="960"/>
      <c r="SLW60" s="960"/>
      <c r="SLX60" s="960"/>
      <c r="SLY60" s="960"/>
      <c r="SLZ60" s="960"/>
      <c r="SMA60" s="960"/>
      <c r="SMB60" s="960"/>
      <c r="SMC60" s="960"/>
      <c r="SMD60" s="960"/>
      <c r="SME60" s="960"/>
      <c r="SMF60" s="960"/>
      <c r="SMG60" s="960"/>
      <c r="SMH60" s="960"/>
      <c r="SMI60" s="960"/>
      <c r="SMJ60" s="960"/>
      <c r="SMK60" s="960"/>
      <c r="SML60" s="960"/>
      <c r="SMM60" s="960"/>
      <c r="SMN60" s="960"/>
      <c r="SMO60" s="960"/>
      <c r="SMP60" s="960"/>
      <c r="SMQ60" s="960"/>
      <c r="SMR60" s="960"/>
      <c r="SMS60" s="960"/>
      <c r="SMT60" s="960"/>
      <c r="SMU60" s="960"/>
      <c r="SMV60" s="960"/>
      <c r="SMW60" s="960"/>
      <c r="SMX60" s="960"/>
      <c r="SMY60" s="960"/>
      <c r="SMZ60" s="960"/>
      <c r="SNA60" s="960"/>
      <c r="SNB60" s="960"/>
      <c r="SNC60" s="960"/>
      <c r="SND60" s="960"/>
      <c r="SNE60" s="960"/>
      <c r="SNF60" s="960"/>
      <c r="SNG60" s="960"/>
      <c r="SNH60" s="960"/>
      <c r="SNI60" s="960"/>
      <c r="SNJ60" s="960"/>
      <c r="SNK60" s="960"/>
      <c r="SNL60" s="960"/>
      <c r="SNM60" s="960"/>
      <c r="SNN60" s="960"/>
      <c r="SNO60" s="960"/>
      <c r="SNP60" s="960"/>
      <c r="SNQ60" s="960"/>
      <c r="SNR60" s="960"/>
      <c r="SNS60" s="960"/>
      <c r="SNT60" s="960"/>
      <c r="SNU60" s="960"/>
      <c r="SNV60" s="960"/>
      <c r="SNW60" s="960"/>
      <c r="SNX60" s="960"/>
      <c r="SNY60" s="960"/>
      <c r="SNZ60" s="960"/>
      <c r="SOA60" s="960"/>
      <c r="SOB60" s="960"/>
      <c r="SOC60" s="960"/>
      <c r="SOD60" s="960"/>
      <c r="SOE60" s="960"/>
      <c r="SOF60" s="960"/>
      <c r="SOG60" s="960"/>
      <c r="SOH60" s="960"/>
      <c r="SOI60" s="960"/>
      <c r="SOJ60" s="960"/>
      <c r="SOK60" s="960"/>
      <c r="SOL60" s="960"/>
      <c r="SOM60" s="960"/>
      <c r="SON60" s="960"/>
      <c r="SOO60" s="960"/>
      <c r="SOP60" s="960"/>
      <c r="SOQ60" s="960"/>
      <c r="SOR60" s="960"/>
      <c r="SOS60" s="960"/>
      <c r="SOT60" s="960"/>
      <c r="SOU60" s="960"/>
      <c r="SOV60" s="960"/>
      <c r="SOW60" s="960"/>
      <c r="SOX60" s="960"/>
      <c r="SOY60" s="960"/>
      <c r="SOZ60" s="960"/>
      <c r="SPA60" s="960"/>
      <c r="SPB60" s="960"/>
      <c r="SPC60" s="960"/>
      <c r="SPD60" s="960"/>
      <c r="SPE60" s="960"/>
      <c r="SPF60" s="960"/>
      <c r="SPG60" s="960"/>
      <c r="SPH60" s="960"/>
      <c r="SPI60" s="960"/>
      <c r="SPJ60" s="960"/>
      <c r="SPK60" s="960"/>
      <c r="SPL60" s="960"/>
      <c r="SPM60" s="960"/>
      <c r="SPN60" s="960"/>
      <c r="SPO60" s="960"/>
      <c r="SPP60" s="960"/>
      <c r="SPQ60" s="960"/>
      <c r="SPR60" s="960"/>
      <c r="SPS60" s="960"/>
      <c r="SPT60" s="960"/>
      <c r="SPU60" s="960"/>
      <c r="SPV60" s="960"/>
      <c r="SPW60" s="960"/>
      <c r="SPX60" s="960"/>
      <c r="SPY60" s="960"/>
      <c r="SPZ60" s="960"/>
      <c r="SQA60" s="960"/>
      <c r="SQB60" s="960"/>
      <c r="SQC60" s="960"/>
      <c r="SQD60" s="960"/>
      <c r="SQE60" s="960"/>
      <c r="SQF60" s="960"/>
      <c r="SQG60" s="960"/>
      <c r="SQH60" s="960"/>
      <c r="SQI60" s="960"/>
      <c r="SQJ60" s="960"/>
      <c r="SQK60" s="960"/>
      <c r="SQL60" s="960"/>
      <c r="SQM60" s="960"/>
      <c r="SQN60" s="960"/>
      <c r="SQO60" s="960"/>
      <c r="SQP60" s="960"/>
      <c r="SQQ60" s="960"/>
      <c r="SQR60" s="960"/>
      <c r="SQS60" s="960"/>
      <c r="SQT60" s="960"/>
      <c r="SQU60" s="960"/>
      <c r="SQV60" s="960"/>
      <c r="SQW60" s="960"/>
      <c r="SQX60" s="960"/>
      <c r="SQY60" s="960"/>
      <c r="SQZ60" s="960"/>
      <c r="SRA60" s="960"/>
      <c r="SRB60" s="960"/>
      <c r="SRC60" s="960"/>
      <c r="SRD60" s="960"/>
      <c r="SRE60" s="960"/>
      <c r="SRF60" s="960"/>
      <c r="SRG60" s="960"/>
      <c r="SRH60" s="960"/>
      <c r="SRI60" s="960"/>
      <c r="SRJ60" s="960"/>
      <c r="SRK60" s="960"/>
      <c r="SRL60" s="960"/>
      <c r="SRM60" s="960"/>
      <c r="SRN60" s="960"/>
      <c r="SRO60" s="960"/>
      <c r="SRP60" s="960"/>
      <c r="SRQ60" s="960"/>
      <c r="SRR60" s="960"/>
      <c r="SRS60" s="960"/>
      <c r="SRT60" s="960"/>
      <c r="SRU60" s="960"/>
      <c r="SRV60" s="960"/>
      <c r="SRW60" s="960"/>
      <c r="SRX60" s="960"/>
      <c r="SRY60" s="960"/>
      <c r="SRZ60" s="960"/>
      <c r="SSA60" s="960"/>
      <c r="SSB60" s="960"/>
      <c r="SSC60" s="960"/>
      <c r="SSD60" s="960"/>
      <c r="SSE60" s="960"/>
      <c r="SSF60" s="960"/>
      <c r="SSG60" s="960"/>
      <c r="SSH60" s="960"/>
      <c r="SSI60" s="960"/>
      <c r="SSJ60" s="960"/>
      <c r="SSK60" s="960"/>
      <c r="SSL60" s="960"/>
      <c r="SSM60" s="960"/>
      <c r="SSN60" s="960"/>
      <c r="SSO60" s="960"/>
      <c r="SSP60" s="960"/>
      <c r="SSQ60" s="960"/>
      <c r="SSR60" s="960"/>
      <c r="SSS60" s="960"/>
      <c r="SST60" s="960"/>
      <c r="SSU60" s="960"/>
      <c r="SSV60" s="960"/>
      <c r="SSW60" s="960"/>
      <c r="SSX60" s="960"/>
      <c r="SSY60" s="960"/>
      <c r="SSZ60" s="960"/>
      <c r="STA60" s="960"/>
      <c r="STB60" s="960"/>
      <c r="STC60" s="960"/>
      <c r="STD60" s="960"/>
      <c r="STE60" s="960"/>
      <c r="STF60" s="960"/>
      <c r="STG60" s="960"/>
      <c r="STH60" s="960"/>
      <c r="STI60" s="960"/>
      <c r="STJ60" s="960"/>
      <c r="STK60" s="960"/>
      <c r="STL60" s="960"/>
      <c r="STM60" s="960"/>
      <c r="STN60" s="960"/>
      <c r="STO60" s="960"/>
      <c r="STP60" s="960"/>
      <c r="STQ60" s="960"/>
      <c r="STR60" s="960"/>
      <c r="STS60" s="960"/>
      <c r="STT60" s="960"/>
      <c r="STU60" s="960"/>
      <c r="STV60" s="960"/>
      <c r="STW60" s="960"/>
      <c r="STX60" s="960"/>
      <c r="STY60" s="960"/>
      <c r="STZ60" s="960"/>
      <c r="SUA60" s="960"/>
      <c r="SUB60" s="960"/>
      <c r="SUC60" s="960"/>
      <c r="SUD60" s="960"/>
      <c r="SUE60" s="960"/>
      <c r="SUF60" s="960"/>
      <c r="SUG60" s="960"/>
      <c r="SUH60" s="960"/>
      <c r="SUI60" s="960"/>
      <c r="SUJ60" s="960"/>
      <c r="SUK60" s="960"/>
      <c r="SUL60" s="960"/>
      <c r="SUM60" s="960"/>
      <c r="SUN60" s="960"/>
      <c r="SUO60" s="960"/>
      <c r="SUP60" s="960"/>
      <c r="SUQ60" s="960"/>
      <c r="SUR60" s="960"/>
      <c r="SUS60" s="960"/>
      <c r="SUT60" s="960"/>
      <c r="SUU60" s="960"/>
      <c r="SUV60" s="960"/>
      <c r="SUW60" s="960"/>
      <c r="SUX60" s="960"/>
      <c r="SUY60" s="960"/>
      <c r="SUZ60" s="960"/>
      <c r="SVA60" s="960"/>
      <c r="SVB60" s="960"/>
      <c r="SVC60" s="960"/>
      <c r="SVD60" s="960"/>
      <c r="SVE60" s="960"/>
      <c r="SVF60" s="960"/>
      <c r="SVG60" s="960"/>
      <c r="SVH60" s="960"/>
      <c r="SVI60" s="960"/>
      <c r="SVJ60" s="960"/>
      <c r="SVK60" s="960"/>
      <c r="SVL60" s="960"/>
      <c r="SVM60" s="960"/>
      <c r="SVN60" s="960"/>
      <c r="SVO60" s="960"/>
      <c r="SVP60" s="960"/>
      <c r="SVQ60" s="960"/>
      <c r="SVR60" s="960"/>
      <c r="SVS60" s="960"/>
      <c r="SVT60" s="960"/>
      <c r="SVU60" s="960"/>
      <c r="SVV60" s="960"/>
      <c r="SVW60" s="960"/>
      <c r="SVX60" s="960"/>
      <c r="SVY60" s="960"/>
      <c r="SVZ60" s="960"/>
      <c r="SWA60" s="960"/>
      <c r="SWB60" s="960"/>
      <c r="SWC60" s="960"/>
      <c r="SWD60" s="960"/>
      <c r="SWE60" s="960"/>
      <c r="SWF60" s="960"/>
      <c r="SWG60" s="960"/>
      <c r="SWH60" s="960"/>
      <c r="SWI60" s="960"/>
      <c r="SWJ60" s="960"/>
      <c r="SWK60" s="960"/>
      <c r="SWL60" s="960"/>
      <c r="SWM60" s="960"/>
      <c r="SWN60" s="960"/>
      <c r="SWO60" s="960"/>
      <c r="SWP60" s="960"/>
      <c r="SWQ60" s="960"/>
      <c r="SWR60" s="960"/>
      <c r="SWS60" s="960"/>
      <c r="SWT60" s="960"/>
      <c r="SWU60" s="960"/>
      <c r="SWV60" s="960"/>
      <c r="SWW60" s="960"/>
      <c r="SWX60" s="960"/>
      <c r="SWY60" s="960"/>
      <c r="SWZ60" s="960"/>
      <c r="SXA60" s="960"/>
      <c r="SXB60" s="960"/>
      <c r="SXC60" s="960"/>
      <c r="SXD60" s="960"/>
      <c r="SXE60" s="960"/>
      <c r="SXF60" s="960"/>
      <c r="SXG60" s="960"/>
      <c r="SXH60" s="960"/>
      <c r="SXI60" s="960"/>
      <c r="SXJ60" s="960"/>
      <c r="SXK60" s="960"/>
      <c r="SXL60" s="960"/>
      <c r="SXM60" s="960"/>
      <c r="SXN60" s="960"/>
      <c r="SXO60" s="960"/>
      <c r="SXP60" s="960"/>
      <c r="SXQ60" s="960"/>
      <c r="SXR60" s="960"/>
      <c r="SXS60" s="960"/>
      <c r="SXT60" s="960"/>
      <c r="SXU60" s="960"/>
      <c r="SXV60" s="960"/>
      <c r="SXW60" s="960"/>
      <c r="SXX60" s="960"/>
      <c r="SXY60" s="960"/>
      <c r="SXZ60" s="960"/>
      <c r="SYA60" s="960"/>
      <c r="SYB60" s="960"/>
      <c r="SYC60" s="960"/>
      <c r="SYD60" s="960"/>
      <c r="SYE60" s="960"/>
      <c r="SYF60" s="960"/>
      <c r="SYG60" s="960"/>
      <c r="SYH60" s="960"/>
      <c r="SYI60" s="960"/>
      <c r="SYJ60" s="960"/>
      <c r="SYK60" s="960"/>
      <c r="SYL60" s="960"/>
      <c r="SYM60" s="960"/>
      <c r="SYN60" s="960"/>
      <c r="SYO60" s="960"/>
      <c r="SYP60" s="960"/>
      <c r="SYQ60" s="960"/>
      <c r="SYR60" s="960"/>
      <c r="SYS60" s="960"/>
      <c r="SYT60" s="960"/>
      <c r="SYU60" s="960"/>
      <c r="SYV60" s="960"/>
      <c r="SYW60" s="960"/>
      <c r="SYX60" s="960"/>
      <c r="SYY60" s="960"/>
      <c r="SYZ60" s="960"/>
      <c r="SZA60" s="960"/>
      <c r="SZB60" s="960"/>
      <c r="SZC60" s="960"/>
      <c r="SZD60" s="960"/>
      <c r="SZE60" s="960"/>
      <c r="SZF60" s="960"/>
      <c r="SZG60" s="960"/>
      <c r="SZH60" s="960"/>
      <c r="SZI60" s="960"/>
      <c r="SZJ60" s="960"/>
      <c r="SZK60" s="960"/>
      <c r="SZL60" s="960"/>
      <c r="SZM60" s="960"/>
      <c r="SZN60" s="960"/>
      <c r="SZO60" s="960"/>
      <c r="SZP60" s="960"/>
      <c r="SZQ60" s="960"/>
      <c r="SZR60" s="960"/>
      <c r="SZS60" s="960"/>
      <c r="SZT60" s="960"/>
      <c r="SZU60" s="960"/>
      <c r="SZV60" s="960"/>
      <c r="SZW60" s="960"/>
      <c r="SZX60" s="960"/>
      <c r="SZY60" s="960"/>
      <c r="SZZ60" s="960"/>
      <c r="TAA60" s="960"/>
      <c r="TAB60" s="960"/>
      <c r="TAC60" s="960"/>
      <c r="TAD60" s="960"/>
      <c r="TAE60" s="960"/>
      <c r="TAF60" s="960"/>
      <c r="TAG60" s="960"/>
      <c r="TAH60" s="960"/>
      <c r="TAI60" s="960"/>
      <c r="TAJ60" s="960"/>
      <c r="TAK60" s="960"/>
      <c r="TAL60" s="960"/>
      <c r="TAM60" s="960"/>
      <c r="TAN60" s="960"/>
      <c r="TAO60" s="960"/>
      <c r="TAP60" s="960"/>
      <c r="TAQ60" s="960"/>
      <c r="TAR60" s="960"/>
      <c r="TAS60" s="960"/>
      <c r="TAT60" s="960"/>
      <c r="TAU60" s="960"/>
      <c r="TAV60" s="960"/>
      <c r="TAW60" s="960"/>
      <c r="TAX60" s="960"/>
      <c r="TAY60" s="960"/>
      <c r="TAZ60" s="960"/>
      <c r="TBA60" s="960"/>
      <c r="TBB60" s="960"/>
      <c r="TBC60" s="960"/>
      <c r="TBD60" s="960"/>
      <c r="TBE60" s="960"/>
      <c r="TBF60" s="960"/>
      <c r="TBG60" s="960"/>
      <c r="TBH60" s="960"/>
      <c r="TBI60" s="960"/>
      <c r="TBJ60" s="960"/>
      <c r="TBK60" s="960"/>
      <c r="TBL60" s="960"/>
      <c r="TBM60" s="960"/>
      <c r="TBN60" s="960"/>
      <c r="TBO60" s="960"/>
      <c r="TBP60" s="960"/>
      <c r="TBQ60" s="960"/>
      <c r="TBR60" s="960"/>
      <c r="TBS60" s="960"/>
      <c r="TBT60" s="960"/>
      <c r="TBU60" s="960"/>
      <c r="TBV60" s="960"/>
      <c r="TBW60" s="960"/>
      <c r="TBX60" s="960"/>
      <c r="TBY60" s="960"/>
      <c r="TBZ60" s="960"/>
      <c r="TCA60" s="960"/>
      <c r="TCB60" s="960"/>
      <c r="TCC60" s="960"/>
      <c r="TCD60" s="960"/>
      <c r="TCE60" s="960"/>
      <c r="TCF60" s="960"/>
      <c r="TCG60" s="960"/>
      <c r="TCH60" s="960"/>
      <c r="TCI60" s="960"/>
      <c r="TCJ60" s="960"/>
      <c r="TCK60" s="960"/>
      <c r="TCL60" s="960"/>
      <c r="TCM60" s="960"/>
      <c r="TCN60" s="960"/>
      <c r="TCO60" s="960"/>
      <c r="TCP60" s="960"/>
      <c r="TCQ60" s="960"/>
      <c r="TCR60" s="960"/>
      <c r="TCS60" s="960"/>
      <c r="TCT60" s="960"/>
      <c r="TCU60" s="960"/>
      <c r="TCV60" s="960"/>
      <c r="TCW60" s="960"/>
      <c r="TCX60" s="960"/>
      <c r="TCY60" s="960"/>
      <c r="TCZ60" s="960"/>
      <c r="TDA60" s="960"/>
      <c r="TDB60" s="960"/>
      <c r="TDC60" s="960"/>
      <c r="TDD60" s="960"/>
      <c r="TDE60" s="960"/>
      <c r="TDF60" s="960"/>
      <c r="TDG60" s="960"/>
      <c r="TDH60" s="960"/>
      <c r="TDI60" s="960"/>
      <c r="TDJ60" s="960"/>
      <c r="TDK60" s="960"/>
      <c r="TDL60" s="960"/>
      <c r="TDM60" s="960"/>
      <c r="TDN60" s="960"/>
      <c r="TDO60" s="960"/>
      <c r="TDP60" s="960"/>
      <c r="TDQ60" s="960"/>
      <c r="TDR60" s="960"/>
      <c r="TDS60" s="960"/>
      <c r="TDT60" s="960"/>
      <c r="TDU60" s="960"/>
      <c r="TDV60" s="960"/>
      <c r="TDW60" s="960"/>
      <c r="TDX60" s="960"/>
      <c r="TDY60" s="960"/>
      <c r="TDZ60" s="960"/>
      <c r="TEA60" s="960"/>
      <c r="TEB60" s="960"/>
      <c r="TEC60" s="960"/>
      <c r="TED60" s="960"/>
      <c r="TEE60" s="960"/>
      <c r="TEF60" s="960"/>
      <c r="TEG60" s="960"/>
      <c r="TEH60" s="960"/>
      <c r="TEI60" s="960"/>
      <c r="TEJ60" s="960"/>
      <c r="TEK60" s="960"/>
      <c r="TEL60" s="960"/>
      <c r="TEM60" s="960"/>
      <c r="TEN60" s="960"/>
      <c r="TEO60" s="960"/>
      <c r="TEP60" s="960"/>
      <c r="TEQ60" s="960"/>
      <c r="TER60" s="960"/>
      <c r="TES60" s="960"/>
      <c r="TET60" s="960"/>
      <c r="TEU60" s="960"/>
      <c r="TEV60" s="960"/>
      <c r="TEW60" s="960"/>
      <c r="TEX60" s="960"/>
      <c r="TEY60" s="960"/>
      <c r="TEZ60" s="960"/>
      <c r="TFA60" s="960"/>
      <c r="TFB60" s="960"/>
      <c r="TFC60" s="960"/>
      <c r="TFD60" s="960"/>
      <c r="TFE60" s="960"/>
      <c r="TFF60" s="960"/>
      <c r="TFG60" s="960"/>
      <c r="TFH60" s="960"/>
      <c r="TFI60" s="960"/>
      <c r="TFJ60" s="960"/>
      <c r="TFK60" s="960"/>
      <c r="TFL60" s="960"/>
      <c r="TFM60" s="960"/>
      <c r="TFN60" s="960"/>
      <c r="TFO60" s="960"/>
      <c r="TFP60" s="960"/>
      <c r="TFQ60" s="960"/>
      <c r="TFR60" s="960"/>
      <c r="TFS60" s="960"/>
      <c r="TFT60" s="960"/>
      <c r="TFU60" s="960"/>
      <c r="TFV60" s="960"/>
      <c r="TFW60" s="960"/>
      <c r="TFX60" s="960"/>
      <c r="TFY60" s="960"/>
      <c r="TFZ60" s="960"/>
      <c r="TGA60" s="960"/>
      <c r="TGB60" s="960"/>
      <c r="TGC60" s="960"/>
      <c r="TGD60" s="960"/>
      <c r="TGE60" s="960"/>
      <c r="TGF60" s="960"/>
      <c r="TGG60" s="960"/>
      <c r="TGH60" s="960"/>
      <c r="TGI60" s="960"/>
      <c r="TGJ60" s="960"/>
      <c r="TGK60" s="960"/>
      <c r="TGL60" s="960"/>
      <c r="TGM60" s="960"/>
      <c r="TGN60" s="960"/>
      <c r="TGO60" s="960"/>
      <c r="TGP60" s="960"/>
      <c r="TGQ60" s="960"/>
      <c r="TGR60" s="960"/>
      <c r="TGS60" s="960"/>
      <c r="TGT60" s="960"/>
      <c r="TGU60" s="960"/>
      <c r="TGV60" s="960"/>
      <c r="TGW60" s="960"/>
      <c r="TGX60" s="960"/>
      <c r="TGY60" s="960"/>
      <c r="TGZ60" s="960"/>
      <c r="THA60" s="960"/>
      <c r="THB60" s="960"/>
      <c r="THC60" s="960"/>
      <c r="THD60" s="960"/>
      <c r="THE60" s="960"/>
      <c r="THF60" s="960"/>
      <c r="THG60" s="960"/>
      <c r="THH60" s="960"/>
      <c r="THI60" s="960"/>
      <c r="THJ60" s="960"/>
      <c r="THK60" s="960"/>
      <c r="THL60" s="960"/>
      <c r="THM60" s="960"/>
      <c r="THN60" s="960"/>
      <c r="THO60" s="960"/>
      <c r="THP60" s="960"/>
      <c r="THQ60" s="960"/>
      <c r="THR60" s="960"/>
      <c r="THS60" s="960"/>
      <c r="THT60" s="960"/>
      <c r="THU60" s="960"/>
      <c r="THV60" s="960"/>
      <c r="THW60" s="960"/>
      <c r="THX60" s="960"/>
      <c r="THY60" s="960"/>
      <c r="THZ60" s="960"/>
      <c r="TIA60" s="960"/>
      <c r="TIB60" s="960"/>
      <c r="TIC60" s="960"/>
      <c r="TID60" s="960"/>
      <c r="TIE60" s="960"/>
      <c r="TIF60" s="960"/>
      <c r="TIG60" s="960"/>
      <c r="TIH60" s="960"/>
      <c r="TII60" s="960"/>
      <c r="TIJ60" s="960"/>
      <c r="TIK60" s="960"/>
      <c r="TIL60" s="960"/>
      <c r="TIM60" s="960"/>
      <c r="TIN60" s="960"/>
      <c r="TIO60" s="960"/>
      <c r="TIP60" s="960"/>
      <c r="TIQ60" s="960"/>
      <c r="TIR60" s="960"/>
      <c r="TIS60" s="960"/>
      <c r="TIT60" s="960"/>
      <c r="TIU60" s="960"/>
      <c r="TIV60" s="960"/>
      <c r="TIW60" s="960"/>
      <c r="TIX60" s="960"/>
      <c r="TIY60" s="960"/>
      <c r="TIZ60" s="960"/>
      <c r="TJA60" s="960"/>
      <c r="TJB60" s="960"/>
      <c r="TJC60" s="960"/>
      <c r="TJD60" s="960"/>
      <c r="TJE60" s="960"/>
      <c r="TJF60" s="960"/>
      <c r="TJG60" s="960"/>
      <c r="TJH60" s="960"/>
      <c r="TJI60" s="960"/>
      <c r="TJJ60" s="960"/>
      <c r="TJK60" s="960"/>
      <c r="TJL60" s="960"/>
      <c r="TJM60" s="960"/>
      <c r="TJN60" s="960"/>
      <c r="TJO60" s="960"/>
      <c r="TJP60" s="960"/>
      <c r="TJQ60" s="960"/>
      <c r="TJR60" s="960"/>
      <c r="TJS60" s="960"/>
      <c r="TJT60" s="960"/>
      <c r="TJU60" s="960"/>
      <c r="TJV60" s="960"/>
      <c r="TJW60" s="960"/>
      <c r="TJX60" s="960"/>
      <c r="TJY60" s="960"/>
      <c r="TJZ60" s="960"/>
      <c r="TKA60" s="960"/>
      <c r="TKB60" s="960"/>
      <c r="TKC60" s="960"/>
      <c r="TKD60" s="960"/>
      <c r="TKE60" s="960"/>
      <c r="TKF60" s="960"/>
      <c r="TKG60" s="960"/>
      <c r="TKH60" s="960"/>
      <c r="TKI60" s="960"/>
      <c r="TKJ60" s="960"/>
      <c r="TKK60" s="960"/>
      <c r="TKL60" s="960"/>
      <c r="TKM60" s="960"/>
      <c r="TKN60" s="960"/>
      <c r="TKO60" s="960"/>
      <c r="TKP60" s="960"/>
      <c r="TKQ60" s="960"/>
      <c r="TKR60" s="960"/>
      <c r="TKS60" s="960"/>
      <c r="TKT60" s="960"/>
      <c r="TKU60" s="960"/>
      <c r="TKV60" s="960"/>
      <c r="TKW60" s="960"/>
      <c r="TKX60" s="960"/>
      <c r="TKY60" s="960"/>
      <c r="TKZ60" s="960"/>
      <c r="TLA60" s="960"/>
      <c r="TLB60" s="960"/>
      <c r="TLC60" s="960"/>
      <c r="TLD60" s="960"/>
      <c r="TLE60" s="960"/>
      <c r="TLF60" s="960"/>
      <c r="TLG60" s="960"/>
      <c r="TLH60" s="960"/>
      <c r="TLI60" s="960"/>
      <c r="TLJ60" s="960"/>
      <c r="TLK60" s="960"/>
      <c r="TLL60" s="960"/>
      <c r="TLM60" s="960"/>
      <c r="TLN60" s="960"/>
      <c r="TLO60" s="960"/>
      <c r="TLP60" s="960"/>
      <c r="TLQ60" s="960"/>
      <c r="TLR60" s="960"/>
      <c r="TLS60" s="960"/>
      <c r="TLT60" s="960"/>
      <c r="TLU60" s="960"/>
      <c r="TLV60" s="960"/>
      <c r="TLW60" s="960"/>
      <c r="TLX60" s="960"/>
      <c r="TLY60" s="960"/>
      <c r="TLZ60" s="960"/>
      <c r="TMA60" s="960"/>
      <c r="TMB60" s="960"/>
      <c r="TMC60" s="960"/>
      <c r="TMD60" s="960"/>
      <c r="TME60" s="960"/>
      <c r="TMF60" s="960"/>
      <c r="TMG60" s="960"/>
      <c r="TMH60" s="960"/>
      <c r="TMI60" s="960"/>
      <c r="TMJ60" s="960"/>
      <c r="TMK60" s="960"/>
      <c r="TML60" s="960"/>
      <c r="TMM60" s="960"/>
      <c r="TMN60" s="960"/>
      <c r="TMO60" s="960"/>
      <c r="TMP60" s="960"/>
      <c r="TMQ60" s="960"/>
      <c r="TMR60" s="960"/>
      <c r="TMS60" s="960"/>
      <c r="TMT60" s="960"/>
      <c r="TMU60" s="960"/>
      <c r="TMV60" s="960"/>
      <c r="TMW60" s="960"/>
      <c r="TMX60" s="960"/>
      <c r="TMY60" s="960"/>
      <c r="TMZ60" s="960"/>
      <c r="TNA60" s="960"/>
      <c r="TNB60" s="960"/>
      <c r="TNC60" s="960"/>
      <c r="TND60" s="960"/>
      <c r="TNE60" s="960"/>
      <c r="TNF60" s="960"/>
      <c r="TNG60" s="960"/>
      <c r="TNH60" s="960"/>
      <c r="TNI60" s="960"/>
      <c r="TNJ60" s="960"/>
      <c r="TNK60" s="960"/>
      <c r="TNL60" s="960"/>
      <c r="TNM60" s="960"/>
      <c r="TNN60" s="960"/>
      <c r="TNO60" s="960"/>
      <c r="TNP60" s="960"/>
      <c r="TNQ60" s="960"/>
      <c r="TNR60" s="960"/>
      <c r="TNS60" s="960"/>
      <c r="TNT60" s="960"/>
      <c r="TNU60" s="960"/>
      <c r="TNV60" s="960"/>
      <c r="TNW60" s="960"/>
      <c r="TNX60" s="960"/>
      <c r="TNY60" s="960"/>
      <c r="TNZ60" s="960"/>
      <c r="TOA60" s="960"/>
      <c r="TOB60" s="960"/>
      <c r="TOC60" s="960"/>
      <c r="TOD60" s="960"/>
      <c r="TOE60" s="960"/>
      <c r="TOF60" s="960"/>
      <c r="TOG60" s="960"/>
      <c r="TOH60" s="960"/>
      <c r="TOI60" s="960"/>
      <c r="TOJ60" s="960"/>
      <c r="TOK60" s="960"/>
      <c r="TOL60" s="960"/>
      <c r="TOM60" s="960"/>
      <c r="TON60" s="960"/>
      <c r="TOO60" s="960"/>
      <c r="TOP60" s="960"/>
      <c r="TOQ60" s="960"/>
      <c r="TOR60" s="960"/>
      <c r="TOS60" s="960"/>
      <c r="TOT60" s="960"/>
      <c r="TOU60" s="960"/>
      <c r="TOV60" s="960"/>
      <c r="TOW60" s="960"/>
      <c r="TOX60" s="960"/>
      <c r="TOY60" s="960"/>
      <c r="TOZ60" s="960"/>
      <c r="TPA60" s="960"/>
      <c r="TPB60" s="960"/>
      <c r="TPC60" s="960"/>
      <c r="TPD60" s="960"/>
      <c r="TPE60" s="960"/>
      <c r="TPF60" s="960"/>
      <c r="TPG60" s="960"/>
      <c r="TPH60" s="960"/>
      <c r="TPI60" s="960"/>
      <c r="TPJ60" s="960"/>
      <c r="TPK60" s="960"/>
      <c r="TPL60" s="960"/>
      <c r="TPM60" s="960"/>
      <c r="TPN60" s="960"/>
      <c r="TPO60" s="960"/>
      <c r="TPP60" s="960"/>
      <c r="TPQ60" s="960"/>
      <c r="TPR60" s="960"/>
      <c r="TPS60" s="960"/>
      <c r="TPT60" s="960"/>
      <c r="TPU60" s="960"/>
      <c r="TPV60" s="960"/>
      <c r="TPW60" s="960"/>
      <c r="TPX60" s="960"/>
      <c r="TPY60" s="960"/>
      <c r="TPZ60" s="960"/>
      <c r="TQA60" s="960"/>
      <c r="TQB60" s="960"/>
      <c r="TQC60" s="960"/>
      <c r="TQD60" s="960"/>
      <c r="TQE60" s="960"/>
      <c r="TQF60" s="960"/>
      <c r="TQG60" s="960"/>
      <c r="TQH60" s="960"/>
      <c r="TQI60" s="960"/>
      <c r="TQJ60" s="960"/>
      <c r="TQK60" s="960"/>
      <c r="TQL60" s="960"/>
      <c r="TQM60" s="960"/>
      <c r="TQN60" s="960"/>
      <c r="TQO60" s="960"/>
      <c r="TQP60" s="960"/>
      <c r="TQQ60" s="960"/>
      <c r="TQR60" s="960"/>
      <c r="TQS60" s="960"/>
      <c r="TQT60" s="960"/>
      <c r="TQU60" s="960"/>
      <c r="TQV60" s="960"/>
      <c r="TQW60" s="960"/>
      <c r="TQX60" s="960"/>
      <c r="TQY60" s="960"/>
      <c r="TQZ60" s="960"/>
      <c r="TRA60" s="960"/>
      <c r="TRB60" s="960"/>
      <c r="TRC60" s="960"/>
      <c r="TRD60" s="960"/>
      <c r="TRE60" s="960"/>
      <c r="TRF60" s="960"/>
      <c r="TRG60" s="960"/>
      <c r="TRH60" s="960"/>
      <c r="TRI60" s="960"/>
      <c r="TRJ60" s="960"/>
      <c r="TRK60" s="960"/>
      <c r="TRL60" s="960"/>
      <c r="TRM60" s="960"/>
      <c r="TRN60" s="960"/>
      <c r="TRO60" s="960"/>
      <c r="TRP60" s="960"/>
      <c r="TRQ60" s="960"/>
      <c r="TRR60" s="960"/>
      <c r="TRS60" s="960"/>
      <c r="TRT60" s="960"/>
      <c r="TRU60" s="960"/>
      <c r="TRV60" s="960"/>
      <c r="TRW60" s="960"/>
      <c r="TRX60" s="960"/>
      <c r="TRY60" s="960"/>
      <c r="TRZ60" s="960"/>
      <c r="TSA60" s="960"/>
      <c r="TSB60" s="960"/>
      <c r="TSC60" s="960"/>
      <c r="TSD60" s="960"/>
      <c r="TSE60" s="960"/>
      <c r="TSF60" s="960"/>
      <c r="TSG60" s="960"/>
      <c r="TSH60" s="960"/>
      <c r="TSI60" s="960"/>
      <c r="TSJ60" s="960"/>
      <c r="TSK60" s="960"/>
      <c r="TSL60" s="960"/>
      <c r="TSM60" s="960"/>
      <c r="TSN60" s="960"/>
      <c r="TSO60" s="960"/>
      <c r="TSP60" s="960"/>
      <c r="TSQ60" s="960"/>
      <c r="TSR60" s="960"/>
      <c r="TSS60" s="960"/>
      <c r="TST60" s="960"/>
      <c r="TSU60" s="960"/>
      <c r="TSV60" s="960"/>
      <c r="TSW60" s="960"/>
      <c r="TSX60" s="960"/>
      <c r="TSY60" s="960"/>
      <c r="TSZ60" s="960"/>
      <c r="TTA60" s="960"/>
      <c r="TTB60" s="960"/>
      <c r="TTC60" s="960"/>
      <c r="TTD60" s="960"/>
      <c r="TTE60" s="960"/>
      <c r="TTF60" s="960"/>
      <c r="TTG60" s="960"/>
      <c r="TTH60" s="960"/>
      <c r="TTI60" s="960"/>
      <c r="TTJ60" s="960"/>
      <c r="TTK60" s="960"/>
      <c r="TTL60" s="960"/>
      <c r="TTM60" s="960"/>
      <c r="TTN60" s="960"/>
      <c r="TTO60" s="960"/>
      <c r="TTP60" s="960"/>
      <c r="TTQ60" s="960"/>
      <c r="TTR60" s="960"/>
      <c r="TTS60" s="960"/>
      <c r="TTT60" s="960"/>
      <c r="TTU60" s="960"/>
      <c r="TTV60" s="960"/>
      <c r="TTW60" s="960"/>
      <c r="TTX60" s="960"/>
      <c r="TTY60" s="960"/>
      <c r="TTZ60" s="960"/>
      <c r="TUA60" s="960"/>
      <c r="TUB60" s="960"/>
      <c r="TUC60" s="960"/>
      <c r="TUD60" s="960"/>
      <c r="TUE60" s="960"/>
      <c r="TUF60" s="960"/>
      <c r="TUG60" s="960"/>
      <c r="TUH60" s="960"/>
      <c r="TUI60" s="960"/>
      <c r="TUJ60" s="960"/>
      <c r="TUK60" s="960"/>
      <c r="TUL60" s="960"/>
      <c r="TUM60" s="960"/>
      <c r="TUN60" s="960"/>
      <c r="TUO60" s="960"/>
      <c r="TUP60" s="960"/>
      <c r="TUQ60" s="960"/>
      <c r="TUR60" s="960"/>
      <c r="TUS60" s="960"/>
      <c r="TUT60" s="960"/>
      <c r="TUU60" s="960"/>
      <c r="TUV60" s="960"/>
      <c r="TUW60" s="960"/>
      <c r="TUX60" s="960"/>
      <c r="TUY60" s="960"/>
      <c r="TUZ60" s="960"/>
      <c r="TVA60" s="960"/>
      <c r="TVB60" s="960"/>
      <c r="TVC60" s="960"/>
      <c r="TVD60" s="960"/>
      <c r="TVE60" s="960"/>
      <c r="TVF60" s="960"/>
      <c r="TVG60" s="960"/>
      <c r="TVH60" s="960"/>
      <c r="TVI60" s="960"/>
      <c r="TVJ60" s="960"/>
      <c r="TVK60" s="960"/>
      <c r="TVL60" s="960"/>
      <c r="TVM60" s="960"/>
      <c r="TVN60" s="960"/>
      <c r="TVO60" s="960"/>
      <c r="TVP60" s="960"/>
      <c r="TVQ60" s="960"/>
      <c r="TVR60" s="960"/>
      <c r="TVS60" s="960"/>
      <c r="TVT60" s="960"/>
      <c r="TVU60" s="960"/>
      <c r="TVV60" s="960"/>
      <c r="TVW60" s="960"/>
      <c r="TVX60" s="960"/>
      <c r="TVY60" s="960"/>
      <c r="TVZ60" s="960"/>
      <c r="TWA60" s="960"/>
      <c r="TWB60" s="960"/>
      <c r="TWC60" s="960"/>
      <c r="TWD60" s="960"/>
      <c r="TWE60" s="960"/>
      <c r="TWF60" s="960"/>
      <c r="TWG60" s="960"/>
      <c r="TWH60" s="960"/>
      <c r="TWI60" s="960"/>
      <c r="TWJ60" s="960"/>
      <c r="TWK60" s="960"/>
      <c r="TWL60" s="960"/>
      <c r="TWM60" s="960"/>
      <c r="TWN60" s="960"/>
      <c r="TWO60" s="960"/>
      <c r="TWP60" s="960"/>
      <c r="TWQ60" s="960"/>
      <c r="TWR60" s="960"/>
      <c r="TWS60" s="960"/>
      <c r="TWT60" s="960"/>
      <c r="TWU60" s="960"/>
      <c r="TWV60" s="960"/>
      <c r="TWW60" s="960"/>
      <c r="TWX60" s="960"/>
      <c r="TWY60" s="960"/>
      <c r="TWZ60" s="960"/>
      <c r="TXA60" s="960"/>
      <c r="TXB60" s="960"/>
      <c r="TXC60" s="960"/>
      <c r="TXD60" s="960"/>
      <c r="TXE60" s="960"/>
      <c r="TXF60" s="960"/>
      <c r="TXG60" s="960"/>
      <c r="TXH60" s="960"/>
      <c r="TXI60" s="960"/>
      <c r="TXJ60" s="960"/>
      <c r="TXK60" s="960"/>
      <c r="TXL60" s="960"/>
      <c r="TXM60" s="960"/>
      <c r="TXN60" s="960"/>
      <c r="TXO60" s="960"/>
      <c r="TXP60" s="960"/>
      <c r="TXQ60" s="960"/>
      <c r="TXR60" s="960"/>
      <c r="TXS60" s="960"/>
      <c r="TXT60" s="960"/>
      <c r="TXU60" s="960"/>
      <c r="TXV60" s="960"/>
      <c r="TXW60" s="960"/>
      <c r="TXX60" s="960"/>
      <c r="TXY60" s="960"/>
      <c r="TXZ60" s="960"/>
      <c r="TYA60" s="960"/>
      <c r="TYB60" s="960"/>
      <c r="TYC60" s="960"/>
      <c r="TYD60" s="960"/>
      <c r="TYE60" s="960"/>
      <c r="TYF60" s="960"/>
      <c r="TYG60" s="960"/>
      <c r="TYH60" s="960"/>
      <c r="TYI60" s="960"/>
      <c r="TYJ60" s="960"/>
      <c r="TYK60" s="960"/>
      <c r="TYL60" s="960"/>
      <c r="TYM60" s="960"/>
      <c r="TYN60" s="960"/>
      <c r="TYO60" s="960"/>
      <c r="TYP60" s="960"/>
      <c r="TYQ60" s="960"/>
      <c r="TYR60" s="960"/>
      <c r="TYS60" s="960"/>
      <c r="TYT60" s="960"/>
      <c r="TYU60" s="960"/>
      <c r="TYV60" s="960"/>
      <c r="TYW60" s="960"/>
      <c r="TYX60" s="960"/>
      <c r="TYY60" s="960"/>
      <c r="TYZ60" s="960"/>
      <c r="TZA60" s="960"/>
      <c r="TZB60" s="960"/>
      <c r="TZC60" s="960"/>
      <c r="TZD60" s="960"/>
      <c r="TZE60" s="960"/>
      <c r="TZF60" s="960"/>
      <c r="TZG60" s="960"/>
      <c r="TZH60" s="960"/>
      <c r="TZI60" s="960"/>
      <c r="TZJ60" s="960"/>
      <c r="TZK60" s="960"/>
      <c r="TZL60" s="960"/>
      <c r="TZM60" s="960"/>
      <c r="TZN60" s="960"/>
      <c r="TZO60" s="960"/>
      <c r="TZP60" s="960"/>
      <c r="TZQ60" s="960"/>
      <c r="TZR60" s="960"/>
      <c r="TZS60" s="960"/>
      <c r="TZT60" s="960"/>
      <c r="TZU60" s="960"/>
      <c r="TZV60" s="960"/>
      <c r="TZW60" s="960"/>
      <c r="TZX60" s="960"/>
      <c r="TZY60" s="960"/>
      <c r="TZZ60" s="960"/>
      <c r="UAA60" s="960"/>
      <c r="UAB60" s="960"/>
      <c r="UAC60" s="960"/>
      <c r="UAD60" s="960"/>
      <c r="UAE60" s="960"/>
      <c r="UAF60" s="960"/>
      <c r="UAG60" s="960"/>
      <c r="UAH60" s="960"/>
      <c r="UAI60" s="960"/>
      <c r="UAJ60" s="960"/>
      <c r="UAK60" s="960"/>
      <c r="UAL60" s="960"/>
      <c r="UAM60" s="960"/>
      <c r="UAN60" s="960"/>
      <c r="UAO60" s="960"/>
      <c r="UAP60" s="960"/>
      <c r="UAQ60" s="960"/>
      <c r="UAR60" s="960"/>
      <c r="UAS60" s="960"/>
      <c r="UAT60" s="960"/>
      <c r="UAU60" s="960"/>
      <c r="UAV60" s="960"/>
      <c r="UAW60" s="960"/>
      <c r="UAX60" s="960"/>
      <c r="UAY60" s="960"/>
      <c r="UAZ60" s="960"/>
      <c r="UBA60" s="960"/>
      <c r="UBB60" s="960"/>
      <c r="UBC60" s="960"/>
      <c r="UBD60" s="960"/>
      <c r="UBE60" s="960"/>
      <c r="UBF60" s="960"/>
      <c r="UBG60" s="960"/>
      <c r="UBH60" s="960"/>
      <c r="UBI60" s="960"/>
      <c r="UBJ60" s="960"/>
      <c r="UBK60" s="960"/>
      <c r="UBL60" s="960"/>
      <c r="UBM60" s="960"/>
      <c r="UBN60" s="960"/>
      <c r="UBO60" s="960"/>
      <c r="UBP60" s="960"/>
      <c r="UBQ60" s="960"/>
      <c r="UBR60" s="960"/>
      <c r="UBS60" s="960"/>
      <c r="UBT60" s="960"/>
      <c r="UBU60" s="960"/>
      <c r="UBV60" s="960"/>
      <c r="UBW60" s="960"/>
      <c r="UBX60" s="960"/>
      <c r="UBY60" s="960"/>
      <c r="UBZ60" s="960"/>
      <c r="UCA60" s="960"/>
      <c r="UCB60" s="960"/>
      <c r="UCC60" s="960"/>
      <c r="UCD60" s="960"/>
      <c r="UCE60" s="960"/>
      <c r="UCF60" s="960"/>
      <c r="UCG60" s="960"/>
      <c r="UCH60" s="960"/>
      <c r="UCI60" s="960"/>
      <c r="UCJ60" s="960"/>
      <c r="UCK60" s="960"/>
      <c r="UCL60" s="960"/>
      <c r="UCM60" s="960"/>
      <c r="UCN60" s="960"/>
      <c r="UCO60" s="960"/>
      <c r="UCP60" s="960"/>
      <c r="UCQ60" s="960"/>
      <c r="UCR60" s="960"/>
      <c r="UCS60" s="960"/>
      <c r="UCT60" s="960"/>
      <c r="UCU60" s="960"/>
      <c r="UCV60" s="960"/>
      <c r="UCW60" s="960"/>
      <c r="UCX60" s="960"/>
      <c r="UCY60" s="960"/>
      <c r="UCZ60" s="960"/>
      <c r="UDA60" s="960"/>
      <c r="UDB60" s="960"/>
      <c r="UDC60" s="960"/>
      <c r="UDD60" s="960"/>
      <c r="UDE60" s="960"/>
      <c r="UDF60" s="960"/>
      <c r="UDG60" s="960"/>
      <c r="UDH60" s="960"/>
      <c r="UDI60" s="960"/>
      <c r="UDJ60" s="960"/>
      <c r="UDK60" s="960"/>
      <c r="UDL60" s="960"/>
      <c r="UDM60" s="960"/>
      <c r="UDN60" s="960"/>
      <c r="UDO60" s="960"/>
      <c r="UDP60" s="960"/>
      <c r="UDQ60" s="960"/>
      <c r="UDR60" s="960"/>
      <c r="UDS60" s="960"/>
      <c r="UDT60" s="960"/>
      <c r="UDU60" s="960"/>
      <c r="UDV60" s="960"/>
      <c r="UDW60" s="960"/>
      <c r="UDX60" s="960"/>
      <c r="UDY60" s="960"/>
      <c r="UDZ60" s="960"/>
      <c r="UEA60" s="960"/>
      <c r="UEB60" s="960"/>
      <c r="UEC60" s="960"/>
      <c r="UED60" s="960"/>
      <c r="UEE60" s="960"/>
      <c r="UEF60" s="960"/>
      <c r="UEG60" s="960"/>
      <c r="UEH60" s="960"/>
      <c r="UEI60" s="960"/>
      <c r="UEJ60" s="960"/>
      <c r="UEK60" s="960"/>
      <c r="UEL60" s="960"/>
      <c r="UEM60" s="960"/>
      <c r="UEN60" s="960"/>
      <c r="UEO60" s="960"/>
      <c r="UEP60" s="960"/>
      <c r="UEQ60" s="960"/>
      <c r="UER60" s="960"/>
      <c r="UES60" s="960"/>
      <c r="UET60" s="960"/>
      <c r="UEU60" s="960"/>
      <c r="UEV60" s="960"/>
      <c r="UEW60" s="960"/>
      <c r="UEX60" s="960"/>
      <c r="UEY60" s="960"/>
      <c r="UEZ60" s="960"/>
      <c r="UFA60" s="960"/>
      <c r="UFB60" s="960"/>
      <c r="UFC60" s="960"/>
      <c r="UFD60" s="960"/>
      <c r="UFE60" s="960"/>
      <c r="UFF60" s="960"/>
      <c r="UFG60" s="960"/>
      <c r="UFH60" s="960"/>
      <c r="UFI60" s="960"/>
      <c r="UFJ60" s="960"/>
      <c r="UFK60" s="960"/>
      <c r="UFL60" s="960"/>
      <c r="UFM60" s="960"/>
      <c r="UFN60" s="960"/>
      <c r="UFO60" s="960"/>
      <c r="UFP60" s="960"/>
      <c r="UFQ60" s="960"/>
      <c r="UFR60" s="960"/>
      <c r="UFS60" s="960"/>
      <c r="UFT60" s="960"/>
      <c r="UFU60" s="960"/>
      <c r="UFV60" s="960"/>
      <c r="UFW60" s="960"/>
      <c r="UFX60" s="960"/>
      <c r="UFY60" s="960"/>
      <c r="UFZ60" s="960"/>
      <c r="UGA60" s="960"/>
      <c r="UGB60" s="960"/>
      <c r="UGC60" s="960"/>
      <c r="UGD60" s="960"/>
      <c r="UGE60" s="960"/>
      <c r="UGF60" s="960"/>
      <c r="UGG60" s="960"/>
      <c r="UGH60" s="960"/>
      <c r="UGI60" s="960"/>
      <c r="UGJ60" s="960"/>
      <c r="UGK60" s="960"/>
      <c r="UGL60" s="960"/>
      <c r="UGM60" s="960"/>
      <c r="UGN60" s="960"/>
      <c r="UGO60" s="960"/>
      <c r="UGP60" s="960"/>
      <c r="UGQ60" s="960"/>
      <c r="UGR60" s="960"/>
      <c r="UGS60" s="960"/>
      <c r="UGT60" s="960"/>
      <c r="UGU60" s="960"/>
      <c r="UGV60" s="960"/>
      <c r="UGW60" s="960"/>
      <c r="UGX60" s="960"/>
      <c r="UGY60" s="960"/>
      <c r="UGZ60" s="960"/>
      <c r="UHA60" s="960"/>
      <c r="UHB60" s="960"/>
      <c r="UHC60" s="960"/>
      <c r="UHD60" s="960"/>
      <c r="UHE60" s="960"/>
      <c r="UHF60" s="960"/>
      <c r="UHG60" s="960"/>
      <c r="UHH60" s="960"/>
      <c r="UHI60" s="960"/>
      <c r="UHJ60" s="960"/>
      <c r="UHK60" s="960"/>
      <c r="UHL60" s="960"/>
      <c r="UHM60" s="960"/>
      <c r="UHN60" s="960"/>
      <c r="UHO60" s="960"/>
      <c r="UHP60" s="960"/>
      <c r="UHQ60" s="960"/>
      <c r="UHR60" s="960"/>
      <c r="UHS60" s="960"/>
      <c r="UHT60" s="960"/>
      <c r="UHU60" s="960"/>
      <c r="UHV60" s="960"/>
      <c r="UHW60" s="960"/>
      <c r="UHX60" s="960"/>
      <c r="UHY60" s="960"/>
      <c r="UHZ60" s="960"/>
      <c r="UIA60" s="960"/>
      <c r="UIB60" s="960"/>
      <c r="UIC60" s="960"/>
      <c r="UID60" s="960"/>
      <c r="UIE60" s="960"/>
      <c r="UIF60" s="960"/>
      <c r="UIG60" s="960"/>
      <c r="UIH60" s="960"/>
      <c r="UII60" s="960"/>
      <c r="UIJ60" s="960"/>
      <c r="UIK60" s="960"/>
      <c r="UIL60" s="960"/>
      <c r="UIM60" s="960"/>
      <c r="UIN60" s="960"/>
      <c r="UIO60" s="960"/>
      <c r="UIP60" s="960"/>
      <c r="UIQ60" s="960"/>
      <c r="UIR60" s="960"/>
      <c r="UIS60" s="960"/>
      <c r="UIT60" s="960"/>
      <c r="UIU60" s="960"/>
      <c r="UIV60" s="960"/>
      <c r="UIW60" s="960"/>
      <c r="UIX60" s="960"/>
      <c r="UIY60" s="960"/>
      <c r="UIZ60" s="960"/>
      <c r="UJA60" s="960"/>
      <c r="UJB60" s="960"/>
      <c r="UJC60" s="960"/>
      <c r="UJD60" s="960"/>
      <c r="UJE60" s="960"/>
      <c r="UJF60" s="960"/>
      <c r="UJG60" s="960"/>
      <c r="UJH60" s="960"/>
      <c r="UJI60" s="960"/>
      <c r="UJJ60" s="960"/>
      <c r="UJK60" s="960"/>
      <c r="UJL60" s="960"/>
      <c r="UJM60" s="960"/>
      <c r="UJN60" s="960"/>
      <c r="UJO60" s="960"/>
      <c r="UJP60" s="960"/>
      <c r="UJQ60" s="960"/>
      <c r="UJR60" s="960"/>
      <c r="UJS60" s="960"/>
      <c r="UJT60" s="960"/>
      <c r="UJU60" s="960"/>
      <c r="UJV60" s="960"/>
      <c r="UJW60" s="960"/>
      <c r="UJX60" s="960"/>
      <c r="UJY60" s="960"/>
      <c r="UJZ60" s="960"/>
      <c r="UKA60" s="960"/>
      <c r="UKB60" s="960"/>
      <c r="UKC60" s="960"/>
      <c r="UKD60" s="960"/>
      <c r="UKE60" s="960"/>
      <c r="UKF60" s="960"/>
      <c r="UKG60" s="960"/>
      <c r="UKH60" s="960"/>
      <c r="UKI60" s="960"/>
      <c r="UKJ60" s="960"/>
      <c r="UKK60" s="960"/>
      <c r="UKL60" s="960"/>
      <c r="UKM60" s="960"/>
      <c r="UKN60" s="960"/>
      <c r="UKO60" s="960"/>
      <c r="UKP60" s="960"/>
      <c r="UKQ60" s="960"/>
      <c r="UKR60" s="960"/>
      <c r="UKS60" s="960"/>
      <c r="UKT60" s="960"/>
      <c r="UKU60" s="960"/>
      <c r="UKV60" s="960"/>
      <c r="UKW60" s="960"/>
      <c r="UKX60" s="960"/>
      <c r="UKY60" s="960"/>
      <c r="UKZ60" s="960"/>
      <c r="ULA60" s="960"/>
      <c r="ULB60" s="960"/>
      <c r="ULC60" s="960"/>
      <c r="ULD60" s="960"/>
      <c r="ULE60" s="960"/>
      <c r="ULF60" s="960"/>
      <c r="ULG60" s="960"/>
      <c r="ULH60" s="960"/>
      <c r="ULI60" s="960"/>
      <c r="ULJ60" s="960"/>
      <c r="ULK60" s="960"/>
      <c r="ULL60" s="960"/>
      <c r="ULM60" s="960"/>
      <c r="ULN60" s="960"/>
      <c r="ULO60" s="960"/>
      <c r="ULP60" s="960"/>
      <c r="ULQ60" s="960"/>
      <c r="ULR60" s="960"/>
      <c r="ULS60" s="960"/>
      <c r="ULT60" s="960"/>
      <c r="ULU60" s="960"/>
      <c r="ULV60" s="960"/>
      <c r="ULW60" s="960"/>
      <c r="ULX60" s="960"/>
      <c r="ULY60" s="960"/>
      <c r="ULZ60" s="960"/>
      <c r="UMA60" s="960"/>
      <c r="UMB60" s="960"/>
      <c r="UMC60" s="960"/>
      <c r="UMD60" s="960"/>
      <c r="UME60" s="960"/>
      <c r="UMF60" s="960"/>
      <c r="UMG60" s="960"/>
      <c r="UMH60" s="960"/>
      <c r="UMI60" s="960"/>
      <c r="UMJ60" s="960"/>
      <c r="UMK60" s="960"/>
      <c r="UML60" s="960"/>
      <c r="UMM60" s="960"/>
      <c r="UMN60" s="960"/>
      <c r="UMO60" s="960"/>
      <c r="UMP60" s="960"/>
      <c r="UMQ60" s="960"/>
      <c r="UMR60" s="960"/>
      <c r="UMS60" s="960"/>
      <c r="UMT60" s="960"/>
      <c r="UMU60" s="960"/>
      <c r="UMV60" s="960"/>
      <c r="UMW60" s="960"/>
      <c r="UMX60" s="960"/>
      <c r="UMY60" s="960"/>
      <c r="UMZ60" s="960"/>
      <c r="UNA60" s="960"/>
      <c r="UNB60" s="960"/>
      <c r="UNC60" s="960"/>
      <c r="UND60" s="960"/>
      <c r="UNE60" s="960"/>
      <c r="UNF60" s="960"/>
      <c r="UNG60" s="960"/>
      <c r="UNH60" s="960"/>
      <c r="UNI60" s="960"/>
      <c r="UNJ60" s="960"/>
      <c r="UNK60" s="960"/>
      <c r="UNL60" s="960"/>
      <c r="UNM60" s="960"/>
      <c r="UNN60" s="960"/>
      <c r="UNO60" s="960"/>
      <c r="UNP60" s="960"/>
      <c r="UNQ60" s="960"/>
      <c r="UNR60" s="960"/>
      <c r="UNS60" s="960"/>
      <c r="UNT60" s="960"/>
      <c r="UNU60" s="960"/>
      <c r="UNV60" s="960"/>
      <c r="UNW60" s="960"/>
      <c r="UNX60" s="960"/>
      <c r="UNY60" s="960"/>
      <c r="UNZ60" s="960"/>
      <c r="UOA60" s="960"/>
      <c r="UOB60" s="960"/>
      <c r="UOC60" s="960"/>
      <c r="UOD60" s="960"/>
      <c r="UOE60" s="960"/>
      <c r="UOF60" s="960"/>
      <c r="UOG60" s="960"/>
      <c r="UOH60" s="960"/>
      <c r="UOI60" s="960"/>
      <c r="UOJ60" s="960"/>
      <c r="UOK60" s="960"/>
      <c r="UOL60" s="960"/>
      <c r="UOM60" s="960"/>
      <c r="UON60" s="960"/>
      <c r="UOO60" s="960"/>
      <c r="UOP60" s="960"/>
      <c r="UOQ60" s="960"/>
      <c r="UOR60" s="960"/>
      <c r="UOS60" s="960"/>
      <c r="UOT60" s="960"/>
      <c r="UOU60" s="960"/>
      <c r="UOV60" s="960"/>
      <c r="UOW60" s="960"/>
      <c r="UOX60" s="960"/>
      <c r="UOY60" s="960"/>
      <c r="UOZ60" s="960"/>
      <c r="UPA60" s="960"/>
      <c r="UPB60" s="960"/>
      <c r="UPC60" s="960"/>
      <c r="UPD60" s="960"/>
      <c r="UPE60" s="960"/>
      <c r="UPF60" s="960"/>
      <c r="UPG60" s="960"/>
      <c r="UPH60" s="960"/>
      <c r="UPI60" s="960"/>
      <c r="UPJ60" s="960"/>
      <c r="UPK60" s="960"/>
      <c r="UPL60" s="960"/>
      <c r="UPM60" s="960"/>
      <c r="UPN60" s="960"/>
      <c r="UPO60" s="960"/>
      <c r="UPP60" s="960"/>
      <c r="UPQ60" s="960"/>
      <c r="UPR60" s="960"/>
      <c r="UPS60" s="960"/>
      <c r="UPT60" s="960"/>
      <c r="UPU60" s="960"/>
      <c r="UPV60" s="960"/>
      <c r="UPW60" s="960"/>
      <c r="UPX60" s="960"/>
      <c r="UPY60" s="960"/>
      <c r="UPZ60" s="960"/>
      <c r="UQA60" s="960"/>
      <c r="UQB60" s="960"/>
      <c r="UQC60" s="960"/>
      <c r="UQD60" s="960"/>
      <c r="UQE60" s="960"/>
      <c r="UQF60" s="960"/>
      <c r="UQG60" s="960"/>
      <c r="UQH60" s="960"/>
      <c r="UQI60" s="960"/>
      <c r="UQJ60" s="960"/>
      <c r="UQK60" s="960"/>
      <c r="UQL60" s="960"/>
      <c r="UQM60" s="960"/>
      <c r="UQN60" s="960"/>
      <c r="UQO60" s="960"/>
      <c r="UQP60" s="960"/>
      <c r="UQQ60" s="960"/>
      <c r="UQR60" s="960"/>
      <c r="UQS60" s="960"/>
      <c r="UQT60" s="960"/>
      <c r="UQU60" s="960"/>
      <c r="UQV60" s="960"/>
      <c r="UQW60" s="960"/>
      <c r="UQX60" s="960"/>
      <c r="UQY60" s="960"/>
      <c r="UQZ60" s="960"/>
      <c r="URA60" s="960"/>
      <c r="URB60" s="960"/>
      <c r="URC60" s="960"/>
      <c r="URD60" s="960"/>
      <c r="URE60" s="960"/>
      <c r="URF60" s="960"/>
      <c r="URG60" s="960"/>
      <c r="URH60" s="960"/>
      <c r="URI60" s="960"/>
      <c r="URJ60" s="960"/>
      <c r="URK60" s="960"/>
      <c r="URL60" s="960"/>
      <c r="URM60" s="960"/>
      <c r="URN60" s="960"/>
      <c r="URO60" s="960"/>
      <c r="URP60" s="960"/>
      <c r="URQ60" s="960"/>
      <c r="URR60" s="960"/>
      <c r="URS60" s="960"/>
      <c r="URT60" s="960"/>
      <c r="URU60" s="960"/>
      <c r="URV60" s="960"/>
      <c r="URW60" s="960"/>
      <c r="URX60" s="960"/>
      <c r="URY60" s="960"/>
      <c r="URZ60" s="960"/>
      <c r="USA60" s="960"/>
      <c r="USB60" s="960"/>
      <c r="USC60" s="960"/>
      <c r="USD60" s="960"/>
      <c r="USE60" s="960"/>
      <c r="USF60" s="960"/>
      <c r="USG60" s="960"/>
      <c r="USH60" s="960"/>
      <c r="USI60" s="960"/>
      <c r="USJ60" s="960"/>
      <c r="USK60" s="960"/>
      <c r="USL60" s="960"/>
      <c r="USM60" s="960"/>
      <c r="USN60" s="960"/>
      <c r="USO60" s="960"/>
      <c r="USP60" s="960"/>
      <c r="USQ60" s="960"/>
      <c r="USR60" s="960"/>
      <c r="USS60" s="960"/>
      <c r="UST60" s="960"/>
      <c r="USU60" s="960"/>
      <c r="USV60" s="960"/>
      <c r="USW60" s="960"/>
      <c r="USX60" s="960"/>
      <c r="USY60" s="960"/>
      <c r="USZ60" s="960"/>
      <c r="UTA60" s="960"/>
      <c r="UTB60" s="960"/>
      <c r="UTC60" s="960"/>
      <c r="UTD60" s="960"/>
      <c r="UTE60" s="960"/>
      <c r="UTF60" s="960"/>
      <c r="UTG60" s="960"/>
      <c r="UTH60" s="960"/>
      <c r="UTI60" s="960"/>
      <c r="UTJ60" s="960"/>
      <c r="UTK60" s="960"/>
      <c r="UTL60" s="960"/>
      <c r="UTM60" s="960"/>
      <c r="UTN60" s="960"/>
      <c r="UTO60" s="960"/>
      <c r="UTP60" s="960"/>
      <c r="UTQ60" s="960"/>
      <c r="UTR60" s="960"/>
      <c r="UTS60" s="960"/>
      <c r="UTT60" s="960"/>
      <c r="UTU60" s="960"/>
      <c r="UTV60" s="960"/>
      <c r="UTW60" s="960"/>
      <c r="UTX60" s="960"/>
      <c r="UTY60" s="960"/>
      <c r="UTZ60" s="960"/>
      <c r="UUA60" s="960"/>
      <c r="UUB60" s="960"/>
      <c r="UUC60" s="960"/>
      <c r="UUD60" s="960"/>
      <c r="UUE60" s="960"/>
      <c r="UUF60" s="960"/>
      <c r="UUG60" s="960"/>
      <c r="UUH60" s="960"/>
      <c r="UUI60" s="960"/>
      <c r="UUJ60" s="960"/>
      <c r="UUK60" s="960"/>
      <c r="UUL60" s="960"/>
      <c r="UUM60" s="960"/>
      <c r="UUN60" s="960"/>
      <c r="UUO60" s="960"/>
      <c r="UUP60" s="960"/>
      <c r="UUQ60" s="960"/>
      <c r="UUR60" s="960"/>
      <c r="UUS60" s="960"/>
      <c r="UUT60" s="960"/>
      <c r="UUU60" s="960"/>
      <c r="UUV60" s="960"/>
      <c r="UUW60" s="960"/>
      <c r="UUX60" s="960"/>
      <c r="UUY60" s="960"/>
      <c r="UUZ60" s="960"/>
      <c r="UVA60" s="960"/>
      <c r="UVB60" s="960"/>
      <c r="UVC60" s="960"/>
      <c r="UVD60" s="960"/>
      <c r="UVE60" s="960"/>
      <c r="UVF60" s="960"/>
      <c r="UVG60" s="960"/>
      <c r="UVH60" s="960"/>
      <c r="UVI60" s="960"/>
      <c r="UVJ60" s="960"/>
      <c r="UVK60" s="960"/>
      <c r="UVL60" s="960"/>
      <c r="UVM60" s="960"/>
      <c r="UVN60" s="960"/>
      <c r="UVO60" s="960"/>
      <c r="UVP60" s="960"/>
      <c r="UVQ60" s="960"/>
      <c r="UVR60" s="960"/>
      <c r="UVS60" s="960"/>
      <c r="UVT60" s="960"/>
      <c r="UVU60" s="960"/>
      <c r="UVV60" s="960"/>
      <c r="UVW60" s="960"/>
      <c r="UVX60" s="960"/>
      <c r="UVY60" s="960"/>
      <c r="UVZ60" s="960"/>
      <c r="UWA60" s="960"/>
      <c r="UWB60" s="960"/>
      <c r="UWC60" s="960"/>
      <c r="UWD60" s="960"/>
      <c r="UWE60" s="960"/>
      <c r="UWF60" s="960"/>
      <c r="UWG60" s="960"/>
      <c r="UWH60" s="960"/>
      <c r="UWI60" s="960"/>
      <c r="UWJ60" s="960"/>
      <c r="UWK60" s="960"/>
      <c r="UWL60" s="960"/>
      <c r="UWM60" s="960"/>
      <c r="UWN60" s="960"/>
      <c r="UWO60" s="960"/>
      <c r="UWP60" s="960"/>
      <c r="UWQ60" s="960"/>
      <c r="UWR60" s="960"/>
      <c r="UWS60" s="960"/>
      <c r="UWT60" s="960"/>
      <c r="UWU60" s="960"/>
      <c r="UWV60" s="960"/>
      <c r="UWW60" s="960"/>
      <c r="UWX60" s="960"/>
      <c r="UWY60" s="960"/>
      <c r="UWZ60" s="960"/>
      <c r="UXA60" s="960"/>
      <c r="UXB60" s="960"/>
      <c r="UXC60" s="960"/>
      <c r="UXD60" s="960"/>
      <c r="UXE60" s="960"/>
      <c r="UXF60" s="960"/>
      <c r="UXG60" s="960"/>
      <c r="UXH60" s="960"/>
      <c r="UXI60" s="960"/>
      <c r="UXJ60" s="960"/>
      <c r="UXK60" s="960"/>
      <c r="UXL60" s="960"/>
      <c r="UXM60" s="960"/>
      <c r="UXN60" s="960"/>
      <c r="UXO60" s="960"/>
      <c r="UXP60" s="960"/>
      <c r="UXQ60" s="960"/>
      <c r="UXR60" s="960"/>
      <c r="UXS60" s="960"/>
      <c r="UXT60" s="960"/>
      <c r="UXU60" s="960"/>
      <c r="UXV60" s="960"/>
      <c r="UXW60" s="960"/>
      <c r="UXX60" s="960"/>
      <c r="UXY60" s="960"/>
      <c r="UXZ60" s="960"/>
      <c r="UYA60" s="960"/>
      <c r="UYB60" s="960"/>
      <c r="UYC60" s="960"/>
      <c r="UYD60" s="960"/>
      <c r="UYE60" s="960"/>
      <c r="UYF60" s="960"/>
      <c r="UYG60" s="960"/>
      <c r="UYH60" s="960"/>
      <c r="UYI60" s="960"/>
      <c r="UYJ60" s="960"/>
      <c r="UYK60" s="960"/>
      <c r="UYL60" s="960"/>
      <c r="UYM60" s="960"/>
      <c r="UYN60" s="960"/>
      <c r="UYO60" s="960"/>
      <c r="UYP60" s="960"/>
      <c r="UYQ60" s="960"/>
      <c r="UYR60" s="960"/>
      <c r="UYS60" s="960"/>
      <c r="UYT60" s="960"/>
      <c r="UYU60" s="960"/>
      <c r="UYV60" s="960"/>
      <c r="UYW60" s="960"/>
      <c r="UYX60" s="960"/>
      <c r="UYY60" s="960"/>
      <c r="UYZ60" s="960"/>
      <c r="UZA60" s="960"/>
      <c r="UZB60" s="960"/>
      <c r="UZC60" s="960"/>
      <c r="UZD60" s="960"/>
      <c r="UZE60" s="960"/>
      <c r="UZF60" s="960"/>
      <c r="UZG60" s="960"/>
      <c r="UZH60" s="960"/>
      <c r="UZI60" s="960"/>
      <c r="UZJ60" s="960"/>
      <c r="UZK60" s="960"/>
      <c r="UZL60" s="960"/>
      <c r="UZM60" s="960"/>
      <c r="UZN60" s="960"/>
      <c r="UZO60" s="960"/>
      <c r="UZP60" s="960"/>
      <c r="UZQ60" s="960"/>
      <c r="UZR60" s="960"/>
      <c r="UZS60" s="960"/>
      <c r="UZT60" s="960"/>
      <c r="UZU60" s="960"/>
      <c r="UZV60" s="960"/>
      <c r="UZW60" s="960"/>
      <c r="UZX60" s="960"/>
      <c r="UZY60" s="960"/>
      <c r="UZZ60" s="960"/>
      <c r="VAA60" s="960"/>
      <c r="VAB60" s="960"/>
      <c r="VAC60" s="960"/>
      <c r="VAD60" s="960"/>
      <c r="VAE60" s="960"/>
      <c r="VAF60" s="960"/>
      <c r="VAG60" s="960"/>
      <c r="VAH60" s="960"/>
      <c r="VAI60" s="960"/>
      <c r="VAJ60" s="960"/>
      <c r="VAK60" s="960"/>
      <c r="VAL60" s="960"/>
      <c r="VAM60" s="960"/>
      <c r="VAN60" s="960"/>
      <c r="VAO60" s="960"/>
      <c r="VAP60" s="960"/>
      <c r="VAQ60" s="960"/>
      <c r="VAR60" s="960"/>
      <c r="VAS60" s="960"/>
      <c r="VAT60" s="960"/>
      <c r="VAU60" s="960"/>
      <c r="VAV60" s="960"/>
      <c r="VAW60" s="960"/>
      <c r="VAX60" s="960"/>
      <c r="VAY60" s="960"/>
      <c r="VAZ60" s="960"/>
      <c r="VBA60" s="960"/>
      <c r="VBB60" s="960"/>
      <c r="VBC60" s="960"/>
      <c r="VBD60" s="960"/>
      <c r="VBE60" s="960"/>
      <c r="VBF60" s="960"/>
      <c r="VBG60" s="960"/>
      <c r="VBH60" s="960"/>
      <c r="VBI60" s="960"/>
      <c r="VBJ60" s="960"/>
      <c r="VBK60" s="960"/>
      <c r="VBL60" s="960"/>
      <c r="VBM60" s="960"/>
      <c r="VBN60" s="960"/>
      <c r="VBO60" s="960"/>
      <c r="VBP60" s="960"/>
      <c r="VBQ60" s="960"/>
      <c r="VBR60" s="960"/>
      <c r="VBS60" s="960"/>
      <c r="VBT60" s="960"/>
      <c r="VBU60" s="960"/>
      <c r="VBV60" s="960"/>
      <c r="VBW60" s="960"/>
      <c r="VBX60" s="960"/>
      <c r="VBY60" s="960"/>
      <c r="VBZ60" s="960"/>
      <c r="VCA60" s="960"/>
      <c r="VCB60" s="960"/>
      <c r="VCC60" s="960"/>
      <c r="VCD60" s="960"/>
      <c r="VCE60" s="960"/>
      <c r="VCF60" s="960"/>
      <c r="VCG60" s="960"/>
      <c r="VCH60" s="960"/>
      <c r="VCI60" s="960"/>
      <c r="VCJ60" s="960"/>
      <c r="VCK60" s="960"/>
      <c r="VCL60" s="960"/>
      <c r="VCM60" s="960"/>
      <c r="VCN60" s="960"/>
      <c r="VCO60" s="960"/>
      <c r="VCP60" s="960"/>
      <c r="VCQ60" s="960"/>
      <c r="VCR60" s="960"/>
      <c r="VCS60" s="960"/>
      <c r="VCT60" s="960"/>
      <c r="VCU60" s="960"/>
      <c r="VCV60" s="960"/>
      <c r="VCW60" s="960"/>
      <c r="VCX60" s="960"/>
      <c r="VCY60" s="960"/>
      <c r="VCZ60" s="960"/>
      <c r="VDA60" s="960"/>
      <c r="VDB60" s="960"/>
      <c r="VDC60" s="960"/>
      <c r="VDD60" s="960"/>
      <c r="VDE60" s="960"/>
      <c r="VDF60" s="960"/>
      <c r="VDG60" s="960"/>
      <c r="VDH60" s="960"/>
      <c r="VDI60" s="960"/>
      <c r="VDJ60" s="960"/>
      <c r="VDK60" s="960"/>
      <c r="VDL60" s="960"/>
      <c r="VDM60" s="960"/>
      <c r="VDN60" s="960"/>
      <c r="VDO60" s="960"/>
      <c r="VDP60" s="960"/>
      <c r="VDQ60" s="960"/>
      <c r="VDR60" s="960"/>
      <c r="VDS60" s="960"/>
      <c r="VDT60" s="960"/>
      <c r="VDU60" s="960"/>
      <c r="VDV60" s="960"/>
      <c r="VDW60" s="960"/>
      <c r="VDX60" s="960"/>
      <c r="VDY60" s="960"/>
      <c r="VDZ60" s="960"/>
      <c r="VEA60" s="960"/>
      <c r="VEB60" s="960"/>
      <c r="VEC60" s="960"/>
      <c r="VED60" s="960"/>
      <c r="VEE60" s="960"/>
      <c r="VEF60" s="960"/>
      <c r="VEG60" s="960"/>
      <c r="VEH60" s="960"/>
      <c r="VEI60" s="960"/>
      <c r="VEJ60" s="960"/>
      <c r="VEK60" s="960"/>
      <c r="VEL60" s="960"/>
      <c r="VEM60" s="960"/>
      <c r="VEN60" s="960"/>
      <c r="VEO60" s="960"/>
      <c r="VEP60" s="960"/>
      <c r="VEQ60" s="960"/>
      <c r="VER60" s="960"/>
      <c r="VES60" s="960"/>
      <c r="VET60" s="960"/>
      <c r="VEU60" s="960"/>
      <c r="VEV60" s="960"/>
      <c r="VEW60" s="960"/>
      <c r="VEX60" s="960"/>
      <c r="VEY60" s="960"/>
      <c r="VEZ60" s="960"/>
      <c r="VFA60" s="960"/>
      <c r="VFB60" s="960"/>
      <c r="VFC60" s="960"/>
      <c r="VFD60" s="960"/>
      <c r="VFE60" s="960"/>
      <c r="VFF60" s="960"/>
      <c r="VFG60" s="960"/>
      <c r="VFH60" s="960"/>
      <c r="VFI60" s="960"/>
      <c r="VFJ60" s="960"/>
      <c r="VFK60" s="960"/>
      <c r="VFL60" s="960"/>
      <c r="VFM60" s="960"/>
      <c r="VFN60" s="960"/>
      <c r="VFO60" s="960"/>
      <c r="VFP60" s="960"/>
      <c r="VFQ60" s="960"/>
      <c r="VFR60" s="960"/>
      <c r="VFS60" s="960"/>
      <c r="VFT60" s="960"/>
      <c r="VFU60" s="960"/>
      <c r="VFV60" s="960"/>
      <c r="VFW60" s="960"/>
      <c r="VFX60" s="960"/>
      <c r="VFY60" s="960"/>
      <c r="VFZ60" s="960"/>
      <c r="VGA60" s="960"/>
      <c r="VGB60" s="960"/>
      <c r="VGC60" s="960"/>
      <c r="VGD60" s="960"/>
      <c r="VGE60" s="960"/>
      <c r="VGF60" s="960"/>
      <c r="VGG60" s="960"/>
      <c r="VGH60" s="960"/>
      <c r="VGI60" s="960"/>
      <c r="VGJ60" s="960"/>
      <c r="VGK60" s="960"/>
      <c r="VGL60" s="960"/>
      <c r="VGM60" s="960"/>
      <c r="VGN60" s="960"/>
      <c r="VGO60" s="960"/>
      <c r="VGP60" s="960"/>
      <c r="VGQ60" s="960"/>
      <c r="VGR60" s="960"/>
      <c r="VGS60" s="960"/>
      <c r="VGT60" s="960"/>
      <c r="VGU60" s="960"/>
      <c r="VGV60" s="960"/>
      <c r="VGW60" s="960"/>
      <c r="VGX60" s="960"/>
      <c r="VGY60" s="960"/>
      <c r="VGZ60" s="960"/>
      <c r="VHA60" s="960"/>
      <c r="VHB60" s="960"/>
      <c r="VHC60" s="960"/>
      <c r="VHD60" s="960"/>
      <c r="VHE60" s="960"/>
      <c r="VHF60" s="960"/>
      <c r="VHG60" s="960"/>
      <c r="VHH60" s="960"/>
      <c r="VHI60" s="960"/>
      <c r="VHJ60" s="960"/>
      <c r="VHK60" s="960"/>
      <c r="VHL60" s="960"/>
      <c r="VHM60" s="960"/>
      <c r="VHN60" s="960"/>
      <c r="VHO60" s="960"/>
      <c r="VHP60" s="960"/>
      <c r="VHQ60" s="960"/>
      <c r="VHR60" s="960"/>
      <c r="VHS60" s="960"/>
      <c r="VHT60" s="960"/>
      <c r="VHU60" s="960"/>
      <c r="VHV60" s="960"/>
      <c r="VHW60" s="960"/>
      <c r="VHX60" s="960"/>
      <c r="VHY60" s="960"/>
      <c r="VHZ60" s="960"/>
      <c r="VIA60" s="960"/>
      <c r="VIB60" s="960"/>
      <c r="VIC60" s="960"/>
      <c r="VID60" s="960"/>
      <c r="VIE60" s="960"/>
      <c r="VIF60" s="960"/>
      <c r="VIG60" s="960"/>
      <c r="VIH60" s="960"/>
      <c r="VII60" s="960"/>
      <c r="VIJ60" s="960"/>
      <c r="VIK60" s="960"/>
      <c r="VIL60" s="960"/>
      <c r="VIM60" s="960"/>
      <c r="VIN60" s="960"/>
      <c r="VIO60" s="960"/>
      <c r="VIP60" s="960"/>
      <c r="VIQ60" s="960"/>
      <c r="VIR60" s="960"/>
      <c r="VIS60" s="960"/>
      <c r="VIT60" s="960"/>
      <c r="VIU60" s="960"/>
      <c r="VIV60" s="960"/>
      <c r="VIW60" s="960"/>
      <c r="VIX60" s="960"/>
      <c r="VIY60" s="960"/>
      <c r="VIZ60" s="960"/>
      <c r="VJA60" s="960"/>
      <c r="VJB60" s="960"/>
      <c r="VJC60" s="960"/>
      <c r="VJD60" s="960"/>
      <c r="VJE60" s="960"/>
      <c r="VJF60" s="960"/>
      <c r="VJG60" s="960"/>
      <c r="VJH60" s="960"/>
      <c r="VJI60" s="960"/>
      <c r="VJJ60" s="960"/>
      <c r="VJK60" s="960"/>
      <c r="VJL60" s="960"/>
      <c r="VJM60" s="960"/>
      <c r="VJN60" s="960"/>
      <c r="VJO60" s="960"/>
      <c r="VJP60" s="960"/>
      <c r="VJQ60" s="960"/>
      <c r="VJR60" s="960"/>
      <c r="VJS60" s="960"/>
      <c r="VJT60" s="960"/>
      <c r="VJU60" s="960"/>
      <c r="VJV60" s="960"/>
      <c r="VJW60" s="960"/>
      <c r="VJX60" s="960"/>
      <c r="VJY60" s="960"/>
      <c r="VJZ60" s="960"/>
      <c r="VKA60" s="960"/>
      <c r="VKB60" s="960"/>
      <c r="VKC60" s="960"/>
      <c r="VKD60" s="960"/>
      <c r="VKE60" s="960"/>
      <c r="VKF60" s="960"/>
      <c r="VKG60" s="960"/>
      <c r="VKH60" s="960"/>
      <c r="VKI60" s="960"/>
      <c r="VKJ60" s="960"/>
      <c r="VKK60" s="960"/>
      <c r="VKL60" s="960"/>
      <c r="VKM60" s="960"/>
      <c r="VKN60" s="960"/>
      <c r="VKO60" s="960"/>
      <c r="VKP60" s="960"/>
      <c r="VKQ60" s="960"/>
      <c r="VKR60" s="960"/>
      <c r="VKS60" s="960"/>
      <c r="VKT60" s="960"/>
      <c r="VKU60" s="960"/>
      <c r="VKV60" s="960"/>
      <c r="VKW60" s="960"/>
      <c r="VKX60" s="960"/>
      <c r="VKY60" s="960"/>
      <c r="VKZ60" s="960"/>
      <c r="VLA60" s="960"/>
      <c r="VLB60" s="960"/>
      <c r="VLC60" s="960"/>
      <c r="VLD60" s="960"/>
      <c r="VLE60" s="960"/>
      <c r="VLF60" s="960"/>
      <c r="VLG60" s="960"/>
      <c r="VLH60" s="960"/>
      <c r="VLI60" s="960"/>
      <c r="VLJ60" s="960"/>
      <c r="VLK60" s="960"/>
      <c r="VLL60" s="960"/>
      <c r="VLM60" s="960"/>
      <c r="VLN60" s="960"/>
      <c r="VLO60" s="960"/>
      <c r="VLP60" s="960"/>
      <c r="VLQ60" s="960"/>
      <c r="VLR60" s="960"/>
      <c r="VLS60" s="960"/>
      <c r="VLT60" s="960"/>
      <c r="VLU60" s="960"/>
      <c r="VLV60" s="960"/>
      <c r="VLW60" s="960"/>
      <c r="VLX60" s="960"/>
      <c r="VLY60" s="960"/>
      <c r="VLZ60" s="960"/>
      <c r="VMA60" s="960"/>
      <c r="VMB60" s="960"/>
      <c r="VMC60" s="960"/>
      <c r="VMD60" s="960"/>
      <c r="VME60" s="960"/>
      <c r="VMF60" s="960"/>
      <c r="VMG60" s="960"/>
      <c r="VMH60" s="960"/>
      <c r="VMI60" s="960"/>
      <c r="VMJ60" s="960"/>
      <c r="VMK60" s="960"/>
      <c r="VML60" s="960"/>
      <c r="VMM60" s="960"/>
      <c r="VMN60" s="960"/>
      <c r="VMO60" s="960"/>
      <c r="VMP60" s="960"/>
      <c r="VMQ60" s="960"/>
      <c r="VMR60" s="960"/>
      <c r="VMS60" s="960"/>
      <c r="VMT60" s="960"/>
      <c r="VMU60" s="960"/>
      <c r="VMV60" s="960"/>
      <c r="VMW60" s="960"/>
      <c r="VMX60" s="960"/>
      <c r="VMY60" s="960"/>
      <c r="VMZ60" s="960"/>
      <c r="VNA60" s="960"/>
      <c r="VNB60" s="960"/>
      <c r="VNC60" s="960"/>
      <c r="VND60" s="960"/>
      <c r="VNE60" s="960"/>
      <c r="VNF60" s="960"/>
      <c r="VNG60" s="960"/>
      <c r="VNH60" s="960"/>
      <c r="VNI60" s="960"/>
      <c r="VNJ60" s="960"/>
      <c r="VNK60" s="960"/>
      <c r="VNL60" s="960"/>
      <c r="VNM60" s="960"/>
      <c r="VNN60" s="960"/>
      <c r="VNO60" s="960"/>
      <c r="VNP60" s="960"/>
      <c r="VNQ60" s="960"/>
      <c r="VNR60" s="960"/>
      <c r="VNS60" s="960"/>
      <c r="VNT60" s="960"/>
      <c r="VNU60" s="960"/>
      <c r="VNV60" s="960"/>
      <c r="VNW60" s="960"/>
      <c r="VNX60" s="960"/>
      <c r="VNY60" s="960"/>
      <c r="VNZ60" s="960"/>
      <c r="VOA60" s="960"/>
      <c r="VOB60" s="960"/>
      <c r="VOC60" s="960"/>
      <c r="VOD60" s="960"/>
      <c r="VOE60" s="960"/>
      <c r="VOF60" s="960"/>
      <c r="VOG60" s="960"/>
      <c r="VOH60" s="960"/>
      <c r="VOI60" s="960"/>
      <c r="VOJ60" s="960"/>
      <c r="VOK60" s="960"/>
      <c r="VOL60" s="960"/>
      <c r="VOM60" s="960"/>
      <c r="VON60" s="960"/>
      <c r="VOO60" s="960"/>
      <c r="VOP60" s="960"/>
      <c r="VOQ60" s="960"/>
      <c r="VOR60" s="960"/>
      <c r="VOS60" s="960"/>
      <c r="VOT60" s="960"/>
      <c r="VOU60" s="960"/>
      <c r="VOV60" s="960"/>
      <c r="VOW60" s="960"/>
      <c r="VOX60" s="960"/>
      <c r="VOY60" s="960"/>
      <c r="VOZ60" s="960"/>
      <c r="VPA60" s="960"/>
      <c r="VPB60" s="960"/>
      <c r="VPC60" s="960"/>
      <c r="VPD60" s="960"/>
      <c r="VPE60" s="960"/>
      <c r="VPF60" s="960"/>
      <c r="VPG60" s="960"/>
      <c r="VPH60" s="960"/>
      <c r="VPI60" s="960"/>
      <c r="VPJ60" s="960"/>
      <c r="VPK60" s="960"/>
      <c r="VPL60" s="960"/>
      <c r="VPM60" s="960"/>
      <c r="VPN60" s="960"/>
      <c r="VPO60" s="960"/>
      <c r="VPP60" s="960"/>
      <c r="VPQ60" s="960"/>
      <c r="VPR60" s="960"/>
      <c r="VPS60" s="960"/>
      <c r="VPT60" s="960"/>
      <c r="VPU60" s="960"/>
      <c r="VPV60" s="960"/>
      <c r="VPW60" s="960"/>
      <c r="VPX60" s="960"/>
      <c r="VPY60" s="960"/>
      <c r="VPZ60" s="960"/>
      <c r="VQA60" s="960"/>
      <c r="VQB60" s="960"/>
      <c r="VQC60" s="960"/>
      <c r="VQD60" s="960"/>
      <c r="VQE60" s="960"/>
      <c r="VQF60" s="960"/>
      <c r="VQG60" s="960"/>
      <c r="VQH60" s="960"/>
      <c r="VQI60" s="960"/>
      <c r="VQJ60" s="960"/>
      <c r="VQK60" s="960"/>
      <c r="VQL60" s="960"/>
      <c r="VQM60" s="960"/>
      <c r="VQN60" s="960"/>
      <c r="VQO60" s="960"/>
      <c r="VQP60" s="960"/>
      <c r="VQQ60" s="960"/>
      <c r="VQR60" s="960"/>
      <c r="VQS60" s="960"/>
      <c r="VQT60" s="960"/>
      <c r="VQU60" s="960"/>
      <c r="VQV60" s="960"/>
      <c r="VQW60" s="960"/>
      <c r="VQX60" s="960"/>
      <c r="VQY60" s="960"/>
      <c r="VQZ60" s="960"/>
      <c r="VRA60" s="960"/>
      <c r="VRB60" s="960"/>
      <c r="VRC60" s="960"/>
      <c r="VRD60" s="960"/>
      <c r="VRE60" s="960"/>
      <c r="VRF60" s="960"/>
      <c r="VRG60" s="960"/>
      <c r="VRH60" s="960"/>
      <c r="VRI60" s="960"/>
      <c r="VRJ60" s="960"/>
      <c r="VRK60" s="960"/>
      <c r="VRL60" s="960"/>
      <c r="VRM60" s="960"/>
      <c r="VRN60" s="960"/>
      <c r="VRO60" s="960"/>
      <c r="VRP60" s="960"/>
      <c r="VRQ60" s="960"/>
      <c r="VRR60" s="960"/>
      <c r="VRS60" s="960"/>
      <c r="VRT60" s="960"/>
      <c r="VRU60" s="960"/>
      <c r="VRV60" s="960"/>
      <c r="VRW60" s="960"/>
      <c r="VRX60" s="960"/>
      <c r="VRY60" s="960"/>
      <c r="VRZ60" s="960"/>
      <c r="VSA60" s="960"/>
      <c r="VSB60" s="960"/>
      <c r="VSC60" s="960"/>
      <c r="VSD60" s="960"/>
      <c r="VSE60" s="960"/>
      <c r="VSF60" s="960"/>
      <c r="VSG60" s="960"/>
      <c r="VSH60" s="960"/>
      <c r="VSI60" s="960"/>
      <c r="VSJ60" s="960"/>
      <c r="VSK60" s="960"/>
      <c r="VSL60" s="960"/>
      <c r="VSM60" s="960"/>
      <c r="VSN60" s="960"/>
      <c r="VSO60" s="960"/>
      <c r="VSP60" s="960"/>
      <c r="VSQ60" s="960"/>
      <c r="VSR60" s="960"/>
      <c r="VSS60" s="960"/>
      <c r="VST60" s="960"/>
      <c r="VSU60" s="960"/>
      <c r="VSV60" s="960"/>
      <c r="VSW60" s="960"/>
      <c r="VSX60" s="960"/>
      <c r="VSY60" s="960"/>
      <c r="VSZ60" s="960"/>
      <c r="VTA60" s="960"/>
      <c r="VTB60" s="960"/>
      <c r="VTC60" s="960"/>
      <c r="VTD60" s="960"/>
      <c r="VTE60" s="960"/>
      <c r="VTF60" s="960"/>
      <c r="VTG60" s="960"/>
      <c r="VTH60" s="960"/>
      <c r="VTI60" s="960"/>
      <c r="VTJ60" s="960"/>
      <c r="VTK60" s="960"/>
      <c r="VTL60" s="960"/>
      <c r="VTM60" s="960"/>
      <c r="VTN60" s="960"/>
      <c r="VTO60" s="960"/>
      <c r="VTP60" s="960"/>
      <c r="VTQ60" s="960"/>
      <c r="VTR60" s="960"/>
      <c r="VTS60" s="960"/>
      <c r="VTT60" s="960"/>
      <c r="VTU60" s="960"/>
      <c r="VTV60" s="960"/>
      <c r="VTW60" s="960"/>
      <c r="VTX60" s="960"/>
      <c r="VTY60" s="960"/>
      <c r="VTZ60" s="960"/>
      <c r="VUA60" s="960"/>
      <c r="VUB60" s="960"/>
      <c r="VUC60" s="960"/>
      <c r="VUD60" s="960"/>
      <c r="VUE60" s="960"/>
      <c r="VUF60" s="960"/>
      <c r="VUG60" s="960"/>
      <c r="VUH60" s="960"/>
      <c r="VUI60" s="960"/>
      <c r="VUJ60" s="960"/>
      <c r="VUK60" s="960"/>
      <c r="VUL60" s="960"/>
      <c r="VUM60" s="960"/>
      <c r="VUN60" s="960"/>
      <c r="VUO60" s="960"/>
      <c r="VUP60" s="960"/>
      <c r="VUQ60" s="960"/>
      <c r="VUR60" s="960"/>
      <c r="VUS60" s="960"/>
      <c r="VUT60" s="960"/>
      <c r="VUU60" s="960"/>
      <c r="VUV60" s="960"/>
      <c r="VUW60" s="960"/>
      <c r="VUX60" s="960"/>
      <c r="VUY60" s="960"/>
      <c r="VUZ60" s="960"/>
      <c r="VVA60" s="960"/>
      <c r="VVB60" s="960"/>
      <c r="VVC60" s="960"/>
      <c r="VVD60" s="960"/>
      <c r="VVE60" s="960"/>
      <c r="VVF60" s="960"/>
      <c r="VVG60" s="960"/>
      <c r="VVH60" s="960"/>
      <c r="VVI60" s="960"/>
      <c r="VVJ60" s="960"/>
      <c r="VVK60" s="960"/>
      <c r="VVL60" s="960"/>
      <c r="VVM60" s="960"/>
      <c r="VVN60" s="960"/>
      <c r="VVO60" s="960"/>
      <c r="VVP60" s="960"/>
      <c r="VVQ60" s="960"/>
      <c r="VVR60" s="960"/>
      <c r="VVS60" s="960"/>
      <c r="VVT60" s="960"/>
      <c r="VVU60" s="960"/>
      <c r="VVV60" s="960"/>
      <c r="VVW60" s="960"/>
      <c r="VVX60" s="960"/>
      <c r="VVY60" s="960"/>
      <c r="VVZ60" s="960"/>
      <c r="VWA60" s="960"/>
      <c r="VWB60" s="960"/>
      <c r="VWC60" s="960"/>
      <c r="VWD60" s="960"/>
      <c r="VWE60" s="960"/>
      <c r="VWF60" s="960"/>
      <c r="VWG60" s="960"/>
      <c r="VWH60" s="960"/>
      <c r="VWI60" s="960"/>
      <c r="VWJ60" s="960"/>
      <c r="VWK60" s="960"/>
      <c r="VWL60" s="960"/>
      <c r="VWM60" s="960"/>
      <c r="VWN60" s="960"/>
      <c r="VWO60" s="960"/>
      <c r="VWP60" s="960"/>
      <c r="VWQ60" s="960"/>
      <c r="VWR60" s="960"/>
      <c r="VWS60" s="960"/>
      <c r="VWT60" s="960"/>
      <c r="VWU60" s="960"/>
      <c r="VWV60" s="960"/>
      <c r="VWW60" s="960"/>
      <c r="VWX60" s="960"/>
      <c r="VWY60" s="960"/>
      <c r="VWZ60" s="960"/>
      <c r="VXA60" s="960"/>
      <c r="VXB60" s="960"/>
      <c r="VXC60" s="960"/>
      <c r="VXD60" s="960"/>
      <c r="VXE60" s="960"/>
      <c r="VXF60" s="960"/>
      <c r="VXG60" s="960"/>
      <c r="VXH60" s="960"/>
      <c r="VXI60" s="960"/>
      <c r="VXJ60" s="960"/>
      <c r="VXK60" s="960"/>
      <c r="VXL60" s="960"/>
      <c r="VXM60" s="960"/>
      <c r="VXN60" s="960"/>
      <c r="VXO60" s="960"/>
      <c r="VXP60" s="960"/>
      <c r="VXQ60" s="960"/>
      <c r="VXR60" s="960"/>
      <c r="VXS60" s="960"/>
      <c r="VXT60" s="960"/>
      <c r="VXU60" s="960"/>
      <c r="VXV60" s="960"/>
      <c r="VXW60" s="960"/>
      <c r="VXX60" s="960"/>
      <c r="VXY60" s="960"/>
      <c r="VXZ60" s="960"/>
      <c r="VYA60" s="960"/>
      <c r="VYB60" s="960"/>
      <c r="VYC60" s="960"/>
      <c r="VYD60" s="960"/>
      <c r="VYE60" s="960"/>
      <c r="VYF60" s="960"/>
      <c r="VYG60" s="960"/>
      <c r="VYH60" s="960"/>
      <c r="VYI60" s="960"/>
      <c r="VYJ60" s="960"/>
      <c r="VYK60" s="960"/>
      <c r="VYL60" s="960"/>
      <c r="VYM60" s="960"/>
      <c r="VYN60" s="960"/>
      <c r="VYO60" s="960"/>
      <c r="VYP60" s="960"/>
      <c r="VYQ60" s="960"/>
      <c r="VYR60" s="960"/>
      <c r="VYS60" s="960"/>
      <c r="VYT60" s="960"/>
      <c r="VYU60" s="960"/>
      <c r="VYV60" s="960"/>
      <c r="VYW60" s="960"/>
      <c r="VYX60" s="960"/>
      <c r="VYY60" s="960"/>
      <c r="VYZ60" s="960"/>
      <c r="VZA60" s="960"/>
      <c r="VZB60" s="960"/>
      <c r="VZC60" s="960"/>
      <c r="VZD60" s="960"/>
      <c r="VZE60" s="960"/>
      <c r="VZF60" s="960"/>
      <c r="VZG60" s="960"/>
      <c r="VZH60" s="960"/>
      <c r="VZI60" s="960"/>
      <c r="VZJ60" s="960"/>
      <c r="VZK60" s="960"/>
      <c r="VZL60" s="960"/>
      <c r="VZM60" s="960"/>
      <c r="VZN60" s="960"/>
      <c r="VZO60" s="960"/>
      <c r="VZP60" s="960"/>
      <c r="VZQ60" s="960"/>
      <c r="VZR60" s="960"/>
      <c r="VZS60" s="960"/>
      <c r="VZT60" s="960"/>
      <c r="VZU60" s="960"/>
      <c r="VZV60" s="960"/>
      <c r="VZW60" s="960"/>
      <c r="VZX60" s="960"/>
      <c r="VZY60" s="960"/>
      <c r="VZZ60" s="960"/>
      <c r="WAA60" s="960"/>
      <c r="WAB60" s="960"/>
      <c r="WAC60" s="960"/>
      <c r="WAD60" s="960"/>
      <c r="WAE60" s="960"/>
      <c r="WAF60" s="960"/>
      <c r="WAG60" s="960"/>
      <c r="WAH60" s="960"/>
      <c r="WAI60" s="960"/>
      <c r="WAJ60" s="960"/>
      <c r="WAK60" s="960"/>
      <c r="WAL60" s="960"/>
      <c r="WAM60" s="960"/>
      <c r="WAN60" s="960"/>
      <c r="WAO60" s="960"/>
      <c r="WAP60" s="960"/>
      <c r="WAQ60" s="960"/>
      <c r="WAR60" s="960"/>
      <c r="WAS60" s="960"/>
      <c r="WAT60" s="960"/>
      <c r="WAU60" s="960"/>
      <c r="WAV60" s="960"/>
      <c r="WAW60" s="960"/>
      <c r="WAX60" s="960"/>
      <c r="WAY60" s="960"/>
      <c r="WAZ60" s="960"/>
      <c r="WBA60" s="960"/>
      <c r="WBB60" s="960"/>
      <c r="WBC60" s="960"/>
      <c r="WBD60" s="960"/>
      <c r="WBE60" s="960"/>
      <c r="WBF60" s="960"/>
      <c r="WBG60" s="960"/>
      <c r="WBH60" s="960"/>
      <c r="WBI60" s="960"/>
      <c r="WBJ60" s="960"/>
      <c r="WBK60" s="960"/>
      <c r="WBL60" s="960"/>
      <c r="WBM60" s="960"/>
      <c r="WBN60" s="960"/>
      <c r="WBO60" s="960"/>
      <c r="WBP60" s="960"/>
      <c r="WBQ60" s="960"/>
      <c r="WBR60" s="960"/>
      <c r="WBS60" s="960"/>
      <c r="WBT60" s="960"/>
      <c r="WBU60" s="960"/>
      <c r="WBV60" s="960"/>
      <c r="WBW60" s="960"/>
      <c r="WBX60" s="960"/>
      <c r="WBY60" s="960"/>
      <c r="WBZ60" s="960"/>
      <c r="WCA60" s="960"/>
      <c r="WCB60" s="960"/>
      <c r="WCC60" s="960"/>
      <c r="WCD60" s="960"/>
      <c r="WCE60" s="960"/>
      <c r="WCF60" s="960"/>
      <c r="WCG60" s="960"/>
      <c r="WCH60" s="960"/>
      <c r="WCI60" s="960"/>
      <c r="WCJ60" s="960"/>
      <c r="WCK60" s="960"/>
      <c r="WCL60" s="960"/>
      <c r="WCM60" s="960"/>
      <c r="WCN60" s="960"/>
      <c r="WCO60" s="960"/>
      <c r="WCP60" s="960"/>
      <c r="WCQ60" s="960"/>
      <c r="WCR60" s="960"/>
      <c r="WCS60" s="960"/>
      <c r="WCT60" s="960"/>
      <c r="WCU60" s="960"/>
      <c r="WCV60" s="960"/>
      <c r="WCW60" s="960"/>
      <c r="WCX60" s="960"/>
      <c r="WCY60" s="960"/>
      <c r="WCZ60" s="960"/>
      <c r="WDA60" s="960"/>
      <c r="WDB60" s="960"/>
      <c r="WDC60" s="960"/>
      <c r="WDD60" s="960"/>
      <c r="WDE60" s="960"/>
      <c r="WDF60" s="960"/>
      <c r="WDG60" s="960"/>
      <c r="WDH60" s="960"/>
      <c r="WDI60" s="960"/>
      <c r="WDJ60" s="960"/>
      <c r="WDK60" s="960"/>
      <c r="WDL60" s="960"/>
      <c r="WDM60" s="960"/>
      <c r="WDN60" s="960"/>
      <c r="WDO60" s="960"/>
      <c r="WDP60" s="960"/>
      <c r="WDQ60" s="960"/>
      <c r="WDR60" s="960"/>
      <c r="WDS60" s="960"/>
      <c r="WDT60" s="960"/>
      <c r="WDU60" s="960"/>
      <c r="WDV60" s="960"/>
      <c r="WDW60" s="960"/>
      <c r="WDX60" s="960"/>
      <c r="WDY60" s="960"/>
      <c r="WDZ60" s="960"/>
      <c r="WEA60" s="960"/>
      <c r="WEB60" s="960"/>
      <c r="WEC60" s="960"/>
      <c r="WED60" s="960"/>
      <c r="WEE60" s="960"/>
      <c r="WEF60" s="960"/>
      <c r="WEG60" s="960"/>
      <c r="WEH60" s="960"/>
      <c r="WEI60" s="960"/>
      <c r="WEJ60" s="960"/>
      <c r="WEK60" s="960"/>
      <c r="WEL60" s="960"/>
      <c r="WEM60" s="960"/>
      <c r="WEN60" s="960"/>
      <c r="WEO60" s="960"/>
      <c r="WEP60" s="960"/>
      <c r="WEQ60" s="960"/>
      <c r="WER60" s="960"/>
      <c r="WES60" s="960"/>
      <c r="WET60" s="960"/>
      <c r="WEU60" s="960"/>
      <c r="WEV60" s="960"/>
      <c r="WEW60" s="960"/>
      <c r="WEX60" s="960"/>
      <c r="WEY60" s="960"/>
      <c r="WEZ60" s="960"/>
      <c r="WFA60" s="960"/>
      <c r="WFB60" s="960"/>
      <c r="WFC60" s="960"/>
      <c r="WFD60" s="960"/>
      <c r="WFE60" s="960"/>
      <c r="WFF60" s="960"/>
      <c r="WFG60" s="960"/>
      <c r="WFH60" s="960"/>
      <c r="WFI60" s="960"/>
      <c r="WFJ60" s="960"/>
      <c r="WFK60" s="960"/>
      <c r="WFL60" s="960"/>
      <c r="WFM60" s="960"/>
      <c r="WFN60" s="960"/>
      <c r="WFO60" s="960"/>
      <c r="WFP60" s="960"/>
      <c r="WFQ60" s="960"/>
      <c r="WFR60" s="960"/>
      <c r="WFS60" s="960"/>
      <c r="WFT60" s="960"/>
      <c r="WFU60" s="960"/>
      <c r="WFV60" s="960"/>
      <c r="WFW60" s="960"/>
      <c r="WFX60" s="960"/>
      <c r="WFY60" s="960"/>
      <c r="WFZ60" s="960"/>
      <c r="WGA60" s="960"/>
      <c r="WGB60" s="960"/>
      <c r="WGC60" s="960"/>
      <c r="WGD60" s="960"/>
      <c r="WGE60" s="960"/>
      <c r="WGF60" s="960"/>
      <c r="WGG60" s="960"/>
      <c r="WGH60" s="960"/>
      <c r="WGI60" s="960"/>
      <c r="WGJ60" s="960"/>
      <c r="WGK60" s="960"/>
      <c r="WGL60" s="960"/>
      <c r="WGM60" s="960"/>
      <c r="WGN60" s="960"/>
      <c r="WGO60" s="960"/>
      <c r="WGP60" s="960"/>
      <c r="WGQ60" s="960"/>
      <c r="WGR60" s="960"/>
      <c r="WGS60" s="960"/>
      <c r="WGT60" s="960"/>
      <c r="WGU60" s="960"/>
      <c r="WGV60" s="960"/>
      <c r="WGW60" s="960"/>
      <c r="WGX60" s="960"/>
      <c r="WGY60" s="960"/>
      <c r="WGZ60" s="960"/>
      <c r="WHA60" s="960"/>
      <c r="WHB60" s="960"/>
      <c r="WHC60" s="960"/>
      <c r="WHD60" s="960"/>
      <c r="WHE60" s="960"/>
      <c r="WHF60" s="960"/>
      <c r="WHG60" s="960"/>
      <c r="WHH60" s="960"/>
      <c r="WHI60" s="960"/>
      <c r="WHJ60" s="960"/>
      <c r="WHK60" s="960"/>
      <c r="WHL60" s="960"/>
      <c r="WHM60" s="960"/>
      <c r="WHN60" s="960"/>
      <c r="WHO60" s="960"/>
      <c r="WHP60" s="960"/>
      <c r="WHQ60" s="960"/>
      <c r="WHR60" s="960"/>
      <c r="WHS60" s="960"/>
      <c r="WHT60" s="960"/>
      <c r="WHU60" s="960"/>
      <c r="WHV60" s="960"/>
      <c r="WHW60" s="960"/>
      <c r="WHX60" s="960"/>
      <c r="WHY60" s="960"/>
      <c r="WHZ60" s="960"/>
      <c r="WIA60" s="960"/>
      <c r="WIB60" s="960"/>
      <c r="WIC60" s="960"/>
      <c r="WID60" s="960"/>
      <c r="WIE60" s="960"/>
      <c r="WIF60" s="960"/>
      <c r="WIG60" s="960"/>
      <c r="WIH60" s="960"/>
      <c r="WII60" s="960"/>
      <c r="WIJ60" s="960"/>
      <c r="WIK60" s="960"/>
      <c r="WIL60" s="960"/>
      <c r="WIM60" s="960"/>
      <c r="WIN60" s="960"/>
      <c r="WIO60" s="960"/>
      <c r="WIP60" s="960"/>
      <c r="WIQ60" s="960"/>
      <c r="WIR60" s="960"/>
      <c r="WIS60" s="960"/>
      <c r="WIT60" s="960"/>
      <c r="WIU60" s="960"/>
      <c r="WIV60" s="960"/>
      <c r="WIW60" s="960"/>
      <c r="WIX60" s="960"/>
      <c r="WIY60" s="960"/>
      <c r="WIZ60" s="960"/>
      <c r="WJA60" s="960"/>
      <c r="WJB60" s="960"/>
      <c r="WJC60" s="960"/>
      <c r="WJD60" s="960"/>
      <c r="WJE60" s="960"/>
      <c r="WJF60" s="960"/>
      <c r="WJG60" s="960"/>
      <c r="WJH60" s="960"/>
      <c r="WJI60" s="960"/>
      <c r="WJJ60" s="960"/>
      <c r="WJK60" s="960"/>
      <c r="WJL60" s="960"/>
      <c r="WJM60" s="960"/>
      <c r="WJN60" s="960"/>
      <c r="WJO60" s="960"/>
      <c r="WJP60" s="960"/>
      <c r="WJQ60" s="960"/>
      <c r="WJR60" s="960"/>
      <c r="WJS60" s="960"/>
      <c r="WJT60" s="960"/>
      <c r="WJU60" s="960"/>
      <c r="WJV60" s="960"/>
      <c r="WJW60" s="960"/>
      <c r="WJX60" s="960"/>
      <c r="WJY60" s="960"/>
      <c r="WJZ60" s="960"/>
      <c r="WKA60" s="960"/>
      <c r="WKB60" s="960"/>
      <c r="WKC60" s="960"/>
      <c r="WKD60" s="960"/>
      <c r="WKE60" s="960"/>
      <c r="WKF60" s="960"/>
      <c r="WKG60" s="960"/>
      <c r="WKH60" s="960"/>
      <c r="WKI60" s="960"/>
      <c r="WKJ60" s="960"/>
      <c r="WKK60" s="960"/>
      <c r="WKL60" s="960"/>
      <c r="WKM60" s="960"/>
      <c r="WKN60" s="960"/>
      <c r="WKO60" s="960"/>
      <c r="WKP60" s="960"/>
      <c r="WKQ60" s="960"/>
      <c r="WKR60" s="960"/>
      <c r="WKS60" s="960"/>
      <c r="WKT60" s="960"/>
      <c r="WKU60" s="960"/>
      <c r="WKV60" s="960"/>
      <c r="WKW60" s="960"/>
      <c r="WKX60" s="960"/>
      <c r="WKY60" s="960"/>
      <c r="WKZ60" s="960"/>
      <c r="WLA60" s="960"/>
      <c r="WLB60" s="960"/>
      <c r="WLC60" s="960"/>
      <c r="WLD60" s="960"/>
      <c r="WLE60" s="960"/>
      <c r="WLF60" s="960"/>
      <c r="WLG60" s="960"/>
      <c r="WLH60" s="960"/>
      <c r="WLI60" s="960"/>
      <c r="WLJ60" s="960"/>
      <c r="WLK60" s="960"/>
      <c r="WLL60" s="960"/>
      <c r="WLM60" s="960"/>
      <c r="WLN60" s="960"/>
      <c r="WLO60" s="960"/>
      <c r="WLP60" s="960"/>
      <c r="WLQ60" s="960"/>
      <c r="WLR60" s="960"/>
      <c r="WLS60" s="960"/>
      <c r="WLT60" s="960"/>
      <c r="WLU60" s="960"/>
      <c r="WLV60" s="960"/>
      <c r="WLW60" s="960"/>
      <c r="WLX60" s="960"/>
      <c r="WLY60" s="960"/>
      <c r="WLZ60" s="960"/>
      <c r="WMA60" s="960"/>
      <c r="WMB60" s="960"/>
      <c r="WMC60" s="960"/>
      <c r="WMD60" s="960"/>
      <c r="WME60" s="960"/>
      <c r="WMF60" s="960"/>
      <c r="WMG60" s="960"/>
      <c r="WMH60" s="960"/>
      <c r="WMI60" s="960"/>
      <c r="WMJ60" s="960"/>
      <c r="WMK60" s="960"/>
      <c r="WML60" s="960"/>
      <c r="WMM60" s="960"/>
      <c r="WMN60" s="960"/>
      <c r="WMO60" s="960"/>
      <c r="WMP60" s="960"/>
      <c r="WMQ60" s="960"/>
      <c r="WMR60" s="960"/>
      <c r="WMS60" s="960"/>
      <c r="WMT60" s="960"/>
      <c r="WMU60" s="960"/>
      <c r="WMV60" s="960"/>
      <c r="WMW60" s="960"/>
      <c r="WMX60" s="960"/>
      <c r="WMY60" s="960"/>
      <c r="WMZ60" s="960"/>
      <c r="WNA60" s="960"/>
      <c r="WNB60" s="960"/>
      <c r="WNC60" s="960"/>
      <c r="WND60" s="960"/>
      <c r="WNE60" s="960"/>
      <c r="WNF60" s="960"/>
      <c r="WNG60" s="960"/>
      <c r="WNH60" s="960"/>
      <c r="WNI60" s="960"/>
      <c r="WNJ60" s="960"/>
      <c r="WNK60" s="960"/>
      <c r="WNL60" s="960"/>
      <c r="WNM60" s="960"/>
      <c r="WNN60" s="960"/>
      <c r="WNO60" s="960"/>
      <c r="WNP60" s="960"/>
      <c r="WNQ60" s="960"/>
      <c r="WNR60" s="960"/>
      <c r="WNS60" s="960"/>
      <c r="WNT60" s="960"/>
      <c r="WNU60" s="960"/>
      <c r="WNV60" s="960"/>
      <c r="WNW60" s="960"/>
      <c r="WNX60" s="960"/>
      <c r="WNY60" s="960"/>
      <c r="WNZ60" s="960"/>
      <c r="WOA60" s="960"/>
      <c r="WOB60" s="960"/>
      <c r="WOC60" s="960"/>
      <c r="WOD60" s="960"/>
      <c r="WOE60" s="960"/>
      <c r="WOF60" s="960"/>
      <c r="WOG60" s="960"/>
      <c r="WOH60" s="960"/>
      <c r="WOI60" s="960"/>
      <c r="WOJ60" s="960"/>
      <c r="WOK60" s="960"/>
      <c r="WOL60" s="960"/>
      <c r="WOM60" s="960"/>
      <c r="WON60" s="960"/>
      <c r="WOO60" s="960"/>
      <c r="WOP60" s="960"/>
      <c r="WOQ60" s="960"/>
      <c r="WOR60" s="960"/>
      <c r="WOS60" s="960"/>
      <c r="WOT60" s="960"/>
      <c r="WOU60" s="960"/>
      <c r="WOV60" s="960"/>
      <c r="WOW60" s="960"/>
      <c r="WOX60" s="960"/>
      <c r="WOY60" s="960"/>
      <c r="WOZ60" s="960"/>
      <c r="WPA60" s="960"/>
      <c r="WPB60" s="960"/>
      <c r="WPC60" s="960"/>
      <c r="WPD60" s="960"/>
      <c r="WPE60" s="960"/>
      <c r="WPF60" s="960"/>
      <c r="WPG60" s="960"/>
      <c r="WPH60" s="960"/>
      <c r="WPI60" s="960"/>
      <c r="WPJ60" s="960"/>
      <c r="WPK60" s="960"/>
      <c r="WPL60" s="960"/>
      <c r="WPM60" s="960"/>
      <c r="WPN60" s="960"/>
      <c r="WPO60" s="960"/>
      <c r="WPP60" s="960"/>
      <c r="WPQ60" s="960"/>
      <c r="WPR60" s="960"/>
      <c r="WPS60" s="960"/>
      <c r="WPT60" s="960"/>
      <c r="WPU60" s="960"/>
      <c r="WPV60" s="960"/>
      <c r="WPW60" s="960"/>
      <c r="WPX60" s="960"/>
      <c r="WPY60" s="960"/>
      <c r="WPZ60" s="960"/>
      <c r="WQA60" s="960"/>
      <c r="WQB60" s="960"/>
      <c r="WQC60" s="960"/>
      <c r="WQD60" s="960"/>
      <c r="WQE60" s="960"/>
      <c r="WQF60" s="960"/>
      <c r="WQG60" s="960"/>
      <c r="WQH60" s="960"/>
      <c r="WQI60" s="960"/>
      <c r="WQJ60" s="960"/>
      <c r="WQK60" s="960"/>
      <c r="WQL60" s="960"/>
      <c r="WQM60" s="960"/>
      <c r="WQN60" s="960"/>
      <c r="WQO60" s="960"/>
      <c r="WQP60" s="960"/>
      <c r="WQQ60" s="960"/>
      <c r="WQR60" s="960"/>
      <c r="WQS60" s="960"/>
      <c r="WQT60" s="960"/>
      <c r="WQU60" s="960"/>
      <c r="WQV60" s="960"/>
      <c r="WQW60" s="960"/>
      <c r="WQX60" s="960"/>
      <c r="WQY60" s="960"/>
      <c r="WQZ60" s="960"/>
      <c r="WRA60" s="960"/>
      <c r="WRB60" s="960"/>
      <c r="WRC60" s="960"/>
      <c r="WRD60" s="960"/>
      <c r="WRE60" s="960"/>
      <c r="WRF60" s="960"/>
      <c r="WRG60" s="960"/>
      <c r="WRH60" s="960"/>
      <c r="WRI60" s="960"/>
      <c r="WRJ60" s="960"/>
      <c r="WRK60" s="960"/>
      <c r="WRL60" s="960"/>
      <c r="WRM60" s="960"/>
      <c r="WRN60" s="960"/>
      <c r="WRO60" s="960"/>
      <c r="WRP60" s="960"/>
      <c r="WRQ60" s="960"/>
      <c r="WRR60" s="960"/>
      <c r="WRS60" s="960"/>
      <c r="WRT60" s="960"/>
      <c r="WRU60" s="960"/>
      <c r="WRV60" s="960"/>
      <c r="WRW60" s="960"/>
      <c r="WRX60" s="960"/>
      <c r="WRY60" s="960"/>
      <c r="WRZ60" s="960"/>
      <c r="WSA60" s="960"/>
      <c r="WSB60" s="960"/>
      <c r="WSC60" s="960"/>
      <c r="WSD60" s="960"/>
      <c r="WSE60" s="960"/>
      <c r="WSF60" s="960"/>
      <c r="WSG60" s="960"/>
      <c r="WSH60" s="960"/>
      <c r="WSI60" s="960"/>
      <c r="WSJ60" s="960"/>
      <c r="WSK60" s="960"/>
      <c r="WSL60" s="960"/>
      <c r="WSM60" s="960"/>
      <c r="WSN60" s="960"/>
      <c r="WSO60" s="960"/>
      <c r="WSP60" s="960"/>
      <c r="WSQ60" s="960"/>
      <c r="WSR60" s="960"/>
      <c r="WSS60" s="960"/>
      <c r="WST60" s="960"/>
      <c r="WSU60" s="960"/>
      <c r="WSV60" s="960"/>
      <c r="WSW60" s="960"/>
      <c r="WSX60" s="960"/>
      <c r="WSY60" s="960"/>
      <c r="WSZ60" s="960"/>
      <c r="WTA60" s="960"/>
      <c r="WTB60" s="960"/>
      <c r="WTC60" s="960"/>
      <c r="WTD60" s="960"/>
      <c r="WTE60" s="960"/>
      <c r="WTF60" s="960"/>
      <c r="WTG60" s="960"/>
      <c r="WTH60" s="960"/>
      <c r="WTI60" s="960"/>
      <c r="WTJ60" s="960"/>
      <c r="WTK60" s="960"/>
      <c r="WTL60" s="960"/>
      <c r="WTM60" s="960"/>
      <c r="WTN60" s="960"/>
      <c r="WTO60" s="960"/>
      <c r="WTP60" s="960"/>
      <c r="WTQ60" s="960"/>
      <c r="WTR60" s="960"/>
      <c r="WTS60" s="960"/>
      <c r="WTT60" s="960"/>
      <c r="WTU60" s="960"/>
      <c r="WTV60" s="960"/>
      <c r="WTW60" s="960"/>
      <c r="WTX60" s="960"/>
      <c r="WTY60" s="960"/>
      <c r="WTZ60" s="960"/>
      <c r="WUA60" s="960"/>
      <c r="WUB60" s="960"/>
      <c r="WUC60" s="960"/>
      <c r="WUD60" s="960"/>
      <c r="WUE60" s="960"/>
      <c r="WUF60" s="960"/>
      <c r="WUG60" s="960"/>
      <c r="WUH60" s="960"/>
      <c r="WUI60" s="960"/>
      <c r="WUJ60" s="960"/>
      <c r="WUK60" s="960"/>
      <c r="WUL60" s="960"/>
      <c r="WUM60" s="960"/>
      <c r="WUN60" s="960"/>
      <c r="WUO60" s="960"/>
      <c r="WUP60" s="960"/>
      <c r="WUQ60" s="960"/>
      <c r="WUR60" s="960"/>
      <c r="WUS60" s="960"/>
      <c r="WUT60" s="960"/>
      <c r="WUU60" s="960"/>
      <c r="WUV60" s="960"/>
      <c r="WUW60" s="960"/>
      <c r="WUX60" s="960"/>
      <c r="WUY60" s="960"/>
      <c r="WUZ60" s="960"/>
      <c r="WVA60" s="960"/>
      <c r="WVB60" s="960"/>
      <c r="WVC60" s="960"/>
      <c r="WVD60" s="960"/>
      <c r="WVE60" s="960"/>
      <c r="WVF60" s="960"/>
      <c r="WVG60" s="960"/>
      <c r="WVH60" s="960"/>
      <c r="WVI60" s="960"/>
      <c r="WVJ60" s="960"/>
      <c r="WVK60" s="960"/>
      <c r="WVL60" s="960"/>
      <c r="WVM60" s="960"/>
      <c r="WVN60" s="960"/>
      <c r="WVO60" s="960"/>
      <c r="WVP60" s="960"/>
      <c r="WVQ60" s="960"/>
      <c r="WVR60" s="960"/>
      <c r="WVS60" s="960"/>
      <c r="WVT60" s="960"/>
      <c r="WVU60" s="960"/>
      <c r="WVV60" s="960"/>
      <c r="WVW60" s="960"/>
      <c r="WVX60" s="960"/>
      <c r="WVY60" s="960"/>
      <c r="WVZ60" s="960"/>
      <c r="WWA60" s="960"/>
      <c r="WWB60" s="960"/>
      <c r="WWC60" s="960"/>
      <c r="WWD60" s="960"/>
      <c r="WWE60" s="960"/>
      <c r="WWF60" s="960"/>
      <c r="WWG60" s="960"/>
      <c r="WWH60" s="960"/>
      <c r="WWI60" s="960"/>
      <c r="WWJ60" s="960"/>
      <c r="WWK60" s="960"/>
      <c r="WWL60" s="960"/>
      <c r="WWM60" s="960"/>
      <c r="WWN60" s="960"/>
      <c r="WWO60" s="960"/>
      <c r="WWP60" s="960"/>
      <c r="WWQ60" s="960"/>
      <c r="WWR60" s="960"/>
      <c r="WWS60" s="960"/>
      <c r="WWT60" s="960"/>
      <c r="WWU60" s="960"/>
      <c r="WWV60" s="960"/>
      <c r="WWW60" s="960"/>
      <c r="WWX60" s="960"/>
      <c r="WWY60" s="960"/>
      <c r="WWZ60" s="960"/>
      <c r="WXA60" s="960"/>
      <c r="WXB60" s="960"/>
      <c r="WXC60" s="960"/>
      <c r="WXD60" s="960"/>
      <c r="WXE60" s="960"/>
      <c r="WXF60" s="960"/>
      <c r="WXG60" s="960"/>
      <c r="WXH60" s="960"/>
      <c r="WXI60" s="960"/>
      <c r="WXJ60" s="960"/>
      <c r="WXK60" s="960"/>
      <c r="WXL60" s="960"/>
      <c r="WXM60" s="960"/>
      <c r="WXN60" s="960"/>
      <c r="WXO60" s="960"/>
      <c r="WXP60" s="960"/>
      <c r="WXQ60" s="960"/>
      <c r="WXR60" s="960"/>
      <c r="WXS60" s="960"/>
      <c r="WXT60" s="960"/>
      <c r="WXU60" s="960"/>
      <c r="WXV60" s="960"/>
      <c r="WXW60" s="960"/>
      <c r="WXX60" s="960"/>
      <c r="WXY60" s="960"/>
      <c r="WXZ60" s="960"/>
      <c r="WYA60" s="960"/>
      <c r="WYB60" s="960"/>
      <c r="WYC60" s="960"/>
      <c r="WYD60" s="960"/>
      <c r="WYE60" s="960"/>
      <c r="WYF60" s="960"/>
      <c r="WYG60" s="960"/>
      <c r="WYH60" s="960"/>
      <c r="WYI60" s="960"/>
      <c r="WYJ60" s="960"/>
      <c r="WYK60" s="960"/>
      <c r="WYL60" s="960"/>
      <c r="WYM60" s="960"/>
      <c r="WYN60" s="960"/>
      <c r="WYO60" s="960"/>
      <c r="WYP60" s="960"/>
      <c r="WYQ60" s="960"/>
      <c r="WYR60" s="960"/>
      <c r="WYS60" s="960"/>
      <c r="WYT60" s="960"/>
      <c r="WYU60" s="960"/>
      <c r="WYV60" s="960"/>
      <c r="WYW60" s="960"/>
      <c r="WYX60" s="960"/>
      <c r="WYY60" s="960"/>
      <c r="WYZ60" s="960"/>
      <c r="WZA60" s="960"/>
      <c r="WZB60" s="960"/>
      <c r="WZC60" s="960"/>
      <c r="WZD60" s="960"/>
      <c r="WZE60" s="960"/>
      <c r="WZF60" s="960"/>
      <c r="WZG60" s="960"/>
      <c r="WZH60" s="960"/>
      <c r="WZI60" s="960"/>
      <c r="WZJ60" s="960"/>
      <c r="WZK60" s="960"/>
      <c r="WZL60" s="960"/>
      <c r="WZM60" s="960"/>
      <c r="WZN60" s="960"/>
      <c r="WZO60" s="960"/>
      <c r="WZP60" s="960"/>
      <c r="WZQ60" s="960"/>
      <c r="WZR60" s="960"/>
      <c r="WZS60" s="960"/>
      <c r="WZT60" s="960"/>
      <c r="WZU60" s="960"/>
      <c r="WZV60" s="960"/>
      <c r="WZW60" s="960"/>
      <c r="WZX60" s="960"/>
      <c r="WZY60" s="960"/>
      <c r="WZZ60" s="960"/>
      <c r="XAA60" s="960"/>
      <c r="XAB60" s="960"/>
      <c r="XAC60" s="960"/>
      <c r="XAD60" s="960"/>
      <c r="XAE60" s="960"/>
      <c r="XAF60" s="960"/>
      <c r="XAG60" s="960"/>
      <c r="XAH60" s="960"/>
      <c r="XAI60" s="960"/>
      <c r="XAJ60" s="960"/>
      <c r="XAK60" s="960"/>
      <c r="XAL60" s="960"/>
      <c r="XAM60" s="960"/>
      <c r="XAN60" s="960"/>
      <c r="XAO60" s="960"/>
      <c r="XAP60" s="960"/>
      <c r="XAQ60" s="960"/>
      <c r="XAR60" s="960"/>
      <c r="XAS60" s="960"/>
      <c r="XAT60" s="960"/>
      <c r="XAU60" s="960"/>
      <c r="XAV60" s="960"/>
      <c r="XAW60" s="960"/>
      <c r="XAX60" s="960"/>
      <c r="XAY60" s="960"/>
      <c r="XAZ60" s="960"/>
      <c r="XBA60" s="960"/>
      <c r="XBB60" s="960"/>
      <c r="XBC60" s="960"/>
      <c r="XBD60" s="960"/>
      <c r="XBE60" s="960"/>
      <c r="XBF60" s="960"/>
      <c r="XBG60" s="960"/>
      <c r="XBH60" s="960"/>
      <c r="XBI60" s="960"/>
      <c r="XBJ60" s="960"/>
      <c r="XBK60" s="960"/>
      <c r="XBL60" s="960"/>
      <c r="XBM60" s="960"/>
      <c r="XBN60" s="960"/>
      <c r="XBO60" s="960"/>
      <c r="XBP60" s="960"/>
      <c r="XBQ60" s="960"/>
      <c r="XBR60" s="960"/>
      <c r="XBS60" s="960"/>
      <c r="XBT60" s="960"/>
      <c r="XBU60" s="960"/>
      <c r="XBV60" s="960"/>
      <c r="XBW60" s="960"/>
      <c r="XBX60" s="960"/>
      <c r="XBY60" s="960"/>
      <c r="XBZ60" s="960"/>
      <c r="XCA60" s="960"/>
      <c r="XCB60" s="960"/>
      <c r="XCC60" s="960"/>
      <c r="XCD60" s="960"/>
      <c r="XCE60" s="960"/>
      <c r="XCF60" s="960"/>
      <c r="XCG60" s="960"/>
      <c r="XCH60" s="960"/>
      <c r="XCI60" s="960"/>
      <c r="XCJ60" s="960"/>
      <c r="XCK60" s="960"/>
      <c r="XCL60" s="960"/>
      <c r="XCM60" s="960"/>
      <c r="XCN60" s="960"/>
      <c r="XCO60" s="960"/>
      <c r="XCP60" s="960"/>
      <c r="XCQ60" s="960"/>
      <c r="XCR60" s="960"/>
      <c r="XCS60" s="960"/>
      <c r="XCT60" s="960"/>
      <c r="XCU60" s="960"/>
      <c r="XCV60" s="960"/>
      <c r="XCW60" s="960"/>
      <c r="XCX60" s="960"/>
      <c r="XCY60" s="960"/>
      <c r="XCZ60" s="960"/>
      <c r="XDA60" s="960"/>
      <c r="XDB60" s="960"/>
      <c r="XDC60" s="960"/>
      <c r="XDD60" s="960"/>
      <c r="XDE60" s="960"/>
      <c r="XDF60" s="960"/>
      <c r="XDG60" s="960"/>
      <c r="XDH60" s="960"/>
      <c r="XDI60" s="960"/>
      <c r="XDJ60" s="960"/>
      <c r="XDK60" s="960"/>
      <c r="XDL60" s="960"/>
      <c r="XDM60" s="960"/>
      <c r="XDN60" s="960"/>
      <c r="XDO60" s="960"/>
      <c r="XDP60" s="960"/>
      <c r="XDQ60" s="960"/>
      <c r="XDR60" s="960"/>
      <c r="XDS60" s="960"/>
      <c r="XDT60" s="960"/>
      <c r="XDU60" s="960"/>
      <c r="XDV60" s="960"/>
      <c r="XDW60" s="960"/>
      <c r="XDX60" s="960"/>
      <c r="XDY60" s="960"/>
      <c r="XDZ60" s="960"/>
      <c r="XEA60" s="960"/>
      <c r="XEB60" s="960"/>
      <c r="XEC60" s="960"/>
      <c r="XED60" s="960"/>
      <c r="XEE60" s="960"/>
      <c r="XEF60" s="960"/>
      <c r="XEG60" s="960"/>
      <c r="XEH60" s="960"/>
      <c r="XEI60" s="960"/>
      <c r="XEJ60" s="960"/>
      <c r="XEK60" s="960"/>
      <c r="XEL60" s="960"/>
      <c r="XEM60" s="960"/>
      <c r="XEN60" s="960"/>
      <c r="XEO60" s="960"/>
      <c r="XEP60" s="960"/>
      <c r="XEQ60" s="960"/>
      <c r="XER60" s="960"/>
      <c r="XES60" s="960"/>
      <c r="XET60" s="960"/>
      <c r="XEU60" s="960"/>
      <c r="XEV60" s="960"/>
      <c r="XEW60" s="960"/>
      <c r="XEX60" s="960"/>
      <c r="XEY60" s="960"/>
      <c r="XEZ60" s="960"/>
      <c r="XFA60" s="960"/>
      <c r="XFB60" s="960"/>
      <c r="XFC60" s="960"/>
      <c r="XFD60" s="960"/>
    </row>
    <row r="61" spans="1:16384" s="363" customFormat="1">
      <c r="C61" s="364"/>
    </row>
    <row r="62" spans="1:16384" s="363" customFormat="1">
      <c r="C62" s="364"/>
    </row>
    <row r="63" spans="1:16384" s="363" customFormat="1">
      <c r="A63" s="363" t="s">
        <v>945</v>
      </c>
      <c r="C63" s="364"/>
    </row>
    <row r="64" spans="1:16384" s="363" customFormat="1">
      <c r="C64" s="364"/>
    </row>
    <row r="65" spans="1:33" s="385" customFormat="1" ht="30" customHeight="1">
      <c r="A65" s="1730" t="s">
        <v>950</v>
      </c>
      <c r="B65" s="1730"/>
      <c r="C65" s="1730"/>
      <c r="D65" s="1730"/>
      <c r="E65" s="1730"/>
      <c r="F65" s="1730"/>
      <c r="G65" s="1730"/>
      <c r="H65" s="1730"/>
      <c r="I65" s="1730"/>
      <c r="J65" s="1730"/>
      <c r="K65" s="1730"/>
      <c r="L65" s="1730"/>
      <c r="M65" s="1730"/>
      <c r="N65" s="1730"/>
      <c r="O65" s="1730"/>
      <c r="P65" s="1730"/>
      <c r="Q65" s="1730"/>
      <c r="R65" s="1730"/>
      <c r="S65" s="1730"/>
      <c r="T65" s="1730"/>
      <c r="U65" s="1730"/>
      <c r="V65" s="1730"/>
      <c r="W65" s="1730"/>
      <c r="X65" s="1730"/>
      <c r="Y65" s="1730"/>
      <c r="Z65" s="1730"/>
      <c r="AA65" s="1730"/>
      <c r="AB65" s="1730"/>
      <c r="AC65" s="1730"/>
      <c r="AD65" s="1730"/>
      <c r="AE65" s="1730"/>
      <c r="AF65" s="1730"/>
      <c r="AG65" s="1730"/>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cellWatches>
    <cellWatch r="L44"/>
    <cellWatch r="L62"/>
    <cellWatch r="M45"/>
    <cellWatch r="M37"/>
    <cellWatch r="M46"/>
    <cellWatch r="K44"/>
    <cellWatch r="K62"/>
    <cellWatch r="L45"/>
    <cellWatch r="L37"/>
    <cellWatch r="L63"/>
    <cellWatch r="L46"/>
    <cellWatch r="L64"/>
    <cellWatch r="L42"/>
    <cellWatch r="M47"/>
    <cellWatch r="M39"/>
    <cellWatch r="L43"/>
    <cellWatch r="M44"/>
    <cellWatch r="M35"/>
    <cellWatch r="L40"/>
    <cellWatch r="L55"/>
    <cellWatch r="M56"/>
    <cellWatch r="M48"/>
    <cellWatch r="M38"/>
    <cellWatch r="M41"/>
    <cellWatch r="M33"/>
    <cellWatch r="L41"/>
    <cellWatch r="L53"/>
    <cellWatch r="M54"/>
    <cellWatch r="L51"/>
    <cellWatch r="L69"/>
    <cellWatch r="M52"/>
  </cellWatche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2019-12-27T22:34:09Z</cp:lastPrinted>
  <dcterms:created xsi:type="dcterms:W3CDTF">2007-12-27T18:26:28Z</dcterms:created>
  <dcterms:modified xsi:type="dcterms:W3CDTF">2020-07-13T17:04:51Z</dcterms:modified>
</cp:coreProperties>
</file>